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05" yWindow="1695" windowWidth="19920" windowHeight="9030" activeTab="2"/>
  </bookViews>
  <sheets>
    <sheet name="Code" sheetId="6" r:id="rId1"/>
    <sheet name="Hacks" sheetId="32" r:id="rId2"/>
    <sheet name="Reaction Data" sheetId="36" r:id="rId3"/>
    <sheet name="Misc. Data" sheetId="37" r:id="rId4"/>
    <sheet name="Calculations" sheetId="33" state="hidden" r:id="rId5"/>
    <sheet name="LoadFFTText" sheetId="16" r:id="rId6"/>
  </sheets>
  <functionGroups/>
  <calcPr calcId="125725" calcOnSave="0"/>
</workbook>
</file>

<file path=xl/calcChain.xml><?xml version="1.0" encoding="utf-8"?>
<calcChain xmlns="http://schemas.openxmlformats.org/spreadsheetml/2006/main">
  <c r="E39" i="6"/>
  <c r="H8" i="37"/>
  <c r="E5" i="6"/>
  <c r="AY4" i="36"/>
  <c r="E436" i="6" l="1"/>
  <c r="E433"/>
  <c r="E430"/>
  <c r="E427"/>
  <c r="E424"/>
  <c r="AZ30" i="36" l="1"/>
  <c r="AZ32"/>
  <c r="AZ31"/>
  <c r="AZ29"/>
  <c r="AZ28"/>
  <c r="AZ27"/>
  <c r="AZ26"/>
  <c r="AZ25"/>
  <c r="AZ23"/>
  <c r="AZ22"/>
  <c r="AZ21"/>
  <c r="AZ18"/>
  <c r="AZ17"/>
  <c r="AZ16"/>
  <c r="AZ15"/>
  <c r="AZ33"/>
  <c r="AZ34"/>
  <c r="AZ24"/>
  <c r="AZ20"/>
  <c r="AZ19"/>
  <c r="AZ14"/>
  <c r="AZ13"/>
  <c r="AZ12"/>
  <c r="AZ11"/>
  <c r="AZ10"/>
  <c r="AZ9"/>
  <c r="AZ8"/>
  <c r="AZ7"/>
  <c r="AZ6"/>
  <c r="AZ5"/>
  <c r="AZ4"/>
  <c r="AZ3"/>
  <c r="H27" i="6" l="1"/>
  <c r="H26"/>
  <c r="H25"/>
  <c r="H24"/>
  <c r="H23"/>
  <c r="H22"/>
  <c r="H20"/>
  <c r="H19"/>
  <c r="H21"/>
  <c r="H28"/>
  <c r="H38"/>
  <c r="H37"/>
  <c r="H36"/>
  <c r="H35"/>
  <c r="H34"/>
  <c r="H33"/>
  <c r="H32"/>
  <c r="H31"/>
  <c r="H30"/>
  <c r="H29"/>
  <c r="H18"/>
  <c r="H17"/>
  <c r="H16"/>
  <c r="H15"/>
  <c r="H14"/>
  <c r="H13"/>
  <c r="H12"/>
  <c r="H11"/>
  <c r="H10"/>
  <c r="H9"/>
  <c r="H8"/>
  <c r="H7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AW33" i="36"/>
  <c r="AW31"/>
  <c r="AW28"/>
  <c r="AW27"/>
  <c r="AW26"/>
  <c r="AW25"/>
  <c r="AW24"/>
  <c r="AW23"/>
  <c r="AW22"/>
  <c r="AW21"/>
  <c r="AW20"/>
  <c r="AW19"/>
  <c r="AW18"/>
  <c r="AW15"/>
  <c r="AW14"/>
  <c r="AW13"/>
  <c r="AW12"/>
  <c r="AW11"/>
  <c r="AW10"/>
  <c r="AW9"/>
  <c r="AW8"/>
  <c r="AW7"/>
  <c r="AW6"/>
  <c r="AW5"/>
  <c r="AW4"/>
  <c r="D403" i="6"/>
  <c r="D404" s="1"/>
  <c r="D405" s="1"/>
  <c r="D406" s="1"/>
  <c r="D407" s="1"/>
  <c r="AW29" i="36"/>
  <c r="AW34"/>
  <c r="AW16"/>
  <c r="AW30"/>
  <c r="AW3"/>
  <c r="AW32"/>
  <c r="AW17"/>
  <c r="E11" i="6"/>
  <c r="E9"/>
  <c r="E15"/>
  <c r="E13"/>
  <c r="E19"/>
  <c r="E33"/>
  <c r="E7"/>
  <c r="E21"/>
  <c r="E27"/>
  <c r="E25"/>
  <c r="E31"/>
  <c r="E29"/>
  <c r="E35"/>
  <c r="E17"/>
  <c r="E23"/>
  <c r="E10"/>
  <c r="E14"/>
  <c r="E24"/>
  <c r="E34"/>
  <c r="E28"/>
  <c r="E38"/>
  <c r="E32"/>
  <c r="E26"/>
  <c r="E36"/>
  <c r="E30"/>
  <c r="E37"/>
  <c r="E8"/>
  <c r="E18"/>
  <c r="E12"/>
  <c r="E22"/>
  <c r="E16"/>
  <c r="E20"/>
  <c r="D408" l="1"/>
  <c r="D409" s="1"/>
  <c r="D410" s="1"/>
  <c r="D411" s="1"/>
  <c r="D412" s="1"/>
  <c r="D413" s="1"/>
  <c r="D414" s="1"/>
  <c r="D415" l="1"/>
  <c r="D416" s="1"/>
  <c r="D417" s="1"/>
  <c r="D418" s="1"/>
  <c r="D419" s="1"/>
  <c r="E411"/>
  <c r="AX42" i="36" l="1"/>
  <c r="AX41"/>
  <c r="AX40"/>
  <c r="AX39"/>
  <c r="AX38"/>
  <c r="AX37"/>
  <c r="AX36"/>
  <c r="AX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V4"/>
  <c r="AV3"/>
  <c r="E368" i="6" l="1"/>
  <c r="E391"/>
  <c r="E379"/>
  <c r="E52"/>
  <c r="E332"/>
  <c r="D318"/>
  <c r="D319" s="1"/>
  <c r="D320" s="1"/>
  <c r="D321" l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l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E341" s="1"/>
  <c r="E331"/>
  <c r="D352" l="1"/>
  <c r="D353" s="1"/>
  <c r="D354" s="1"/>
  <c r="D355" s="1"/>
  <c r="D356" s="1"/>
  <c r="D357" s="1"/>
  <c r="D358" s="1"/>
  <c r="E343"/>
  <c r="D359" l="1"/>
  <c r="E329"/>
  <c r="E327"/>
  <c r="E349"/>
  <c r="E325"/>
  <c r="E319"/>
  <c r="D360" l="1"/>
  <c r="D361" l="1"/>
  <c r="D362" s="1"/>
  <c r="D363" s="1"/>
  <c r="D364" s="1"/>
  <c r="D365" s="1"/>
  <c r="D366" s="1"/>
  <c r="D367" s="1"/>
  <c r="E393"/>
  <c r="D368" l="1"/>
  <c r="D369" s="1"/>
  <c r="D370" l="1"/>
  <c r="D371" s="1"/>
  <c r="D372" s="1"/>
  <c r="D373" s="1"/>
  <c r="D374" l="1"/>
  <c r="D375" s="1"/>
  <c r="E395" s="1"/>
  <c r="E362"/>
  <c r="D376" l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E315" l="1"/>
  <c r="E377"/>
  <c r="E204" l="1"/>
  <c r="I2" i="36"/>
  <c r="E131" i="6" l="1"/>
  <c r="D55"/>
  <c r="D56" s="1"/>
  <c r="D57" s="1"/>
  <c r="D58" s="1"/>
  <c r="D59" s="1"/>
  <c r="D60" s="1"/>
  <c r="D40"/>
  <c r="AU34" i="36"/>
  <c r="AT34"/>
  <c r="AS34"/>
  <c r="AR34"/>
  <c r="AX34" s="1"/>
  <c r="AU33"/>
  <c r="AT33"/>
  <c r="AS33"/>
  <c r="AR33"/>
  <c r="AX33" s="1"/>
  <c r="AU32"/>
  <c r="AT32"/>
  <c r="AS32"/>
  <c r="AR32"/>
  <c r="AU31"/>
  <c r="AT31"/>
  <c r="AS31"/>
  <c r="AR31"/>
  <c r="AX31" s="1"/>
  <c r="AU30"/>
  <c r="AT30"/>
  <c r="AS30"/>
  <c r="AR30"/>
  <c r="AX30" s="1"/>
  <c r="AU29"/>
  <c r="AT29"/>
  <c r="AS29"/>
  <c r="AR29"/>
  <c r="AU28"/>
  <c r="AT28"/>
  <c r="AS28"/>
  <c r="AR28"/>
  <c r="AX28" s="1"/>
  <c r="AU27"/>
  <c r="AT27"/>
  <c r="AS27"/>
  <c r="AR27"/>
  <c r="AX27" s="1"/>
  <c r="AU26"/>
  <c r="AT26"/>
  <c r="AS26"/>
  <c r="AR26"/>
  <c r="AX26" s="1"/>
  <c r="AU25"/>
  <c r="AT25"/>
  <c r="AS25"/>
  <c r="AR25"/>
  <c r="AX25" s="1"/>
  <c r="AU24"/>
  <c r="AT24"/>
  <c r="AS24"/>
  <c r="AR24"/>
  <c r="AX24" s="1"/>
  <c r="AU23"/>
  <c r="AT23"/>
  <c r="AS23"/>
  <c r="AR23"/>
  <c r="AX23" s="1"/>
  <c r="AU22"/>
  <c r="AT22"/>
  <c r="AS22"/>
  <c r="AR22"/>
  <c r="AX22" s="1"/>
  <c r="AU21"/>
  <c r="AT21"/>
  <c r="AS21"/>
  <c r="AR21"/>
  <c r="AX21" s="1"/>
  <c r="AU20"/>
  <c r="AT20"/>
  <c r="AS20"/>
  <c r="AR20"/>
  <c r="AX20" s="1"/>
  <c r="AU19"/>
  <c r="AT19"/>
  <c r="AS19"/>
  <c r="AR19"/>
  <c r="AX19" s="1"/>
  <c r="AU18"/>
  <c r="AT18"/>
  <c r="AS18"/>
  <c r="AR18"/>
  <c r="AX18" s="1"/>
  <c r="AU17"/>
  <c r="AT17"/>
  <c r="AS17"/>
  <c r="AR17"/>
  <c r="AX17" s="1"/>
  <c r="AU16"/>
  <c r="AT16"/>
  <c r="AS16"/>
  <c r="AR16"/>
  <c r="AX16" s="1"/>
  <c r="AU15"/>
  <c r="AT15"/>
  <c r="AS15"/>
  <c r="AR15"/>
  <c r="AX15" s="1"/>
  <c r="AU14"/>
  <c r="AT14"/>
  <c r="AS14"/>
  <c r="AR14"/>
  <c r="AX14" s="1"/>
  <c r="AU13"/>
  <c r="AT13"/>
  <c r="AS13"/>
  <c r="AR13"/>
  <c r="AX13" s="1"/>
  <c r="AU12"/>
  <c r="AT12"/>
  <c r="AS12"/>
  <c r="AR12"/>
  <c r="AX12" s="1"/>
  <c r="AU11"/>
  <c r="AT11"/>
  <c r="AS11"/>
  <c r="AR11"/>
  <c r="AX11" s="1"/>
  <c r="AU10"/>
  <c r="AT10"/>
  <c r="AS10"/>
  <c r="AR10"/>
  <c r="AX10" s="1"/>
  <c r="AU9"/>
  <c r="AT9"/>
  <c r="AS9"/>
  <c r="AR9"/>
  <c r="AX9" s="1"/>
  <c r="AU8"/>
  <c r="AT8"/>
  <c r="AS8"/>
  <c r="AR8"/>
  <c r="AX8" s="1"/>
  <c r="AU7"/>
  <c r="AT7"/>
  <c r="AS7"/>
  <c r="AR7"/>
  <c r="AX7" s="1"/>
  <c r="AU6"/>
  <c r="AT6"/>
  <c r="AS6"/>
  <c r="AR6"/>
  <c r="AX6" s="1"/>
  <c r="AU5"/>
  <c r="AT5"/>
  <c r="AS5"/>
  <c r="AR5"/>
  <c r="AX5" s="1"/>
  <c r="AU4"/>
  <c r="AT4"/>
  <c r="AS4"/>
  <c r="AR4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AU3"/>
  <c r="AT3"/>
  <c r="AS3"/>
  <c r="AR3"/>
  <c r="E2"/>
  <c r="AX3" l="1"/>
  <c r="AY3" s="1"/>
  <c r="AX4"/>
  <c r="AX32"/>
  <c r="AX29"/>
  <c r="D41" i="6"/>
  <c r="D42" s="1"/>
  <c r="D43" s="1"/>
  <c r="E405" s="1"/>
  <c r="E117"/>
  <c r="D61"/>
  <c r="E68"/>
  <c r="E43" l="1"/>
  <c r="D44" s="1"/>
  <c r="E179" s="1"/>
  <c r="E78"/>
  <c r="D62"/>
  <c r="D63" s="1"/>
  <c r="D64" s="1"/>
  <c r="D65" s="1"/>
  <c r="D66" s="1"/>
  <c r="D67" s="1"/>
  <c r="D68" s="1"/>
  <c r="D69" s="1"/>
  <c r="D70" s="1"/>
  <c r="D71" s="1"/>
  <c r="D72" s="1"/>
  <c r="D45" l="1"/>
  <c r="D46" s="1"/>
  <c r="D47" s="1"/>
  <c r="D48" s="1"/>
  <c r="D49" s="1"/>
  <c r="D50" s="1"/>
  <c r="D51" s="1"/>
  <c r="D73"/>
  <c r="D74" s="1"/>
  <c r="D52" l="1"/>
  <c r="E338" s="1"/>
  <c r="E113"/>
  <c r="D75"/>
  <c r="D76" s="1"/>
  <c r="D77" s="1"/>
  <c r="D78" s="1"/>
  <c r="D79" s="1"/>
  <c r="D80" s="1"/>
  <c r="D81" l="1"/>
  <c r="D82" s="1"/>
  <c r="D83" s="1"/>
  <c r="D84" s="1"/>
  <c r="D85" s="1"/>
  <c r="D86" s="1"/>
  <c r="D87" s="1"/>
  <c r="D88" s="1"/>
  <c r="D89" s="1"/>
  <c r="D90" s="1"/>
  <c r="D91" s="1"/>
  <c r="D92" l="1"/>
  <c r="D93" l="1"/>
  <c r="D94" s="1"/>
  <c r="D95" s="1"/>
  <c r="D96" s="1"/>
  <c r="D97" s="1"/>
  <c r="D98" s="1"/>
  <c r="D99" s="1"/>
  <c r="E88"/>
  <c r="D100" l="1"/>
  <c r="D101" s="1"/>
  <c r="E95"/>
  <c r="D102" l="1"/>
  <c r="D103" s="1"/>
  <c r="D104" l="1"/>
  <c r="D105" s="1"/>
  <c r="D106" s="1"/>
  <c r="D107" s="1"/>
  <c r="D108" s="1"/>
  <c r="D109" s="1"/>
  <c r="D110" s="1"/>
  <c r="D111" s="1"/>
  <c r="E105" l="1"/>
  <c r="E101"/>
  <c r="E97"/>
  <c r="E90"/>
  <c r="E84"/>
  <c r="D112"/>
  <c r="D113" s="1"/>
  <c r="D114" s="1"/>
  <c r="D115" s="1"/>
  <c r="D116" s="1"/>
  <c r="E76" s="1"/>
  <c r="E109" l="1"/>
  <c r="E66"/>
  <c r="D117"/>
  <c r="D118" s="1"/>
  <c r="D119" s="1"/>
  <c r="D120" s="1"/>
  <c r="D121" s="1"/>
  <c r="D122" s="1"/>
  <c r="D123" s="1"/>
  <c r="D124" s="1"/>
  <c r="D125" s="1"/>
  <c r="D126" s="1"/>
  <c r="D127" s="1"/>
  <c r="D129" s="1"/>
  <c r="E70" s="1"/>
  <c r="D130" l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E139" s="1"/>
  <c r="D155" l="1"/>
  <c r="D156" s="1"/>
  <c r="D157" s="1"/>
  <c r="D158" s="1"/>
  <c r="D159" s="1"/>
  <c r="D160" s="1"/>
  <c r="D161" s="1"/>
  <c r="D162" s="1"/>
  <c r="D163" s="1"/>
  <c r="D164" s="1"/>
  <c r="E148" s="1"/>
  <c r="E156"/>
  <c r="E162"/>
  <c r="D165" l="1"/>
  <c r="D167" s="1"/>
  <c r="D168" s="1"/>
  <c r="D169" s="1"/>
  <c r="D170" s="1"/>
  <c r="D171" s="1"/>
  <c r="D172" s="1"/>
  <c r="D173" s="1"/>
  <c r="E82" l="1"/>
  <c r="E212"/>
  <c r="D174"/>
  <c r="D175" s="1"/>
  <c r="D176" s="1"/>
  <c r="D177" s="1"/>
  <c r="D178" s="1"/>
  <c r="D179" s="1"/>
  <c r="D180" s="1"/>
  <c r="D181" s="1"/>
  <c r="D182" s="1"/>
  <c r="D183" s="1"/>
  <c r="D184" s="1"/>
  <c r="D185" s="1"/>
  <c r="H44" s="1"/>
  <c r="E44"/>
  <c r="D186" l="1"/>
  <c r="D187" s="1"/>
  <c r="H45" s="1"/>
  <c r="E45"/>
  <c r="D188" l="1"/>
  <c r="D189" s="1"/>
  <c r="H46" s="1"/>
  <c r="E46"/>
  <c r="D190" l="1"/>
  <c r="D191" s="1"/>
  <c r="D192" s="1"/>
  <c r="H47" s="1"/>
  <c r="E47"/>
  <c r="D193" l="1"/>
  <c r="D194" s="1"/>
  <c r="D195" s="1"/>
  <c r="H48" s="1"/>
  <c r="E48"/>
  <c r="D196" l="1"/>
  <c r="D197" s="1"/>
  <c r="D198" s="1"/>
  <c r="H49" s="1"/>
  <c r="E49"/>
  <c r="D199" l="1"/>
  <c r="D200" s="1"/>
  <c r="D201" s="1"/>
  <c r="D202" s="1"/>
  <c r="D203" s="1"/>
  <c r="H50" s="1"/>
  <c r="E50"/>
  <c r="D204" l="1"/>
  <c r="D205" s="1"/>
  <c r="H51" s="1"/>
  <c r="E51"/>
  <c r="D206" l="1"/>
  <c r="E196" l="1"/>
  <c r="E185"/>
  <c r="E193"/>
  <c r="E190"/>
  <c r="E203"/>
  <c r="E201"/>
  <c r="E187"/>
  <c r="D207"/>
  <c r="D208" s="1"/>
  <c r="D209" s="1"/>
  <c r="D210" s="1"/>
  <c r="E176" l="1"/>
  <c r="D211"/>
  <c r="D212" s="1"/>
  <c r="D213" s="1"/>
  <c r="D214" s="1"/>
  <c r="D215" s="1"/>
  <c r="E208" l="1"/>
  <c r="D216"/>
  <c r="D217" s="1"/>
  <c r="D218" s="1"/>
  <c r="D219" s="1"/>
  <c r="D220" s="1"/>
  <c r="D221" l="1"/>
  <c r="D222" s="1"/>
  <c r="D223" s="1"/>
  <c r="D224" s="1"/>
  <c r="D225" s="1"/>
  <c r="D226" s="1"/>
  <c r="D227" s="1"/>
  <c r="D228" s="1"/>
  <c r="D229" s="1"/>
  <c r="E206"/>
  <c r="E223" l="1"/>
  <c r="D230"/>
  <c r="D231" l="1"/>
  <c r="D232" s="1"/>
  <c r="D233" s="1"/>
  <c r="D235" s="1"/>
  <c r="E227"/>
  <c r="D236" l="1"/>
  <c r="D237" s="1"/>
  <c r="D238" s="1"/>
  <c r="E99"/>
  <c r="D239" l="1"/>
  <c r="D240" s="1"/>
  <c r="D241" l="1"/>
  <c r="D242" l="1"/>
  <c r="D243" s="1"/>
  <c r="D244" s="1"/>
  <c r="D245" s="1"/>
  <c r="D246" s="1"/>
  <c r="D247" s="1"/>
  <c r="D248" s="1"/>
  <c r="D249" s="1"/>
  <c r="D250" l="1"/>
  <c r="D251" s="1"/>
  <c r="D252" s="1"/>
  <c r="D253" l="1"/>
  <c r="D254" s="1"/>
  <c r="D255" s="1"/>
  <c r="D256" s="1"/>
  <c r="D257" s="1"/>
  <c r="D258" s="1"/>
  <c r="E244"/>
  <c r="D259" l="1"/>
  <c r="D260" s="1"/>
  <c r="E248" s="1"/>
  <c r="E250"/>
  <c r="E252" l="1"/>
  <c r="D261"/>
  <c r="D262" s="1"/>
  <c r="D263" s="1"/>
  <c r="D264" s="1"/>
  <c r="D265" s="1"/>
  <c r="E256"/>
  <c r="E242"/>
  <c r="E103" l="1"/>
  <c r="E258"/>
  <c r="D266"/>
  <c r="D267" s="1"/>
  <c r="D268" s="1"/>
  <c r="D269" l="1"/>
  <c r="D270" s="1"/>
  <c r="D271" s="1"/>
  <c r="D272" s="1"/>
  <c r="D273" s="1"/>
  <c r="E269" s="1"/>
  <c r="D274" l="1"/>
  <c r="D275" s="1"/>
  <c r="D276" s="1"/>
  <c r="D277" s="1"/>
  <c r="D278" s="1"/>
  <c r="D279" s="1"/>
  <c r="D280" s="1"/>
  <c r="D281" s="1"/>
  <c r="D282" s="1"/>
  <c r="D283" l="1"/>
  <c r="D284" s="1"/>
  <c r="D285" l="1"/>
  <c r="D286" s="1"/>
  <c r="D287" s="1"/>
  <c r="D288" s="1"/>
  <c r="D289" s="1"/>
  <c r="E280"/>
  <c r="D290" l="1"/>
  <c r="D291" s="1"/>
  <c r="D292" s="1"/>
  <c r="D293" s="1"/>
  <c r="D294" s="1"/>
  <c r="D295" s="1"/>
  <c r="E285"/>
  <c r="D296" l="1"/>
  <c r="D297" s="1"/>
  <c r="D298" s="1"/>
  <c r="D299" s="1"/>
  <c r="D300" s="1"/>
  <c r="E240" s="1"/>
  <c r="E291"/>
  <c r="D301" l="1"/>
  <c r="D302" s="1"/>
  <c r="E271" s="1"/>
  <c r="E296"/>
  <c r="E287" l="1"/>
  <c r="D303"/>
  <c r="E298"/>
  <c r="E293"/>
  <c r="E282"/>
  <c r="D304" l="1"/>
  <c r="D306" s="1"/>
  <c r="E266"/>
  <c r="E300"/>
  <c r="E107" l="1"/>
  <c r="D307"/>
  <c r="D308" s="1"/>
  <c r="D309" s="1"/>
  <c r="D310" s="1"/>
  <c r="D311" s="1"/>
</calcChain>
</file>

<file path=xl/comments1.xml><?xml version="1.0" encoding="utf-8"?>
<comments xmlns="http://schemas.openxmlformats.org/spreadsheetml/2006/main">
  <authors>
    <author>Irrelevant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This controls what order the reactions are checked. Such as Critical Abilities could go first by putting 8c first.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Change to 1 if you want excess damage to hit HP.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This is for display only.</t>
        </r>
      </text>
    </comment>
  </commentList>
</comments>
</file>

<file path=xl/sharedStrings.xml><?xml version="1.0" encoding="utf-8"?>
<sst xmlns="http://schemas.openxmlformats.org/spreadsheetml/2006/main" count="664" uniqueCount="478">
  <si>
    <t>Apply?</t>
  </si>
  <si>
    <t>Hack Name</t>
  </si>
  <si>
    <t>Yes</t>
  </si>
  <si>
    <t>No</t>
  </si>
  <si>
    <t>Function</t>
  </si>
  <si>
    <t>Parameter 1</t>
  </si>
  <si>
    <t>Parameter 2</t>
  </si>
  <si>
    <t>Parameter 3</t>
  </si>
  <si>
    <t>Parameter 4</t>
  </si>
  <si>
    <t>%Auto Replace%</t>
  </si>
  <si>
    <t>With</t>
  </si>
  <si>
    <t>Description</t>
  </si>
  <si>
    <t>MEMLOCATION</t>
  </si>
  <si>
    <t>nop</t>
  </si>
  <si>
    <t>BATTLE.BIN</t>
  </si>
  <si>
    <t>jr r31</t>
  </si>
  <si>
    <t>mflo r2</t>
  </si>
  <si>
    <t>00</t>
  </si>
  <si>
    <t>Patch</t>
  </si>
  <si>
    <t>Reaction Rewrite</t>
  </si>
  <si>
    <t>Rewrites how reaction triggers and gives an option for different chances to reaction</t>
  </si>
  <si>
    <t>Chance to react type</t>
  </si>
  <si>
    <t>Trigger</t>
  </si>
  <si>
    <t>Ability Flags</t>
  </si>
  <si>
    <t>Extra Requirements</t>
  </si>
  <si>
    <t>Name</t>
  </si>
  <si>
    <t>ID</t>
  </si>
  <si>
    <t>Brave / 100 %</t>
  </si>
  <si>
    <t>Faith / 100 %</t>
  </si>
  <si>
    <t>HP Damage</t>
  </si>
  <si>
    <t>HP Healing</t>
  </si>
  <si>
    <t>MP Damage</t>
  </si>
  <si>
    <t>MP Healing</t>
  </si>
  <si>
    <t>Counter Flood</t>
  </si>
  <si>
    <t>Counter Magic</t>
  </si>
  <si>
    <t>Stop at Obstacle</t>
  </si>
  <si>
    <t>Countergrasp</t>
  </si>
  <si>
    <t>Require Sword</t>
  </si>
  <si>
    <t>Require Materia Blade</t>
  </si>
  <si>
    <t>Evadeable</t>
  </si>
  <si>
    <t>Select Target</t>
  </si>
  <si>
    <t>Unusued</t>
  </si>
  <si>
    <t>PA Save</t>
  </si>
  <si>
    <t>MA Save</t>
  </si>
  <si>
    <t>Speed Save</t>
  </si>
  <si>
    <t>Sunken State</t>
  </si>
  <si>
    <t>Caution</t>
  </si>
  <si>
    <t>Dragon Spirit</t>
  </si>
  <si>
    <t>Regenerator</t>
  </si>
  <si>
    <t>Brave UP</t>
  </si>
  <si>
    <t>Face (Faith) UP</t>
  </si>
  <si>
    <t>HP Restore</t>
  </si>
  <si>
    <t>MP Restore</t>
  </si>
  <si>
    <t>Critical Quick</t>
  </si>
  <si>
    <t>Meatbone Slash</t>
  </si>
  <si>
    <t>Counter Tackle</t>
  </si>
  <si>
    <t>Absorb Used MP</t>
  </si>
  <si>
    <t>Gilgame Heart</t>
  </si>
  <si>
    <t>Reflect</t>
  </si>
  <si>
    <t>Auto Potion</t>
  </si>
  <si>
    <t>Counter</t>
  </si>
  <si>
    <t>Distribute</t>
  </si>
  <si>
    <t>MP Switch</t>
  </si>
  <si>
    <t>Damage Split</t>
  </si>
  <si>
    <t>Weapon Guard</t>
  </si>
  <si>
    <t>Finger Guard</t>
  </si>
  <si>
    <t>Abandon</t>
  </si>
  <si>
    <t>Catch</t>
  </si>
  <si>
    <t>Blade Grasp</t>
  </si>
  <si>
    <t>Arrow Guard</t>
  </si>
  <si>
    <t>Hamedo</t>
  </si>
  <si>
    <t>0x8018CB00</t>
  </si>
  <si>
    <t>addiu r29,r29,0xffd0</t>
  </si>
  <si>
    <t>sw r31,0x0010(r29)</t>
  </si>
  <si>
    <t>sw r16,0x0014(r29)</t>
  </si>
  <si>
    <t>sw r17,0x0018(r29)</t>
  </si>
  <si>
    <t>sw r18,0x001c(r29)</t>
  </si>
  <si>
    <t>sw r19,0x0020(r29)</t>
  </si>
  <si>
    <t>sw r20,0x0024(r29)</t>
  </si>
  <si>
    <t>r16 = Unit Data Pointer</t>
  </si>
  <si>
    <t>lui r16,0x8019</t>
  </si>
  <si>
    <t>lw r16,0x2d98(r16)</t>
  </si>
  <si>
    <t>lw r31,0x0010(r29)</t>
  </si>
  <si>
    <t>lw r16,0x0014(r29)</t>
  </si>
  <si>
    <t>lw r17,0x0018(r29)</t>
  </si>
  <si>
    <t>lw r18,0x001c(r29)</t>
  </si>
  <si>
    <t>lw r19,0x0020(r29)</t>
  </si>
  <si>
    <t>lw r20,0x0024(r29)</t>
  </si>
  <si>
    <t>addiu r29,r29,0x0030</t>
  </si>
  <si>
    <t>Comment</t>
  </si>
  <si>
    <t>Store Reaction ID based on Equipped Reactions</t>
  </si>
  <si>
    <t>ori r18,r0,r0</t>
  </si>
  <si>
    <t>lui r19,0x8016</t>
  </si>
  <si>
    <t>lbu r2,0x0000(r19)</t>
  </si>
  <si>
    <t>addu r2,r16,r2</t>
  </si>
  <si>
    <t>lbu r2,0x0000(r2)</t>
  </si>
  <si>
    <t>ori r3,r0,0x0080</t>
  </si>
  <si>
    <t>and r4,r4,r2</t>
  </si>
  <si>
    <t>ori r2,r0,0x01A6</t>
  </si>
  <si>
    <t>addu r2,r2,r3</t>
  </si>
  <si>
    <t>sh r2,0x0000(r3)</t>
  </si>
  <si>
    <t>addiu r18,r18,0x0001</t>
  </si>
  <si>
    <t>ori r5,r0,r0</t>
  </si>
  <si>
    <t>srlv r4,r3,r5</t>
  </si>
  <si>
    <t>addu r2,r2,r5</t>
  </si>
  <si>
    <t>addiu r5,r5,0x0001</t>
  </si>
  <si>
    <t>sltiu r2,r5,0x0008</t>
  </si>
  <si>
    <t>ori r6,r0,r0</t>
  </si>
  <si>
    <t>addiu r6,r6,0x0001</t>
  </si>
  <si>
    <t>sltiu r2,r6,0x0004</t>
  </si>
  <si>
    <t>lui r7,0x8016</t>
  </si>
  <si>
    <t>lbu r2,0x0000(r7)</t>
  </si>
  <si>
    <t>addiu r7,r7,0x0001</t>
  </si>
  <si>
    <t>ori r8,r0,r0</t>
  </si>
  <si>
    <t>slti r4,r8,0x0005</t>
  </si>
  <si>
    <t>sll r4,r8,0x01</t>
  </si>
  <si>
    <t>addiu r8,r8,0x0001</t>
  </si>
  <si>
    <t>Clear counter 1</t>
  </si>
  <si>
    <t>Clear counter 2</t>
  </si>
  <si>
    <t>Clear counter 3</t>
  </si>
  <si>
    <t>Load what reaction set is being checked</t>
  </si>
  <si>
    <t>Unit Pointer + Reaction set byte</t>
  </si>
  <si>
    <t>Load Unit Reaction Set</t>
  </si>
  <si>
    <t>r3 = x80</t>
  </si>
  <si>
    <t>x80 / counter</t>
  </si>
  <si>
    <t>Branch if reaction not active</t>
  </si>
  <si>
    <t>r2 = x1a6</t>
  </si>
  <si>
    <t>x1a6 + counter 1</t>
  </si>
  <si>
    <t>counter 2 * 8</t>
  </si>
  <si>
    <t>r2 = Ability ID</t>
  </si>
  <si>
    <t>skip if too many abilities are going to be stored</t>
  </si>
  <si>
    <t>counter 3 * 2</t>
  </si>
  <si>
    <t>x15E404</t>
  </si>
  <si>
    <t>counter 3 ++</t>
  </si>
  <si>
    <t>Store Ability ID</t>
  </si>
  <si>
    <t>counter 1 ++</t>
  </si>
  <si>
    <t>Branch if all reaction flags in set haven't been checked yet</t>
  </si>
  <si>
    <t>clear counter 1</t>
  </si>
  <si>
    <t>offset ++</t>
  </si>
  <si>
    <t>counter 2 ++</t>
  </si>
  <si>
    <t>Branch if haven't check all reactions</t>
  </si>
  <si>
    <t>lbu r3,0x0000(r7)</t>
  </si>
  <si>
    <t>addiu r3,r3,0xFF75</t>
  </si>
  <si>
    <t>Load Reaction Set ID</t>
  </si>
  <si>
    <t>ID - 8b</t>
  </si>
  <si>
    <t>sll r3,r3,0x03</t>
  </si>
  <si>
    <t>8c</t>
  </si>
  <si>
    <t>8b</t>
  </si>
  <si>
    <t>8d</t>
  </si>
  <si>
    <t>8e</t>
  </si>
  <si>
    <t>lui r20,0x8016</t>
  </si>
  <si>
    <t>addu r3,r20,r4</t>
  </si>
  <si>
    <t>lhu r2,0x0000(r20)</t>
  </si>
  <si>
    <t>Load Stored Ability ID</t>
  </si>
  <si>
    <t>Branch to end if not ID is stored</t>
  </si>
  <si>
    <t>jal 0x8018c920</t>
  </si>
  <si>
    <t>addu r4,r16,r0</t>
  </si>
  <si>
    <t>r4 = Unit Data Pointer</t>
  </si>
  <si>
    <t>Unit can react?</t>
  </si>
  <si>
    <t>Branch to end if unit cannot react</t>
  </si>
  <si>
    <t>r20 = Pointer to stored Reaction</t>
  </si>
  <si>
    <t>r19 = Pointer to Reaction Data</t>
  </si>
  <si>
    <t>r18 = Counter</t>
  </si>
  <si>
    <t>Loop if all stored reactions have not been checked yet</t>
  </si>
  <si>
    <t>sltiu r2,r18,0x0005</t>
  </si>
  <si>
    <t>addiu r20,r20,0x0002</t>
  </si>
  <si>
    <t>r20 + 2 (check next reaction id)</t>
  </si>
  <si>
    <t>counter ++</t>
  </si>
  <si>
    <t>Store Reaction IDs</t>
  </si>
  <si>
    <t>Ability ID - x1A6</t>
  </si>
  <si>
    <t>sll r2,r2,0x02</t>
  </si>
  <si>
    <t>r17 = x80</t>
  </si>
  <si>
    <t>ori r17,r0,0x0080</t>
  </si>
  <si>
    <t>Load Reaction Chance type</t>
  </si>
  <si>
    <t>sw r21,0x0028(r29)</t>
  </si>
  <si>
    <t>ori r21,r0,r0</t>
  </si>
  <si>
    <t>Clear Main Counter</t>
  </si>
  <si>
    <t>Clear Counter 2</t>
  </si>
  <si>
    <t>addu r19,r19,r2</t>
  </si>
  <si>
    <t>r21 = 2nd Counter</t>
  </si>
  <si>
    <t>srlv r3,r17,r21</t>
  </si>
  <si>
    <t>and r2,r2,r3</t>
  </si>
  <si>
    <t>addiu r21,r21,0x0001</t>
  </si>
  <si>
    <t>sltiu r2,r21,0x0008</t>
  </si>
  <si>
    <t>Reaction Chance type</t>
  </si>
  <si>
    <t>addiu r29,r29,0x0018</t>
  </si>
  <si>
    <t>addiu r29,r29,0xffe8</t>
  </si>
  <si>
    <t>r19 = Offset to Reaction Data</t>
  </si>
  <si>
    <t>Reaction Chance Type</t>
  </si>
  <si>
    <t>Branch if not using that reaction type</t>
  </si>
  <si>
    <t>lui r2,0x8016</t>
  </si>
  <si>
    <t>Counter * 4</t>
  </si>
  <si>
    <t>r2 = Pointer table offset</t>
  </si>
  <si>
    <t>lw r2,0x0000(r2)</t>
  </si>
  <si>
    <t>Load Offset</t>
  </si>
  <si>
    <t>jr r2</t>
  </si>
  <si>
    <t>Jump to offset</t>
  </si>
  <si>
    <t>Load Unit's Brave</t>
  </si>
  <si>
    <t>Load Unit's Faith</t>
  </si>
  <si>
    <t>Brave + Faith</t>
  </si>
  <si>
    <t>addiu r29,r29,0xffe0</t>
  </si>
  <si>
    <t>addiu r29,r29,0x0020</t>
  </si>
  <si>
    <t>lw r18,0x0014(r29)</t>
  </si>
  <si>
    <t>lw r20,0x0018(r29)</t>
  </si>
  <si>
    <t>sw r18,0x0014(r29)</t>
  </si>
  <si>
    <t>sw r20,0x0018(r29)</t>
  </si>
  <si>
    <t>lbu r18,0x0024(r16)</t>
  </si>
  <si>
    <t>lbu r20,0x0026(r16)</t>
  </si>
  <si>
    <t>Loop until all flags are checked</t>
  </si>
  <si>
    <t>Counter 2 ++</t>
  </si>
  <si>
    <t>Brave + Faith / 2</t>
  </si>
  <si>
    <t>ori r2,r0,0x0064</t>
  </si>
  <si>
    <t>r2 = 100</t>
  </si>
  <si>
    <t>100 - Brave</t>
  </si>
  <si>
    <t>100 - Faith</t>
  </si>
  <si>
    <t>addu r2,r18,r20</t>
  </si>
  <si>
    <t>sll r2,r2,0x01</t>
  </si>
  <si>
    <t>ori r3,r0,0x0064</t>
  </si>
  <si>
    <t>r3 = 100</t>
  </si>
  <si>
    <t>100 - (Brave + Faith)/2</t>
  </si>
  <si>
    <t>Brave / 100</t>
  </si>
  <si>
    <t>Faith / 100</t>
  </si>
  <si>
    <t>x chance</t>
  </si>
  <si>
    <t>100% chance</t>
  </si>
  <si>
    <t>ori r4,r0,0x0064</t>
  </si>
  <si>
    <t>r4 = 100</t>
  </si>
  <si>
    <t>Chance to react routine</t>
  </si>
  <si>
    <t>addu r5,r18,r0</t>
  </si>
  <si>
    <t>r5 = Brave</t>
  </si>
  <si>
    <t>addu r5,r20,r0</t>
  </si>
  <si>
    <t>r5 = Faith</t>
  </si>
  <si>
    <t>addu r5,r18,r20</t>
  </si>
  <si>
    <t>sll r5,r5,0x01</t>
  </si>
  <si>
    <t>subu r5,r2,r18</t>
  </si>
  <si>
    <t>subu r5,r2,r20</t>
  </si>
  <si>
    <t>subu r5,r3,r2</t>
  </si>
  <si>
    <t>r5 = 75</t>
  </si>
  <si>
    <t>ori r5,r0,0x0064</t>
  </si>
  <si>
    <t>r5 = 100</t>
  </si>
  <si>
    <t>lui r2,0x8019</t>
  </si>
  <si>
    <t>lw r2,-0x0a04(r2)</t>
  </si>
  <si>
    <t>addu r2,r0,r0</t>
  </si>
  <si>
    <t>Clear r2</t>
  </si>
  <si>
    <t>jal 0x0005e0cc</t>
  </si>
  <si>
    <t>Branch if not preforming a reaction</t>
  </si>
  <si>
    <t>Random Routine (r5 / r4 chancee)</t>
  </si>
  <si>
    <t>Branch to end if reaction successful</t>
  </si>
  <si>
    <t>ori r2,r0,0x0001</t>
  </si>
  <si>
    <t>r2 = 1 if all checks failed (check prep)</t>
  </si>
  <si>
    <t>Branch if unit failed to react</t>
  </si>
  <si>
    <t>Trigger Check</t>
  </si>
  <si>
    <t>Clear r21 (Secondary Counter)</t>
  </si>
  <si>
    <t>lbu r2,0x0001(r19)</t>
  </si>
  <si>
    <t>0x8018d1b8</t>
  </si>
  <si>
    <t>lbu r2,0x01b1(r16)</t>
  </si>
  <si>
    <t>100 - Brave %</t>
  </si>
  <si>
    <t>100 - Faith%</t>
  </si>
  <si>
    <t>100 - (Br + Fa) / 2</t>
  </si>
  <si>
    <t>Status Change</t>
  </si>
  <si>
    <t>? (Not recommended)</t>
  </si>
  <si>
    <t>Psuedo Status</t>
  </si>
  <si>
    <t>lbu r3,0x01b1(r16)</t>
  </si>
  <si>
    <t>Load unit hit type flag</t>
  </si>
  <si>
    <t>Branch if Check not active on unit</t>
  </si>
  <si>
    <t>lbu r3, 0x38F6(r3)</t>
  </si>
  <si>
    <t>lui r3,0x8019</t>
  </si>
  <si>
    <t>Load Ability flag check</t>
  </si>
  <si>
    <t>Load Ability flag</t>
  </si>
  <si>
    <t>lbu r2,0x0002(r19)</t>
  </si>
  <si>
    <t>Branch if ability flag not active</t>
  </si>
  <si>
    <t>Branch if no trigger check are being checked</t>
  </si>
  <si>
    <t>Branch if not checking ability flags</t>
  </si>
  <si>
    <t>Check Extra Requirements</t>
  </si>
  <si>
    <t>Branch if Extra Requirements failed</t>
  </si>
  <si>
    <t>Extra Requirements Routine</t>
  </si>
  <si>
    <t>sll r3,r21,0x02</t>
  </si>
  <si>
    <t>Store successful reaction</t>
  </si>
  <si>
    <t>Load Ability ID</t>
  </si>
  <si>
    <t>sh r2,0x019a(r16)</t>
  </si>
  <si>
    <t>Store Ability ID as Reaction ID</t>
  </si>
  <si>
    <t>sh r3,0x01b2(r16)</t>
  </si>
  <si>
    <t>lhu r3,0x38D6(r3)</t>
  </si>
  <si>
    <t>0x8018c62c</t>
  </si>
  <si>
    <t>Remove old code</t>
  </si>
  <si>
    <t>0x0018bfcc</t>
  </si>
  <si>
    <t>addiu r2,r2,0xFE5A</t>
  </si>
  <si>
    <t>Normal Attack (Hamedo)</t>
  </si>
  <si>
    <t>lhu r6,0x0190(r16)</t>
  </si>
  <si>
    <t>lhu r5,0x0194(r16)</t>
  </si>
  <si>
    <t>addu r5,r6,r5</t>
  </si>
  <si>
    <t>sltiu r2,r5,0x03e8</t>
  </si>
  <si>
    <t>ori r5,r0,0x03e7</t>
  </si>
  <si>
    <t>lhu r3,0x002c(r16)</t>
  </si>
  <si>
    <t>mult r5,r4</t>
  </si>
  <si>
    <t>mflo r4</t>
  </si>
  <si>
    <t>srl r4,r4,0x07</t>
  </si>
  <si>
    <t>slt r2,r3,r4</t>
  </si>
  <si>
    <t>sh r2,0x0190(r16)</t>
  </si>
  <si>
    <t>sh r3,0x0194(r16)</t>
  </si>
  <si>
    <t>ori r2,r0,0x00a0</t>
  </si>
  <si>
    <t>sb r2,0x01b1(r16)</t>
  </si>
  <si>
    <t>ori r3,r0,0x0020</t>
  </si>
  <si>
    <t>andi r2,r2,0x007f</t>
  </si>
  <si>
    <t>sh r0,0x0190(r16)</t>
  </si>
  <si>
    <t>sh r4,0x0194(r16)</t>
  </si>
  <si>
    <t>or r2,r2,r3</t>
  </si>
  <si>
    <t>ori r3,r0,0x01bd</t>
  </si>
  <si>
    <t>subu r2,r6,r3</t>
  </si>
  <si>
    <t>MP Switch Multiplier</t>
  </si>
  <si>
    <t>Reaction ID Order</t>
  </si>
  <si>
    <t>/128</t>
  </si>
  <si>
    <t>ori r3,r0,0x01bc</t>
  </si>
  <si>
    <t>Branch if reaction not distribute</t>
  </si>
  <si>
    <t>subu r4,r4,r3</t>
  </si>
  <si>
    <t>subu r2,r5,r4</t>
  </si>
  <si>
    <t>Load Max HP</t>
  </si>
  <si>
    <t>Load Current HP</t>
  </si>
  <si>
    <t>Load HP Recovery</t>
  </si>
  <si>
    <t>Max HP - Current HP</t>
  </si>
  <si>
    <t>HP Recovery - (Max HP - Current HP)</t>
  </si>
  <si>
    <t>Store result</t>
  </si>
  <si>
    <t>ori r3,r0,0x01be</t>
  </si>
  <si>
    <t>Load HP</t>
  </si>
  <si>
    <t>Branch to end if reaction is not distribute</t>
  </si>
  <si>
    <t>mult r4,r3</t>
  </si>
  <si>
    <t>HP Damage * r3</t>
  </si>
  <si>
    <t>HP Damage * r3 / 128</t>
  </si>
  <si>
    <t>Store HP Damage * r3 / 128</t>
  </si>
  <si>
    <t>lhu r2,0x019a(r16)</t>
  </si>
  <si>
    <t>lhu r4,0x002a(r16)</t>
  </si>
  <si>
    <t>lhu r3,0x0028(r16)</t>
  </si>
  <si>
    <t>sh r2,0x01b2(r16)</t>
  </si>
  <si>
    <t>lhu r4,0x0190(r16)</t>
  </si>
  <si>
    <t>sh r4,0x01b2(r16)</t>
  </si>
  <si>
    <t>Damage Split Multiplier</t>
  </si>
  <si>
    <t>lh r5,0x0192(r16)</t>
  </si>
  <si>
    <t>Distribute Multiplier</t>
  </si>
  <si>
    <t>Mp Switch Spillover?</t>
  </si>
  <si>
    <t>mult r2,r3</t>
  </si>
  <si>
    <t>srl r2,r2,0x07</t>
  </si>
  <si>
    <t>lui r4,0x8016</t>
  </si>
  <si>
    <t>jal 0x0005e644</t>
  </si>
  <si>
    <t>ori r5,r0,0x000A</t>
  </si>
  <si>
    <t>Clear custom ram data</t>
  </si>
  <si>
    <t>Reflectable</t>
  </si>
  <si>
    <t>Math Skill</t>
  </si>
  <si>
    <t>Ignore Silence</t>
  </si>
  <si>
    <t>Mimickable</t>
  </si>
  <si>
    <t>Performing</t>
  </si>
  <si>
    <t>Ability uses CT</t>
  </si>
  <si>
    <t>Ability uses MP</t>
  </si>
  <si>
    <t>Critial Status</t>
  </si>
  <si>
    <t>Target Enemy (AI Flag)</t>
  </si>
  <si>
    <t>Target Ally (AI Flag)</t>
  </si>
  <si>
    <t>Physical Attack (AI Flag)</t>
  </si>
  <si>
    <t>0x8015E3D0</t>
  </si>
  <si>
    <t>lui r6,0x8019</t>
  </si>
  <si>
    <t>lbu r6,0x38f5(r6)</t>
  </si>
  <si>
    <t>extra requirements</t>
  </si>
  <si>
    <t>lbu r5,0x0003(r19)</t>
  </si>
  <si>
    <t>andi r2,r6,0x00fc</t>
  </si>
  <si>
    <t>and r2,r2,r5</t>
  </si>
  <si>
    <t>lui r4,0x8019</t>
  </si>
  <si>
    <t>Remove last two flags from check</t>
  </si>
  <si>
    <t>And against AI flags and Extra requirements</t>
  </si>
  <si>
    <t>Branch if AI flag and Extra Routine have similar bytes (Pass routine)</t>
  </si>
  <si>
    <t>Branch if not checking if ability uses CT</t>
  </si>
  <si>
    <t>Load Ability CT</t>
  </si>
  <si>
    <t>Branch if Ability has a CT (Pass Routine)</t>
  </si>
  <si>
    <t>Branch if not checking ability uses MP</t>
  </si>
  <si>
    <t>Load Ability MP</t>
  </si>
  <si>
    <t>Branch if Ability uses MP</t>
  </si>
  <si>
    <t>Clear r2 (Fail routine)</t>
  </si>
  <si>
    <t>Jump to end</t>
  </si>
  <si>
    <t>addiu r2,r0,0x0001</t>
  </si>
  <si>
    <t>r2 = 1 (Pass routine)</t>
  </si>
  <si>
    <t>Load AI flags</t>
  </si>
  <si>
    <t>lbu r3,0x38eb(r4)</t>
  </si>
  <si>
    <t>lbu r3,0x38fc(r4)</t>
  </si>
  <si>
    <t>lhu r2,0x38d6(r2)</t>
  </si>
  <si>
    <t>Load Used Ability ID</t>
  </si>
  <si>
    <t>lui r3,0x8006</t>
  </si>
  <si>
    <t>sll r2,r2,0x03</t>
  </si>
  <si>
    <t>ID * 8</t>
  </si>
  <si>
    <t>60000 + ID * 8</t>
  </si>
  <si>
    <t>addu r6,r3,r2</t>
  </si>
  <si>
    <t>Load AI Flag</t>
  </si>
  <si>
    <t>lbu r5,0x0004(r19)</t>
  </si>
  <si>
    <t>Load Extra Extra Requirements</t>
  </si>
  <si>
    <t>andi r3,r5,0x0008</t>
  </si>
  <si>
    <t>Branch to next check if not using Physical Attack requirement</t>
  </si>
  <si>
    <t>lbu r4,-0x140a(r6)</t>
  </si>
  <si>
    <t>andi r2,r4,0x0002</t>
  </si>
  <si>
    <t>Failed routine (attack is not a physical attack)</t>
  </si>
  <si>
    <t>andi r2,r4,0x0001</t>
  </si>
  <si>
    <t>Branch to next check if not using Magical Attack requirement</t>
  </si>
  <si>
    <t>Failed routine (attack is not a magical attack)</t>
  </si>
  <si>
    <t>andi r2,r5,0x0080</t>
  </si>
  <si>
    <t>Pass Routine (Trigger vs. All active)</t>
  </si>
  <si>
    <t>r2 = 1 (Pass Routine)</t>
  </si>
  <si>
    <t>lbu r4,-0x140c(r6)</t>
  </si>
  <si>
    <t>Load AI flag</t>
  </si>
  <si>
    <t>Branch if Target Enemy flag is not a requirement</t>
  </si>
  <si>
    <t>Branch if Target Ally flag is not a requirement</t>
  </si>
  <si>
    <t>Failed routine (target ally flag is not a requirement)</t>
  </si>
  <si>
    <t>andi r3,r5,0x0020</t>
  </si>
  <si>
    <t>lbu r4,0x005a(r16)</t>
  </si>
  <si>
    <t>Load Unit Status</t>
  </si>
  <si>
    <t>andi r4,r4,0x0001</t>
  </si>
  <si>
    <t>andi r2,r5,0x0040</t>
  </si>
  <si>
    <t>Branch if Critical is not a requirement</t>
  </si>
  <si>
    <t>Failed routine (Unit is not in critical)</t>
  </si>
  <si>
    <t>Clear r2 (Failed routine)</t>
  </si>
  <si>
    <t>r2 = 1 (pass routine)</t>
  </si>
  <si>
    <t>Check Extra Extra Requirements</t>
  </si>
  <si>
    <t>Branch if Extra Extra Requirements failed</t>
  </si>
  <si>
    <t>Jump to end if successful reaction was found</t>
  </si>
  <si>
    <t>andi r3,r5,0x004</t>
  </si>
  <si>
    <t>andi r3,r5,0x0010</t>
  </si>
  <si>
    <t>Branch if not extra extra requirements are needed</t>
  </si>
  <si>
    <t>andi r2,r5,0x002</t>
  </si>
  <si>
    <t>andi r2,r5,0x0001</t>
  </si>
  <si>
    <t>fail routine</t>
  </si>
  <si>
    <t>MP Switch, Distribute, Damage Split</t>
  </si>
  <si>
    <t>Flat Reaction %</t>
  </si>
  <si>
    <t>Magical Attack (AI Flag)</t>
  </si>
  <si>
    <t>Failed routine (target enemy flag is not active)</t>
  </si>
  <si>
    <t>Unused</t>
  </si>
  <si>
    <t>Counter Ability ID</t>
  </si>
  <si>
    <t>sll r3,r2,0x03</t>
  </si>
  <si>
    <t>(Ability ID - x1A6) * 8</t>
  </si>
  <si>
    <t>subu r2,r3,r2</t>
  </si>
  <si>
    <t>(Ability ID - x1A6) * 7</t>
  </si>
  <si>
    <t>0x8015E350</t>
  </si>
  <si>
    <t>r7 = x15e3d0</t>
  </si>
  <si>
    <t>Reaction ID - 1a6</t>
  </si>
  <si>
    <t>0x8017e270</t>
  </si>
  <si>
    <t>ori r16,r0,0x0001</t>
  </si>
  <si>
    <t>Store Reaction ID into unit data</t>
  </si>
  <si>
    <t>lui r3,0x8016</t>
  </si>
  <si>
    <t>sll r4,r2,0x03</t>
  </si>
  <si>
    <t>subu r4,r4,r2</t>
  </si>
  <si>
    <t>ID * 7</t>
  </si>
  <si>
    <t>Load Counter Ability ID</t>
  </si>
  <si>
    <t>r3 = 15e3e0</t>
  </si>
  <si>
    <t>Load Last Attack</t>
  </si>
  <si>
    <t>addu r6,r4,r0</t>
  </si>
  <si>
    <t>sh r16,0x0002(r18)</t>
  </si>
  <si>
    <t>addiu r2,r16,0xFE5A</t>
  </si>
  <si>
    <t>Move Counter Ability ID to r6</t>
  </si>
  <si>
    <t>addu r4,r3,r4</t>
  </si>
  <si>
    <t>15e3e0 + ID * 7</t>
  </si>
  <si>
    <t>Branch if not using new Counter Ability ID</t>
  </si>
  <si>
    <t>addu r1,r1,r2</t>
  </si>
  <si>
    <t>ID * 4</t>
  </si>
  <si>
    <t>lhu r6,0x01b2(r17)</t>
  </si>
  <si>
    <t>lui r1,0x8016</t>
  </si>
  <si>
    <t>lw r2,-0x1CB0(r1)</t>
  </si>
  <si>
    <t>0x8017e318</t>
  </si>
  <si>
    <t>lhu r4,0x0005(r4)</t>
  </si>
  <si>
    <t>0x8005ebd0</t>
  </si>
  <si>
    <t>SCUS_942.21</t>
  </si>
  <si>
    <t>0x8018cac8</t>
  </si>
  <si>
    <t>j 0x8018cae0</t>
  </si>
  <si>
    <t>0x8018cae0</t>
  </si>
  <si>
    <t>j 0x8018caf0</t>
  </si>
  <si>
    <t>0x80188330</t>
  </si>
  <si>
    <t>0x80188400</t>
  </si>
  <si>
    <t>j 0x80188478</t>
  </si>
  <si>
    <t>j 0x8018839c</t>
  </si>
  <si>
    <t>0x801853b4</t>
  </si>
  <si>
    <t>j 0x801853e4</t>
  </si>
  <si>
    <t>beq r2,r0,0x0018cae0</t>
  </si>
  <si>
    <t>beq r2,r0,0x0018caf0</t>
  </si>
  <si>
    <t>beq r2,r0,0x0018839c</t>
  </si>
  <si>
    <t>beq r2,r0,0x00188478</t>
  </si>
  <si>
    <t>beq r2,r0,0x001853e4</t>
  </si>
  <si>
    <t>Disable?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</si>
</sst>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000000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quotePrefix="1"/>
    <xf numFmtId="0" fontId="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quotePrefix="1" applyFill="1" applyBorder="1"/>
    <xf numFmtId="0" fontId="0" fillId="2" borderId="0" xfId="0" applyFill="1" applyBorder="1"/>
    <xf numFmtId="0" fontId="0" fillId="2" borderId="0" xfId="0" quotePrefix="1" applyFill="1" applyBorder="1"/>
    <xf numFmtId="0" fontId="0" fillId="0" borderId="0" xfId="0" applyNumberFormat="1" applyFill="1" applyBorder="1"/>
    <xf numFmtId="0" fontId="0" fillId="0" borderId="0" xfId="0" quotePrefix="1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NumberFormat="1" applyFill="1" applyBorder="1" applyAlignment="1">
      <alignment horizontal="left" indent="1"/>
    </xf>
    <xf numFmtId="0" fontId="1" fillId="0" borderId="0" xfId="0" applyFont="1"/>
    <xf numFmtId="0" fontId="4" fillId="0" borderId="0" xfId="0" applyFont="1" applyFill="1" applyAlignment="1">
      <alignment horizontal="left" indent="1"/>
    </xf>
    <xf numFmtId="0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quotePrefix="1" applyFill="1" applyAlignment="1">
      <alignment horizontal="left" indent="1"/>
    </xf>
    <xf numFmtId="0" fontId="0" fillId="0" borderId="0" xfId="0" quotePrefix="1" applyNumberFormat="1" applyFill="1" applyAlignment="1">
      <alignment horizontal="left" inden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9" borderId="0" xfId="0" quotePrefix="1" applyFill="1"/>
    <xf numFmtId="0" fontId="0" fillId="13" borderId="0" xfId="0" applyFill="1"/>
    <xf numFmtId="0" fontId="0" fillId="11" borderId="0" xfId="0" applyFill="1"/>
    <xf numFmtId="0" fontId="0" fillId="14" borderId="0" xfId="0" applyFill="1"/>
    <xf numFmtId="0" fontId="0" fillId="15" borderId="0" xfId="0" applyFill="1"/>
    <xf numFmtId="0" fontId="4" fillId="0" borderId="0" xfId="0" quotePrefix="1" applyFont="1" applyFill="1" applyAlignment="1">
      <alignment horizontal="center"/>
    </xf>
    <xf numFmtId="0" fontId="0" fillId="0" borderId="0" xfId="0" applyFill="1"/>
    <xf numFmtId="0" fontId="2" fillId="0" borderId="0" xfId="0" applyNumberFormat="1" applyFont="1" applyFill="1" applyAlignment="1">
      <alignment horizontal="center"/>
    </xf>
    <xf numFmtId="0" fontId="6" fillId="2" borderId="0" xfId="0" applyFont="1" applyFill="1"/>
    <xf numFmtId="0" fontId="7" fillId="18" borderId="0" xfId="0" applyFont="1" applyFill="1" applyAlignment="1"/>
    <xf numFmtId="0" fontId="6" fillId="3" borderId="0" xfId="0" applyFont="1" applyFill="1" applyAlignment="1">
      <alignment horizontal="center" textRotation="90"/>
    </xf>
    <xf numFmtId="9" fontId="6" fillId="3" borderId="0" xfId="0" applyNumberFormat="1" applyFont="1" applyFill="1" applyAlignment="1">
      <alignment horizontal="center" textRotation="90"/>
    </xf>
    <xf numFmtId="0" fontId="6" fillId="4" borderId="0" xfId="0" applyFont="1" applyFill="1" applyAlignment="1">
      <alignment horizontal="center" textRotation="90"/>
    </xf>
    <xf numFmtId="0" fontId="6" fillId="5" borderId="0" xfId="0" applyFont="1" applyFill="1" applyAlignment="1">
      <alignment horizontal="center" textRotation="90"/>
    </xf>
    <xf numFmtId="0" fontId="6" fillId="6" borderId="0" xfId="0" applyFont="1" applyFill="1" applyAlignment="1">
      <alignment horizontal="center" textRotation="90"/>
    </xf>
    <xf numFmtId="0" fontId="6" fillId="17" borderId="0" xfId="0" applyFont="1" applyFill="1" applyAlignment="1">
      <alignment horizontal="center" textRotation="90"/>
    </xf>
    <xf numFmtId="0" fontId="6" fillId="18" borderId="0" xfId="0" applyFont="1" applyFill="1" applyAlignment="1">
      <alignment horizontal="center" textRotation="90"/>
    </xf>
    <xf numFmtId="0" fontId="6" fillId="2" borderId="0" xfId="0" quotePrefix="1" applyFont="1" applyFill="1"/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6" fillId="10" borderId="0" xfId="0" applyFont="1" applyFill="1"/>
    <xf numFmtId="0" fontId="6" fillId="15" borderId="0" xfId="0" applyFont="1" applyFill="1"/>
    <xf numFmtId="0" fontId="6" fillId="19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/>
    <xf numFmtId="0" fontId="7" fillId="6" borderId="0" xfId="0" applyFont="1" applyFill="1" applyAlignment="1">
      <alignment horizontal="center"/>
    </xf>
    <xf numFmtId="0" fontId="7" fillId="6" borderId="0" xfId="0" applyFont="1" applyFill="1" applyAlignment="1"/>
    <xf numFmtId="0" fontId="7" fillId="17" borderId="0" xfId="0" applyFont="1" applyFill="1" applyAlignment="1">
      <alignment horizontal="center"/>
    </xf>
    <xf numFmtId="0" fontId="7" fillId="17" borderId="0" xfId="0" applyFont="1" applyFill="1" applyAlignment="1"/>
    <xf numFmtId="0" fontId="0" fillId="12" borderId="0" xfId="0" applyFill="1" applyAlignment="1">
      <alignment horizontal="left"/>
    </xf>
    <xf numFmtId="0" fontId="0" fillId="12" borderId="0" xfId="0" applyFill="1" applyAlignment="1"/>
    <xf numFmtId="0" fontId="0" fillId="0" borderId="0" xfId="0" applyAlignment="1"/>
    <xf numFmtId="0" fontId="0" fillId="16" borderId="0" xfId="0" applyFill="1" applyAlignment="1">
      <alignment horizontal="left"/>
    </xf>
  </cellXfs>
  <cellStyles count="1">
    <cellStyle name="Normal" xfId="0" builtinId="0"/>
  </cellStyles>
  <dxfs count="30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1" relativeIndent="255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28"/>
        </patternFill>
      </fill>
    </dxf>
    <dxf>
      <font>
        <b/>
        <i val="0"/>
      </font>
      <fill>
        <patternFill>
          <bgColor indexed="2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33"/>
        </patternFill>
      </fill>
    </dxf>
    <dxf>
      <font>
        <b/>
        <i val="0"/>
      </font>
      <fill>
        <patternFill>
          <bgColor indexed="49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FFFCC"/>
      <color rgb="FFFFFF99"/>
      <color rgb="FFF7A7E2"/>
      <color rgb="FFFF66FF"/>
      <color rgb="FF7865ED"/>
      <color rgb="FFEBE600"/>
      <color rgb="FFE7E2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" lockText="1" noThreeD="1"/>
</file>

<file path=xl/ctrlProps/ctrlProp2.xml><?xml version="1.0" encoding="utf-8"?>
<formControlPr xmlns="http://schemas.microsoft.com/office/spreadsheetml/2009/9/main" objectType="CheckBox" fmlaLink="$H$2" lockText="1" noThreeD="1"/>
</file>

<file path=xl/ctrlProps/ctrlProp3.xml><?xml version="1.0" encoding="utf-8"?>
<formControlPr xmlns="http://schemas.microsoft.com/office/spreadsheetml/2009/9/main" objectType="CheckBox" fmlaLink="$H$3" lockText="1" noThreeD="1"/>
</file>

<file path=xl/ctrlProps/ctrlProp4.xml><?xml version="1.0" encoding="utf-8"?>
<formControlPr xmlns="http://schemas.microsoft.com/office/spreadsheetml/2009/9/main" objectType="CheckBox" fmlaLink="$H$4" lockText="1" noThreeD="1"/>
</file>

<file path=xl/ctrlProps/ctrlProp5.xml><?xml version="1.0" encoding="utf-8"?>
<formControlPr xmlns="http://schemas.microsoft.com/office/spreadsheetml/2009/9/main" objectType="CheckBox" fmlaLink="$H$5" lockText="1" noThreeD="1"/>
</file>

<file path=xl/tables/table1.xml><?xml version="1.0" encoding="utf-8"?>
<table xmlns="http://schemas.openxmlformats.org/spreadsheetml/2006/main" id="1" name="HacksTable" displayName="HacksTable" ref="B3:C5" totalsRowShown="0" headerRowDxfId="15" dataDxfId="14">
  <autoFilter ref="B3:C5"/>
  <tableColumns count="2">
    <tableColumn id="1" name="Hack Name" dataDxfId="13"/>
    <tableColumn id="2" name="Apply?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ReplaceTable" displayName="ReplaceTable" ref="E3:F7" totalsRowShown="0" headerRowDxfId="11" dataDxfId="10">
  <autoFilter ref="E3:F7"/>
  <tableColumns count="2">
    <tableColumn id="1" name="%Auto Replace%" dataDxfId="9"/>
    <tableColumn id="2" name="With" dataDxfId="8">
      <calculatedColumnFormula>0*1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FFTTextTable" displayName="FFTTextTable" ref="A1:F9" totalsRowShown="0" headerRowDxfId="7" dataDxfId="6">
  <autoFilter ref="A1:F9"/>
  <tableColumns count="6">
    <tableColumn id="7" name="Description" dataDxfId="5"/>
    <tableColumn id="1" name="Function" dataDxfId="4"/>
    <tableColumn id="2" name="Parameter 1" dataDxfId="3">
      <calculatedColumnFormula>RangeAddress(#REF!)</calculatedColumnFormula>
    </tableColumn>
    <tableColumn id="3" name="Parameter 2" dataDxfId="2"/>
    <tableColumn id="4" name="Parameter 3" dataDxfId="1"/>
    <tableColumn id="6" name="Parameter 4" dataDxfId="0">
      <calculatedColumnFormula>RangeAddress(#REF!)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ode_Sheet">
    <tabColor theme="5" tint="0.39997558519241921"/>
  </sheetPr>
  <dimension ref="A1:J436"/>
  <sheetViews>
    <sheetView workbookViewId="0">
      <selection activeCell="E52" sqref="E52"/>
    </sheetView>
  </sheetViews>
  <sheetFormatPr baseColWidth="10" defaultColWidth="9.140625" defaultRowHeight="15" customHeight="1"/>
  <cols>
    <col min="1" max="1" width="18.7109375" style="8" customWidth="1"/>
    <col min="2" max="2" width="15.7109375" style="9" customWidth="1"/>
    <col min="3" max="3" width="24.7109375" style="10" customWidth="1"/>
    <col min="4" max="4" width="12.7109375" style="10" customWidth="1"/>
    <col min="5" max="5" width="19.42578125" customWidth="1"/>
    <col min="6" max="6" width="0" hidden="1" customWidth="1"/>
    <col min="7" max="7" width="30.7109375" customWidth="1"/>
    <col min="8" max="8" width="11.5703125" customWidth="1"/>
  </cols>
  <sheetData>
    <row r="1" spans="1:8" ht="15" customHeight="1">
      <c r="A1" s="8" t="s">
        <v>18</v>
      </c>
      <c r="B1" s="9" t="s">
        <v>19</v>
      </c>
    </row>
    <row r="3" spans="1:8" ht="15" customHeight="1">
      <c r="A3" s="8" t="s">
        <v>11</v>
      </c>
      <c r="B3" s="9" t="s">
        <v>20</v>
      </c>
    </row>
    <row r="5" spans="1:8" ht="15" customHeight="1">
      <c r="A5" s="27" t="s">
        <v>12</v>
      </c>
      <c r="B5" s="28"/>
      <c r="C5" s="10" t="s">
        <v>461</v>
      </c>
      <c r="D5" s="10" t="s">
        <v>460</v>
      </c>
      <c r="E5" s="4" t="str">
        <f>'Reaction Data'!AY4</f>
        <v>0606060606060606060606062A29808010000093002906062D2929060e101010101010201019</v>
      </c>
    </row>
    <row r="6" spans="1:8" ht="15" customHeight="1">
      <c r="A6" s="27"/>
      <c r="B6" s="28"/>
      <c r="C6" s="29"/>
      <c r="D6" s="29"/>
      <c r="E6" s="30"/>
    </row>
    <row r="7" spans="1:8" ht="15" customHeight="1">
      <c r="A7" s="8" t="s">
        <v>12</v>
      </c>
      <c r="C7" s="10" t="s">
        <v>14</v>
      </c>
      <c r="D7" s="29" t="s">
        <v>433</v>
      </c>
      <c r="E7" s="30" t="str">
        <f t="shared" ref="E7:E38" si="0">ReverseBytes(H7)</f>
        <v>f4e31780</v>
      </c>
      <c r="G7" t="s">
        <v>42</v>
      </c>
      <c r="H7" t="str">
        <f>IF('Reaction Data'!AQ3=0,"8017e3f4","8017e30c")</f>
        <v>8017e3f4</v>
      </c>
    </row>
    <row r="8" spans="1:8" ht="15" customHeight="1">
      <c r="A8" s="27"/>
      <c r="B8" s="28"/>
      <c r="C8" s="29"/>
      <c r="D8" s="29" t="str">
        <f t="shared" ref="D8:D38" si="1">"0x80"&amp;DEC2HEX(4+HEX2DEC(RIGHT(INDEX(D:D,ROW()-1),6)),6)</f>
        <v>0x8015E354</v>
      </c>
      <c r="E8" s="30" t="str">
        <f t="shared" si="0"/>
        <v>f4e31780</v>
      </c>
      <c r="G8" t="s">
        <v>43</v>
      </c>
      <c r="H8" t="str">
        <f>IF('Reaction Data'!AQ4=0,"8017e3f4","8017e30c")</f>
        <v>8017e3f4</v>
      </c>
    </row>
    <row r="9" spans="1:8" ht="15" customHeight="1">
      <c r="A9" s="27"/>
      <c r="B9" s="28"/>
      <c r="C9" s="29"/>
      <c r="D9" s="29" t="str">
        <f t="shared" si="1"/>
        <v>0x8015E358</v>
      </c>
      <c r="E9" s="30" t="str">
        <f t="shared" si="0"/>
        <v>f4e31780</v>
      </c>
      <c r="G9" t="s">
        <v>44</v>
      </c>
      <c r="H9" t="str">
        <f>IF('Reaction Data'!AQ5=0,"8017e3f4","8017e30c")</f>
        <v>8017e3f4</v>
      </c>
    </row>
    <row r="10" spans="1:8" ht="15" customHeight="1">
      <c r="A10" s="27"/>
      <c r="B10" s="28"/>
      <c r="C10" s="29"/>
      <c r="D10" s="29" t="str">
        <f t="shared" si="1"/>
        <v>0x8015E35C</v>
      </c>
      <c r="E10" s="30" t="str">
        <f t="shared" si="0"/>
        <v>f4e31780</v>
      </c>
      <c r="G10" t="s">
        <v>45</v>
      </c>
      <c r="H10" t="str">
        <f>IF('Reaction Data'!AQ6=0,"8017e3f4","8017e30c")</f>
        <v>8017e3f4</v>
      </c>
    </row>
    <row r="11" spans="1:8" ht="15" customHeight="1">
      <c r="A11" s="27"/>
      <c r="B11" s="28"/>
      <c r="C11" s="29"/>
      <c r="D11" s="29" t="str">
        <f t="shared" si="1"/>
        <v>0x8015E360</v>
      </c>
      <c r="E11" s="30" t="str">
        <f t="shared" si="0"/>
        <v>f4e31780</v>
      </c>
      <c r="G11" t="s">
        <v>46</v>
      </c>
      <c r="H11" t="str">
        <f>IF('Reaction Data'!AQ7=0,"8017e3f4","8017e30c")</f>
        <v>8017e3f4</v>
      </c>
    </row>
    <row r="12" spans="1:8" ht="15" customHeight="1">
      <c r="A12" s="27"/>
      <c r="B12" s="28"/>
      <c r="C12" s="29"/>
      <c r="D12" s="29" t="str">
        <f t="shared" si="1"/>
        <v>0x8015E364</v>
      </c>
      <c r="E12" s="30" t="str">
        <f t="shared" si="0"/>
        <v>f4e31780</v>
      </c>
      <c r="G12" t="s">
        <v>47</v>
      </c>
      <c r="H12" t="str">
        <f>IF('Reaction Data'!AQ8=0,"8017e3f4","8017e30c")</f>
        <v>8017e3f4</v>
      </c>
    </row>
    <row r="13" spans="1:8" ht="15" customHeight="1">
      <c r="A13" s="27"/>
      <c r="B13" s="28"/>
      <c r="C13" s="29"/>
      <c r="D13" s="29" t="str">
        <f t="shared" si="1"/>
        <v>0x8015E368</v>
      </c>
      <c r="E13" s="30" t="str">
        <f t="shared" si="0"/>
        <v>f4e31780</v>
      </c>
      <c r="G13" t="s">
        <v>48</v>
      </c>
      <c r="H13" t="str">
        <f>IF('Reaction Data'!AQ9=0,"8017e3f4","8017e30c")</f>
        <v>8017e3f4</v>
      </c>
    </row>
    <row r="14" spans="1:8" ht="15" customHeight="1">
      <c r="A14" s="27"/>
      <c r="B14" s="28"/>
      <c r="C14" s="29"/>
      <c r="D14" s="29" t="str">
        <f t="shared" si="1"/>
        <v>0x8015E36C</v>
      </c>
      <c r="E14" s="30" t="str">
        <f t="shared" si="0"/>
        <v>f4e31780</v>
      </c>
      <c r="G14" t="s">
        <v>49</v>
      </c>
      <c r="H14" t="str">
        <f>IF('Reaction Data'!AQ10=0,"8017e3f4","8017e30c")</f>
        <v>8017e3f4</v>
      </c>
    </row>
    <row r="15" spans="1:8" ht="15" customHeight="1">
      <c r="A15" s="27"/>
      <c r="B15" s="28"/>
      <c r="C15" s="29"/>
      <c r="D15" s="29" t="str">
        <f t="shared" si="1"/>
        <v>0x8015E370</v>
      </c>
      <c r="E15" s="30" t="str">
        <f t="shared" si="0"/>
        <v>f4e31780</v>
      </c>
      <c r="G15" t="s">
        <v>50</v>
      </c>
      <c r="H15" t="str">
        <f>IF('Reaction Data'!AQ11=0,"8017e3f4","8017e30c")</f>
        <v>8017e3f4</v>
      </c>
    </row>
    <row r="16" spans="1:8" ht="15" customHeight="1">
      <c r="A16" s="27"/>
      <c r="B16" s="28"/>
      <c r="C16" s="29"/>
      <c r="D16" s="29" t="str">
        <f t="shared" si="1"/>
        <v>0x8015E374</v>
      </c>
      <c r="E16" s="30" t="str">
        <f t="shared" si="0"/>
        <v>f4e31780</v>
      </c>
      <c r="G16" t="s">
        <v>51</v>
      </c>
      <c r="H16" t="str">
        <f>IF('Reaction Data'!AQ12=0,"8017e3f4","8017e30c")</f>
        <v>8017e3f4</v>
      </c>
    </row>
    <row r="17" spans="1:8" ht="15" customHeight="1">
      <c r="A17" s="27"/>
      <c r="B17" s="28"/>
      <c r="C17" s="29"/>
      <c r="D17" s="29" t="str">
        <f t="shared" si="1"/>
        <v>0x8015E378</v>
      </c>
      <c r="E17" s="30" t="str">
        <f t="shared" si="0"/>
        <v>f4e31780</v>
      </c>
      <c r="G17" t="s">
        <v>52</v>
      </c>
      <c r="H17" t="str">
        <f>IF('Reaction Data'!AQ13=0,"8017e3f4","8017e30c")</f>
        <v>8017e3f4</v>
      </c>
    </row>
    <row r="18" spans="1:8" ht="15" customHeight="1">
      <c r="A18" s="27"/>
      <c r="B18" s="28"/>
      <c r="C18" s="29"/>
      <c r="D18" s="29" t="str">
        <f t="shared" si="1"/>
        <v>0x8015E37C</v>
      </c>
      <c r="E18" s="30" t="str">
        <f t="shared" si="0"/>
        <v>f4e31780</v>
      </c>
      <c r="G18" t="s">
        <v>53</v>
      </c>
      <c r="H18" t="str">
        <f>IF('Reaction Data'!AQ14=0,"8017e3f4","8017e30c")</f>
        <v>8017e3f4</v>
      </c>
    </row>
    <row r="19" spans="1:8" ht="15" customHeight="1">
      <c r="A19" s="27"/>
      <c r="B19" s="28"/>
      <c r="C19" s="29"/>
      <c r="D19" s="29" t="str">
        <f t="shared" si="1"/>
        <v>0x8015E380</v>
      </c>
      <c r="E19" s="30" t="str">
        <f t="shared" si="0"/>
        <v>d0e21780</v>
      </c>
      <c r="G19" t="s">
        <v>54</v>
      </c>
      <c r="H19" t="str">
        <f>IF('Reaction Data'!AQ15=0,"8017e2d0","8017e30c")</f>
        <v>8017e2d0</v>
      </c>
    </row>
    <row r="20" spans="1:8" ht="15" customHeight="1">
      <c r="A20" s="27"/>
      <c r="B20" s="28"/>
      <c r="C20" s="29"/>
      <c r="D20" s="29" t="str">
        <f t="shared" si="1"/>
        <v>0x8015E384</v>
      </c>
      <c r="E20" s="30" t="str">
        <f t="shared" si="0"/>
        <v>f8e21780</v>
      </c>
      <c r="G20" t="s">
        <v>34</v>
      </c>
      <c r="H20" t="str">
        <f>IF('Reaction Data'!AQ16=0,"8017e2f8","8017e30c")</f>
        <v>8017e2f8</v>
      </c>
    </row>
    <row r="21" spans="1:8" ht="15" customHeight="1">
      <c r="A21" s="27"/>
      <c r="B21" s="28"/>
      <c r="C21" s="29"/>
      <c r="D21" s="29" t="str">
        <f t="shared" si="1"/>
        <v>0x8015E388</v>
      </c>
      <c r="E21" s="30" t="str">
        <f t="shared" si="0"/>
        <v>0ce31780</v>
      </c>
      <c r="G21" t="s">
        <v>55</v>
      </c>
      <c r="H21" t="str">
        <f>IF('Reaction Data'!AQ17=0,"8017e3f4","8017e30c")</f>
        <v>8017e30c</v>
      </c>
    </row>
    <row r="22" spans="1:8" ht="15" customHeight="1">
      <c r="A22" s="27"/>
      <c r="B22" s="28"/>
      <c r="C22" s="29"/>
      <c r="D22" s="29" t="str">
        <f t="shared" si="1"/>
        <v>0x8015E38C</v>
      </c>
      <c r="E22" s="30" t="str">
        <f t="shared" si="0"/>
        <v>1ce31780</v>
      </c>
      <c r="G22" t="s">
        <v>33</v>
      </c>
      <c r="H22" t="str">
        <f>IF('Reaction Data'!AQ18=0,"8017e31c","8017e30c")</f>
        <v>8017e31c</v>
      </c>
    </row>
    <row r="23" spans="1:8" ht="15" customHeight="1">
      <c r="A23" s="27"/>
      <c r="B23" s="28"/>
      <c r="C23" s="29"/>
      <c r="D23" s="29" t="str">
        <f t="shared" si="1"/>
        <v>0x8015E390</v>
      </c>
      <c r="E23" s="30" t="str">
        <f t="shared" si="0"/>
        <v>f4e31780</v>
      </c>
      <c r="G23" t="s">
        <v>56</v>
      </c>
      <c r="H23" t="str">
        <f>IF('Reaction Data'!AQ19=0,"8017e3f4","8017e30c")</f>
        <v>8017e3f4</v>
      </c>
    </row>
    <row r="24" spans="1:8" ht="15" customHeight="1">
      <c r="A24" s="27"/>
      <c r="B24" s="28"/>
      <c r="C24" s="29"/>
      <c r="D24" s="29" t="str">
        <f t="shared" si="1"/>
        <v>0x8015E394</v>
      </c>
      <c r="E24" s="30" t="str">
        <f t="shared" si="0"/>
        <v>f4e31780</v>
      </c>
      <c r="G24" t="s">
        <v>57</v>
      </c>
      <c r="H24" t="str">
        <f>IF('Reaction Data'!AQ20=0,"8017e3f4","8017e30c")</f>
        <v>8017e3f4</v>
      </c>
    </row>
    <row r="25" spans="1:8" ht="15" customHeight="1">
      <c r="A25" s="27"/>
      <c r="B25" s="28"/>
      <c r="C25" s="29"/>
      <c r="D25" s="29" t="str">
        <f t="shared" si="1"/>
        <v>0x8015E398</v>
      </c>
      <c r="E25" s="30" t="str">
        <f t="shared" si="0"/>
        <v>b8e21780</v>
      </c>
      <c r="G25" t="s">
        <v>58</v>
      </c>
      <c r="H25" t="str">
        <f>IF('Reaction Data'!AQ21=0,"8017e2b8","8017e30c")</f>
        <v>8017e2b8</v>
      </c>
    </row>
    <row r="26" spans="1:8" ht="15" customHeight="1">
      <c r="A26" s="27"/>
      <c r="B26" s="28"/>
      <c r="C26" s="29"/>
      <c r="D26" s="29" t="str">
        <f t="shared" si="1"/>
        <v>0x8015E39C</v>
      </c>
      <c r="E26" s="30" t="str">
        <f t="shared" si="0"/>
        <v>60e31780</v>
      </c>
      <c r="G26" t="s">
        <v>59</v>
      </c>
      <c r="H26" t="str">
        <f>IF('Reaction Data'!AQ22=0,"8017e360","8017e30c")</f>
        <v>8017e360</v>
      </c>
    </row>
    <row r="27" spans="1:8" ht="15" customHeight="1">
      <c r="A27" s="27"/>
      <c r="B27" s="28"/>
      <c r="C27" s="29"/>
      <c r="D27" s="29" t="str">
        <f t="shared" si="1"/>
        <v>0x8015E3A0</v>
      </c>
      <c r="E27" s="30" t="str">
        <f t="shared" si="0"/>
        <v>d0e31780</v>
      </c>
      <c r="G27" t="s">
        <v>60</v>
      </c>
      <c r="H27" t="str">
        <f>IF('Reaction Data'!AQ23=0,"8017e3d0","8017e30c")</f>
        <v>8017e3d0</v>
      </c>
    </row>
    <row r="28" spans="1:8" ht="15" customHeight="1">
      <c r="A28" s="27"/>
      <c r="B28" s="28"/>
      <c r="C28" s="29"/>
      <c r="D28" s="29" t="str">
        <f t="shared" si="1"/>
        <v>0x8015E3A4</v>
      </c>
      <c r="E28" s="30" t="str">
        <f t="shared" si="0"/>
        <v>f4e31780</v>
      </c>
      <c r="H28" t="str">
        <f>IF('Reaction Data'!AQ24=0,"8017e3f4","8017e30c")</f>
        <v>8017e3f4</v>
      </c>
    </row>
    <row r="29" spans="1:8" ht="15" customHeight="1">
      <c r="A29" s="27"/>
      <c r="B29" s="28"/>
      <c r="C29" s="29"/>
      <c r="D29" s="29" t="str">
        <f t="shared" si="1"/>
        <v>0x8015E3A8</v>
      </c>
      <c r="E29" s="30" t="str">
        <f t="shared" si="0"/>
        <v>f4e31780</v>
      </c>
      <c r="G29" t="s">
        <v>61</v>
      </c>
      <c r="H29" t="str">
        <f>IF('Reaction Data'!AQ25=0,"8017e3f4","8017e30c")</f>
        <v>8017e3f4</v>
      </c>
    </row>
    <row r="30" spans="1:8" ht="15" customHeight="1">
      <c r="A30" s="27"/>
      <c r="B30" s="28"/>
      <c r="C30" s="29"/>
      <c r="D30" s="29" t="str">
        <f t="shared" si="1"/>
        <v>0x8015E3AC</v>
      </c>
      <c r="E30" s="30" t="str">
        <f t="shared" si="0"/>
        <v>f4e31780</v>
      </c>
      <c r="G30" t="s">
        <v>62</v>
      </c>
      <c r="H30" t="str">
        <f>IF('Reaction Data'!AQ26=0,"8017e3f4","8017e30c")</f>
        <v>8017e3f4</v>
      </c>
    </row>
    <row r="31" spans="1:8" ht="15" customHeight="1">
      <c r="A31" s="27"/>
      <c r="B31" s="28"/>
      <c r="C31" s="29"/>
      <c r="D31" s="29" t="str">
        <f t="shared" si="1"/>
        <v>0x8015E3B0</v>
      </c>
      <c r="E31" s="30" t="str">
        <f t="shared" si="0"/>
        <v>f4e31780</v>
      </c>
      <c r="G31" t="s">
        <v>63</v>
      </c>
      <c r="H31" t="str">
        <f>IF('Reaction Data'!AQ27=0,"8017e3f4","8017e30c")</f>
        <v>8017e3f4</v>
      </c>
    </row>
    <row r="32" spans="1:8" ht="15" customHeight="1">
      <c r="A32" s="27"/>
      <c r="B32" s="28"/>
      <c r="C32" s="29"/>
      <c r="D32" s="29" t="str">
        <f t="shared" si="1"/>
        <v>0x8015E3B4</v>
      </c>
      <c r="E32" s="30" t="str">
        <f t="shared" si="0"/>
        <v>f4e31780</v>
      </c>
      <c r="G32" t="s">
        <v>64</v>
      </c>
      <c r="H32" t="str">
        <f>IF('Reaction Data'!AQ28=0,"8017e3f4","8017e30c")</f>
        <v>8017e3f4</v>
      </c>
    </row>
    <row r="33" spans="1:8" ht="15" customHeight="1">
      <c r="A33" s="27"/>
      <c r="B33" s="28"/>
      <c r="C33" s="29"/>
      <c r="D33" s="29" t="str">
        <f t="shared" si="1"/>
        <v>0x8015E3B8</v>
      </c>
      <c r="E33" s="30" t="str">
        <f t="shared" si="0"/>
        <v>f4e31780</v>
      </c>
      <c r="G33" t="s">
        <v>65</v>
      </c>
      <c r="H33" t="str">
        <f>IF('Reaction Data'!AQ29=0,"8017e3f4","8017e30c")</f>
        <v>8017e3f4</v>
      </c>
    </row>
    <row r="34" spans="1:8" ht="15" customHeight="1">
      <c r="A34" s="27"/>
      <c r="B34" s="28"/>
      <c r="C34" s="29"/>
      <c r="D34" s="29" t="str">
        <f t="shared" si="1"/>
        <v>0x8015E3BC</v>
      </c>
      <c r="E34" s="30" t="str">
        <f t="shared" si="0"/>
        <v>f4e31780</v>
      </c>
      <c r="G34" t="s">
        <v>66</v>
      </c>
      <c r="H34" t="str">
        <f>IF('Reaction Data'!AQ30=0,"8017e3f4","8017e30c")</f>
        <v>8017e3f4</v>
      </c>
    </row>
    <row r="35" spans="1:8" ht="15" customHeight="1">
      <c r="A35" s="27"/>
      <c r="B35" s="28"/>
      <c r="C35" s="29"/>
      <c r="D35" s="29" t="str">
        <f t="shared" si="1"/>
        <v>0x8015E3C0</v>
      </c>
      <c r="E35" s="30" t="str">
        <f t="shared" si="0"/>
        <v>f4e31780</v>
      </c>
      <c r="G35" t="s">
        <v>67</v>
      </c>
      <c r="H35" t="str">
        <f>IF('Reaction Data'!AQ31=0,"8017e3f4","8017e30c")</f>
        <v>8017e3f4</v>
      </c>
    </row>
    <row r="36" spans="1:8" ht="15" customHeight="1">
      <c r="A36" s="27"/>
      <c r="B36" s="28"/>
      <c r="C36" s="29"/>
      <c r="D36" s="29" t="str">
        <f t="shared" si="1"/>
        <v>0x8015E3C4</v>
      </c>
      <c r="E36" s="30" t="str">
        <f t="shared" si="0"/>
        <v>f4e31780</v>
      </c>
      <c r="G36" t="s">
        <v>68</v>
      </c>
      <c r="H36" t="str">
        <f>IF('Reaction Data'!AQ32=0,"8017e3f4","8017e30c")</f>
        <v>8017e3f4</v>
      </c>
    </row>
    <row r="37" spans="1:8" ht="15" customHeight="1">
      <c r="A37" s="27"/>
      <c r="B37" s="28"/>
      <c r="C37" s="29"/>
      <c r="D37" s="29" t="str">
        <f t="shared" si="1"/>
        <v>0x8015E3C8</v>
      </c>
      <c r="E37" s="30" t="str">
        <f t="shared" si="0"/>
        <v>f4e31780</v>
      </c>
      <c r="G37" t="s">
        <v>69</v>
      </c>
      <c r="H37" t="str">
        <f>IF('Reaction Data'!AQ33=0,"8017e3f4","8017e30c")</f>
        <v>8017e3f4</v>
      </c>
    </row>
    <row r="38" spans="1:8" ht="15" customHeight="1">
      <c r="A38" s="27"/>
      <c r="B38" s="28"/>
      <c r="C38" s="29"/>
      <c r="D38" s="29" t="str">
        <f t="shared" si="1"/>
        <v>0x8015E3CC</v>
      </c>
      <c r="E38" s="30" t="str">
        <f t="shared" si="0"/>
        <v>f4e31780</v>
      </c>
      <c r="G38" t="s">
        <v>70</v>
      </c>
      <c r="H38" t="str">
        <f>IF('Reaction Data'!AQ34=0,"8017e3f4","8017e30c")</f>
        <v>8017e3f4</v>
      </c>
    </row>
    <row r="39" spans="1:8" ht="15" customHeight="1">
      <c r="D39" s="10" t="s">
        <v>355</v>
      </c>
      <c r="E39" s="37" t="str">
        <f>'Misc. Data'!H8</f>
        <v>8c8b8d8e</v>
      </c>
    </row>
    <row r="40" spans="1:8" ht="15" customHeight="1">
      <c r="D40" s="10" t="str">
        <f>LEFT(INDEX(D:D,ROW()-1),3)&amp;DEC2HEX(4+HEX2DEC(MID(INDEX(D:D,ROW()-1),4,7)),7)</f>
        <v>0x8015E3D4</v>
      </c>
      <c r="E40" s="37" t="s">
        <v>13</v>
      </c>
    </row>
    <row r="41" spans="1:8" ht="15" customHeight="1">
      <c r="D41" s="10" t="str">
        <f>LEFT(INDEX(D:D,ROW()-1),3)&amp;DEC2HEX(4+HEX2DEC(MID(INDEX(D:D,ROW()-1),4,7)),7)</f>
        <v>0x8015E3D8</v>
      </c>
      <c r="E41" s="37" t="s">
        <v>13</v>
      </c>
    </row>
    <row r="42" spans="1:8" ht="15" customHeight="1">
      <c r="D42" s="10" t="str">
        <f>LEFT(INDEX(D:D,ROW()-1),3)&amp;DEC2HEX(4+HEX2DEC(MID(INDEX(D:D,ROW()-1),4,7)),7)</f>
        <v>0x8015E3DC</v>
      </c>
      <c r="E42" s="37" t="s">
        <v>13</v>
      </c>
    </row>
    <row r="43" spans="1:8" ht="15" customHeight="1">
      <c r="D43" s="10" t="str">
        <f>LEFT(INDEX(D:D,ROW()-1),3)&amp;DEC2HEX(4+HEX2DEC(MID(INDEX(D:D,ROW()-1),4,7)),7)</f>
        <v>0x8015E3E0</v>
      </c>
      <c r="E43" t="str">
        <f>'Reaction Data'!AY3</f>
        <v>8080000000000080800000000000808000000000008080000000000080800000000000808000000000008080000000000080800000000000800000010000008080000040000080800000400000808000004000008080000040000080004000000000808010000093008080800000000080000001000000800000000000008000000000000080800000000000808010000000008080000000000080400000000000808000000000008080000000000080000000000000808000000000008080000000000080000000000000808000000000008000000000000080800000000000</v>
      </c>
    </row>
    <row r="44" spans="1:8" ht="15" customHeight="1">
      <c r="D44" s="10" t="str">
        <f>"0x80"&amp;DEC2HEX(INT(LEN(SUBSTITUTE(E43," ","")))/2+HEX2DEC(RIGHT(INDEX(D:D,ROW()-1),6)),6)</f>
        <v>0x8015E4C0</v>
      </c>
      <c r="E44" s="37" t="str">
        <f t="shared" ref="E44:E51" si="2">ReverseBytes(H44)</f>
        <v>04CD1880</v>
      </c>
      <c r="G44" s="40" t="s">
        <v>220</v>
      </c>
      <c r="H44" t="str">
        <f>RIGHT(D185,8)</f>
        <v>8018CD04</v>
      </c>
    </row>
    <row r="45" spans="1:8" ht="15" customHeight="1">
      <c r="A45" s="27"/>
      <c r="B45" s="28"/>
      <c r="C45" s="29"/>
      <c r="D45" s="29" t="str">
        <f t="shared" ref="D45:D52" si="3">"0x80"&amp;DEC2HEX(4+HEX2DEC(RIGHT(INDEX(D:D,ROW()-1),6)),6)</f>
        <v>0x8015E4C4</v>
      </c>
      <c r="E45" s="37" t="str">
        <f t="shared" si="2"/>
        <v>0CCD1880</v>
      </c>
      <c r="G45" s="41" t="s">
        <v>221</v>
      </c>
      <c r="H45" t="str">
        <f>RIGHT(D187,8)</f>
        <v>8018CD0C</v>
      </c>
    </row>
    <row r="46" spans="1:8" ht="15" customHeight="1">
      <c r="A46" s="27"/>
      <c r="B46" s="28"/>
      <c r="C46" s="29"/>
      <c r="D46" s="29" t="str">
        <f t="shared" si="3"/>
        <v>0x8015E4C8</v>
      </c>
      <c r="E46" s="37" t="str">
        <f t="shared" si="2"/>
        <v>14CD1880</v>
      </c>
      <c r="G46" s="33" t="s">
        <v>210</v>
      </c>
      <c r="H46" t="str">
        <f>RIGHT(D189,8)</f>
        <v>8018CD14</v>
      </c>
    </row>
    <row r="47" spans="1:8" ht="15" customHeight="1">
      <c r="A47" s="27"/>
      <c r="B47" s="28"/>
      <c r="C47" s="29"/>
      <c r="D47" s="29" t="str">
        <f t="shared" si="3"/>
        <v>0x8015E4CC</v>
      </c>
      <c r="E47" s="37" t="str">
        <f t="shared" si="2"/>
        <v>20CD1880</v>
      </c>
      <c r="G47" s="34" t="s">
        <v>213</v>
      </c>
      <c r="H47" t="str">
        <f>RIGHT(D192,8)</f>
        <v>8018CD20</v>
      </c>
    </row>
    <row r="48" spans="1:8" ht="15" customHeight="1">
      <c r="A48" s="27"/>
      <c r="B48" s="28"/>
      <c r="C48" s="29"/>
      <c r="D48" s="29" t="str">
        <f t="shared" si="3"/>
        <v>0x8015E4D0</v>
      </c>
      <c r="E48" s="37" t="str">
        <f t="shared" si="2"/>
        <v>2CCD1880</v>
      </c>
      <c r="G48" s="36" t="s">
        <v>214</v>
      </c>
      <c r="H48" t="str">
        <f>RIGHT(D195,8)</f>
        <v>8018CD2C</v>
      </c>
    </row>
    <row r="49" spans="1:8" ht="15" customHeight="1">
      <c r="A49" s="27"/>
      <c r="B49" s="28"/>
      <c r="C49" s="29"/>
      <c r="D49" s="29" t="str">
        <f t="shared" si="3"/>
        <v>0x8015E4D4</v>
      </c>
      <c r="E49" s="37" t="str">
        <f t="shared" si="2"/>
        <v>38CD1880</v>
      </c>
      <c r="G49" s="42" t="s">
        <v>219</v>
      </c>
      <c r="H49" t="str">
        <f>RIGHT(D198,8)</f>
        <v>8018CD38</v>
      </c>
    </row>
    <row r="50" spans="1:8" ht="15" customHeight="1">
      <c r="A50" s="27"/>
      <c r="B50" s="28"/>
      <c r="C50" s="29"/>
      <c r="D50" s="29" t="str">
        <f t="shared" si="3"/>
        <v>0x8015E4D8</v>
      </c>
      <c r="E50" s="37" t="str">
        <f t="shared" si="2"/>
        <v>4CCD1880</v>
      </c>
      <c r="G50" s="43" t="s">
        <v>222</v>
      </c>
      <c r="H50" t="str">
        <f>RIGHT(D203,8)</f>
        <v>8018CD4C</v>
      </c>
    </row>
    <row r="51" spans="1:8" ht="15" customHeight="1">
      <c r="A51" s="27"/>
      <c r="B51" s="28"/>
      <c r="C51" s="29"/>
      <c r="D51" s="29" t="str">
        <f t="shared" si="3"/>
        <v>0x8015E4DC</v>
      </c>
      <c r="E51" s="37" t="str">
        <f t="shared" si="2"/>
        <v>54CD1880</v>
      </c>
      <c r="G51" s="35" t="s">
        <v>223</v>
      </c>
      <c r="H51" t="str">
        <f>RIGHT(D205,8)</f>
        <v>8018CD54</v>
      </c>
    </row>
    <row r="52" spans="1:8" ht="15" customHeight="1">
      <c r="A52" s="27"/>
      <c r="B52" s="28"/>
      <c r="C52" s="29"/>
      <c r="D52" s="29" t="str">
        <f t="shared" si="3"/>
        <v>0x8015E4E0</v>
      </c>
      <c r="E52" s="44" t="str">
        <f>DEC2HEX('Misc. Data'!F6,2)</f>
        <v>00</v>
      </c>
    </row>
    <row r="53" spans="1:8" ht="15" customHeight="1">
      <c r="D53" s="29"/>
    </row>
    <row r="54" spans="1:8" ht="15" customHeight="1">
      <c r="A54" s="8" t="s">
        <v>12</v>
      </c>
      <c r="C54" s="10" t="s">
        <v>14</v>
      </c>
      <c r="D54" s="10" t="s">
        <v>71</v>
      </c>
      <c r="E54" s="38" t="s">
        <v>72</v>
      </c>
    </row>
    <row r="55" spans="1:8" ht="15" customHeight="1">
      <c r="D55" s="10" t="str">
        <f t="shared" ref="D55:D60" si="4">LEFT(INDEX(D:D,ROW()-1),3)&amp;DEC2HEX(4+HEX2DEC(MID(INDEX(D:D,ROW()-1),4,7)),7)</f>
        <v>0x8018CB04</v>
      </c>
      <c r="E55" t="s">
        <v>73</v>
      </c>
    </row>
    <row r="56" spans="1:8" ht="15" customHeight="1">
      <c r="D56" s="10" t="str">
        <f t="shared" si="4"/>
        <v>0x8018CB08</v>
      </c>
      <c r="E56" t="s">
        <v>74</v>
      </c>
      <c r="G56" t="s">
        <v>79</v>
      </c>
    </row>
    <row r="57" spans="1:8" ht="15" customHeight="1">
      <c r="D57" s="10" t="str">
        <f t="shared" si="4"/>
        <v>0x8018CB0C</v>
      </c>
      <c r="E57" t="s">
        <v>75</v>
      </c>
      <c r="G57" t="s">
        <v>171</v>
      </c>
    </row>
    <row r="58" spans="1:8" ht="15" customHeight="1">
      <c r="D58" s="10" t="str">
        <f t="shared" si="4"/>
        <v>0x8018CB10</v>
      </c>
      <c r="E58" t="s">
        <v>76</v>
      </c>
      <c r="G58" t="s">
        <v>162</v>
      </c>
    </row>
    <row r="59" spans="1:8" ht="15" customHeight="1">
      <c r="D59" s="10" t="str">
        <f t="shared" si="4"/>
        <v>0x8018CB14</v>
      </c>
      <c r="E59" t="s">
        <v>77</v>
      </c>
      <c r="G59" t="s">
        <v>161</v>
      </c>
    </row>
    <row r="60" spans="1:8" ht="15" customHeight="1">
      <c r="D60" s="10" t="str">
        <f t="shared" si="4"/>
        <v>0x8018CB18</v>
      </c>
      <c r="E60" t="s">
        <v>78</v>
      </c>
      <c r="G60" t="s">
        <v>160</v>
      </c>
    </row>
    <row r="61" spans="1:8" ht="15" customHeight="1">
      <c r="A61" s="27"/>
      <c r="B61" s="28"/>
      <c r="C61" s="29"/>
      <c r="D61" s="29" t="str">
        <f>"0x80"&amp;DEC2HEX(4+HEX2DEC(RIGHT(INDEX(D:D,ROW()-1),6)),6)</f>
        <v>0x8018CB1C</v>
      </c>
      <c r="E61" s="30" t="s">
        <v>174</v>
      </c>
      <c r="G61" t="s">
        <v>179</v>
      </c>
    </row>
    <row r="62" spans="1:8" ht="15" customHeight="1">
      <c r="D62" s="10" t="str">
        <f>LEFT(INDEX(D:D,ROW()-1),3)&amp;DEC2HEX(4+HEX2DEC(MID(INDEX(D:D,ROW()-1),4,7)),7)</f>
        <v>0x8018CB20</v>
      </c>
      <c r="E62" t="s">
        <v>80</v>
      </c>
    </row>
    <row r="63" spans="1:8" ht="15" customHeight="1">
      <c r="D63" s="10" t="str">
        <f>LEFT(INDEX(D:D,ROW()-1),3)&amp;DEC2HEX(4+HEX2DEC(MID(INDEX(D:D,ROW()-1),4,7)),7)</f>
        <v>0x8018CB24</v>
      </c>
      <c r="E63" t="s">
        <v>81</v>
      </c>
      <c r="G63" t="s">
        <v>79</v>
      </c>
    </row>
    <row r="64" spans="1:8" ht="15" customHeight="1">
      <c r="A64" s="27"/>
      <c r="B64" s="28"/>
      <c r="C64" s="29"/>
      <c r="D64" s="29" t="str">
        <f>"0x80"&amp;DEC2HEX(4+HEX2DEC(RIGHT(INDEX(D:D,ROW()-1),6)),6)</f>
        <v>0x8018CB28</v>
      </c>
      <c r="E64" s="30" t="s">
        <v>155</v>
      </c>
      <c r="G64" t="s">
        <v>158</v>
      </c>
    </row>
    <row r="65" spans="1:7" ht="15" customHeight="1">
      <c r="A65" s="27"/>
      <c r="B65" s="28"/>
      <c r="C65" s="29"/>
      <c r="D65" s="29" t="str">
        <f>"0x80"&amp;DEC2HEX(4+HEX2DEC(RIGHT(INDEX(D:D,ROW()-1),6)),6)</f>
        <v>0x8018CB2C</v>
      </c>
      <c r="E65" s="30" t="s">
        <v>156</v>
      </c>
      <c r="G65" t="s">
        <v>157</v>
      </c>
    </row>
    <row r="66" spans="1:7" ht="15" customHeight="1">
      <c r="A66" s="27"/>
      <c r="B66" s="28"/>
      <c r="C66" s="29"/>
      <c r="D66" s="29" t="str">
        <f>"0x80"&amp;DEC2HEX(4+HEX2DEC(RIGHT(INDEX(D:D,ROW()-1),6)),6)</f>
        <v>0x8018CB30</v>
      </c>
      <c r="E66" s="30" t="str">
        <f>"bne r2,r0,"&amp;D116</f>
        <v>bne r2,r0,0x8018CBF8</v>
      </c>
      <c r="G66" t="s">
        <v>159</v>
      </c>
    </row>
    <row r="67" spans="1:7" ht="15" customHeight="1">
      <c r="A67" s="27"/>
      <c r="B67" s="28"/>
      <c r="C67" s="29"/>
      <c r="D67" s="29" t="str">
        <f>"0x80"&amp;DEC2HEX(4+HEX2DEC(RIGHT(INDEX(D:D,ROW()-1),6)),6)</f>
        <v>0x8018CB34</v>
      </c>
      <c r="E67" s="30" t="s">
        <v>150</v>
      </c>
    </row>
    <row r="68" spans="1:7" ht="15" customHeight="1">
      <c r="A68" s="27"/>
      <c r="B68" s="28"/>
      <c r="C68" s="29"/>
      <c r="D68" s="29" t="str">
        <f>"0x80"&amp;DEC2HEX(4+HEX2DEC(RIGHT(INDEX(D:D,ROW()-1),6)),6)</f>
        <v>0x8018CB38</v>
      </c>
      <c r="E68" s="30" t="str">
        <f>"addiu r20,r20,0x"&amp;RIGHT(D40,4)</f>
        <v>addiu r20,r20,0xE3D4</v>
      </c>
    </row>
    <row r="69" spans="1:7" ht="15" customHeight="1">
      <c r="D69" s="10" t="str">
        <f>LEFT(INDEX(D:D,ROW()-1),3)&amp;DEC2HEX(4+HEX2DEC(MID(INDEX(D:D,ROW()-1),4,7)),7)</f>
        <v>0x8018CB3C</v>
      </c>
      <c r="E69" t="s">
        <v>113</v>
      </c>
      <c r="G69" t="s">
        <v>119</v>
      </c>
    </row>
    <row r="70" spans="1:7" ht="15" customHeight="1">
      <c r="D70" s="10" t="str">
        <f>LEFT(INDEX(D:D,ROW()-1),3)&amp;DEC2HEX(4+HEX2DEC(MID(INDEX(D:D,ROW()-1),4,7)),7)</f>
        <v>0x8018CB40</v>
      </c>
      <c r="E70" t="str">
        <f>"jal "&amp;D129</f>
        <v>jal 0x8018CC28</v>
      </c>
      <c r="G70" t="s">
        <v>168</v>
      </c>
    </row>
    <row r="71" spans="1:7" ht="15" customHeight="1">
      <c r="A71" s="27"/>
      <c r="B71" s="28"/>
      <c r="C71" s="29"/>
      <c r="D71" s="29" t="str">
        <f t="shared" ref="D71:D114" si="5">"0x80"&amp;DEC2HEX(4+HEX2DEC(RIGHT(INDEX(D:D,ROW()-1),6)),6)</f>
        <v>0x8018CB44</v>
      </c>
      <c r="E71" t="s">
        <v>107</v>
      </c>
      <c r="G71" t="s">
        <v>118</v>
      </c>
    </row>
    <row r="72" spans="1:7" ht="15" customHeight="1">
      <c r="A72" s="27"/>
      <c r="B72" s="28"/>
      <c r="C72" s="29"/>
      <c r="D72" s="29" t="str">
        <f t="shared" si="5"/>
        <v>0x8018CB48</v>
      </c>
      <c r="E72" s="30" t="s">
        <v>91</v>
      </c>
      <c r="G72" t="s">
        <v>176</v>
      </c>
    </row>
    <row r="73" spans="1:7" ht="15" customHeight="1">
      <c r="A73" s="27"/>
      <c r="B73" s="28"/>
      <c r="C73" s="29"/>
      <c r="D73" s="29" t="str">
        <f t="shared" si="5"/>
        <v>0x8018CB4C</v>
      </c>
      <c r="E73" s="30" t="s">
        <v>175</v>
      </c>
      <c r="G73" t="s">
        <v>177</v>
      </c>
    </row>
    <row r="74" spans="1:7" ht="15" customHeight="1">
      <c r="A74" s="27"/>
      <c r="B74" s="28"/>
      <c r="C74" s="29"/>
      <c r="D74" s="29" t="str">
        <f t="shared" si="5"/>
        <v>0x8018CB50</v>
      </c>
      <c r="E74" s="30" t="s">
        <v>152</v>
      </c>
      <c r="G74" t="s">
        <v>153</v>
      </c>
    </row>
    <row r="75" spans="1:7" ht="15" customHeight="1">
      <c r="A75" s="27"/>
      <c r="B75" s="28"/>
      <c r="C75" s="29"/>
      <c r="D75" s="29" t="str">
        <f t="shared" si="5"/>
        <v>0x8018CB54</v>
      </c>
      <c r="E75" s="30" t="s">
        <v>172</v>
      </c>
    </row>
    <row r="76" spans="1:7" ht="15" customHeight="1">
      <c r="A76" s="27"/>
      <c r="B76" s="28"/>
      <c r="C76" s="29"/>
      <c r="D76" s="29" t="str">
        <f t="shared" si="5"/>
        <v>0x8018CB58</v>
      </c>
      <c r="E76" s="30" t="str">
        <f>"beq r2,r0,"&amp;D116</f>
        <v>beq r2,r0,0x8018CBF8</v>
      </c>
      <c r="G76" t="s">
        <v>154</v>
      </c>
    </row>
    <row r="77" spans="1:7" ht="15" customHeight="1">
      <c r="A77" s="27"/>
      <c r="B77" s="28"/>
      <c r="C77" s="29"/>
      <c r="D77" s="29" t="str">
        <f t="shared" si="5"/>
        <v>0x8018CB5C</v>
      </c>
      <c r="E77" s="30" t="s">
        <v>92</v>
      </c>
    </row>
    <row r="78" spans="1:7" ht="15" customHeight="1">
      <c r="A78" s="27"/>
      <c r="B78" s="28"/>
      <c r="C78" s="29"/>
      <c r="D78" s="29" t="str">
        <f t="shared" si="5"/>
        <v>0x8018CB60</v>
      </c>
      <c r="E78" s="30" t="str">
        <f>"addiu r19,r19,0x"&amp;RIGHT(D43,4)</f>
        <v>addiu r19,r19,0xE3E0</v>
      </c>
    </row>
    <row r="79" spans="1:7" ht="15" customHeight="1">
      <c r="A79" s="27"/>
      <c r="B79" s="28"/>
      <c r="C79" s="29"/>
      <c r="D79" s="29" t="str">
        <f t="shared" si="5"/>
        <v>0x8018CB64</v>
      </c>
      <c r="E79" s="30" t="s">
        <v>285</v>
      </c>
      <c r="G79" t="s">
        <v>169</v>
      </c>
    </row>
    <row r="80" spans="1:7" ht="15" customHeight="1">
      <c r="A80" s="27"/>
      <c r="B80" s="28"/>
      <c r="C80" s="29"/>
      <c r="D80" s="29" t="str">
        <f t="shared" si="5"/>
        <v>0x8018CB68</v>
      </c>
      <c r="E80" s="30" t="s">
        <v>429</v>
      </c>
      <c r="G80" t="s">
        <v>430</v>
      </c>
    </row>
    <row r="81" spans="1:7" ht="15" customHeight="1">
      <c r="A81" s="27"/>
      <c r="B81" s="28"/>
      <c r="C81" s="29"/>
      <c r="D81" s="29" t="str">
        <f t="shared" si="5"/>
        <v>0x8018CB6C</v>
      </c>
      <c r="E81" t="s">
        <v>431</v>
      </c>
      <c r="G81" t="s">
        <v>432</v>
      </c>
    </row>
    <row r="82" spans="1:7" ht="15" customHeight="1">
      <c r="A82" s="27"/>
      <c r="B82" s="28"/>
      <c r="C82" s="29"/>
      <c r="D82" s="29" t="str">
        <f t="shared" si="5"/>
        <v>0x8018CB70</v>
      </c>
      <c r="E82" s="30" t="str">
        <f>"jal "&amp;D167</f>
        <v>jal 0x8018CCBC</v>
      </c>
      <c r="G82" t="s">
        <v>188</v>
      </c>
    </row>
    <row r="83" spans="1:7" ht="15" customHeight="1">
      <c r="A83" s="27"/>
      <c r="B83" s="28"/>
      <c r="C83" s="29"/>
      <c r="D83" s="29" t="str">
        <f t="shared" si="5"/>
        <v>0x8018CB74</v>
      </c>
      <c r="E83" s="30" t="s">
        <v>178</v>
      </c>
      <c r="G83" t="s">
        <v>187</v>
      </c>
    </row>
    <row r="84" spans="1:7" ht="15" customHeight="1">
      <c r="A84" s="27"/>
      <c r="B84" s="28"/>
      <c r="C84" s="29"/>
      <c r="D84" s="29" t="str">
        <f t="shared" si="5"/>
        <v>0x8018CB78</v>
      </c>
      <c r="E84" s="30" t="str">
        <f>"bne r2,r0,"&amp;D111</f>
        <v>bne r2,r0,0x8018CBE4</v>
      </c>
      <c r="G84" t="s">
        <v>249</v>
      </c>
    </row>
    <row r="85" spans="1:7" ht="15" customHeight="1">
      <c r="A85" s="27"/>
      <c r="B85" s="28"/>
      <c r="C85" s="29"/>
      <c r="D85" s="29" t="str">
        <f t="shared" si="5"/>
        <v>0x8018CB7C</v>
      </c>
      <c r="E85" s="30" t="s">
        <v>175</v>
      </c>
      <c r="G85" t="s">
        <v>251</v>
      </c>
    </row>
    <row r="86" spans="1:7" ht="15" customHeight="1">
      <c r="A86" s="27"/>
      <c r="B86" s="28"/>
      <c r="C86" s="29"/>
      <c r="D86" s="29" t="str">
        <f t="shared" si="5"/>
        <v>0x8018CB80</v>
      </c>
      <c r="E86" s="30" t="s">
        <v>252</v>
      </c>
      <c r="G86" t="s">
        <v>250</v>
      </c>
    </row>
    <row r="87" spans="1:7" ht="15" customHeight="1">
      <c r="A87" s="27"/>
      <c r="B87" s="28"/>
      <c r="C87" s="29"/>
      <c r="D87" s="29" t="str">
        <f t="shared" si="5"/>
        <v>0x8018CB84</v>
      </c>
      <c r="E87" s="30" t="s">
        <v>261</v>
      </c>
      <c r="G87" t="s">
        <v>262</v>
      </c>
    </row>
    <row r="88" spans="1:7" ht="15" customHeight="1">
      <c r="A88" s="27"/>
      <c r="B88" s="28"/>
      <c r="C88" s="29"/>
      <c r="D88" s="29" t="str">
        <f t="shared" si="5"/>
        <v>0x8018CB88</v>
      </c>
      <c r="E88" s="30" t="str">
        <f>"beq r2,r0,"&amp;D92</f>
        <v>beq r2,r0,0x8018CB98</v>
      </c>
      <c r="G88" t="s">
        <v>270</v>
      </c>
    </row>
    <row r="89" spans="1:7" ht="15" customHeight="1">
      <c r="A89" s="27"/>
      <c r="B89" s="28"/>
      <c r="C89" s="29"/>
      <c r="D89" s="29" t="str">
        <f t="shared" si="5"/>
        <v>0x8018CB8C</v>
      </c>
      <c r="E89" s="30" t="s">
        <v>181</v>
      </c>
    </row>
    <row r="90" spans="1:7" ht="15" customHeight="1">
      <c r="A90" s="27"/>
      <c r="B90" s="28"/>
      <c r="C90" s="29"/>
      <c r="D90" s="29" t="str">
        <f t="shared" si="5"/>
        <v>0x8018CB90</v>
      </c>
      <c r="E90" s="30" t="str">
        <f>"beq r2,r0,"&amp;D111</f>
        <v>beq r2,r0,0x8018CBE4</v>
      </c>
      <c r="G90" t="s">
        <v>263</v>
      </c>
    </row>
    <row r="91" spans="1:7" ht="15" customHeight="1">
      <c r="A91" s="27"/>
      <c r="B91" s="28"/>
      <c r="C91" s="29"/>
      <c r="D91" s="29" t="str">
        <f t="shared" si="5"/>
        <v>0x8018CB94</v>
      </c>
      <c r="E91" s="30" t="s">
        <v>13</v>
      </c>
    </row>
    <row r="92" spans="1:7" ht="15" customHeight="1">
      <c r="A92" s="27"/>
      <c r="B92" s="28"/>
      <c r="C92" s="29"/>
      <c r="D92" s="29" t="str">
        <f t="shared" si="5"/>
        <v>0x8018CB98</v>
      </c>
      <c r="E92" t="s">
        <v>268</v>
      </c>
      <c r="G92" t="s">
        <v>266</v>
      </c>
    </row>
    <row r="93" spans="1:7" ht="15" customHeight="1">
      <c r="A93" s="27"/>
      <c r="B93" s="28"/>
      <c r="C93" s="29"/>
      <c r="D93" s="29" t="str">
        <f t="shared" si="5"/>
        <v>0x8018CB9C</v>
      </c>
      <c r="E93" t="s">
        <v>265</v>
      </c>
    </row>
    <row r="94" spans="1:7" ht="15" customHeight="1">
      <c r="A94" s="27"/>
      <c r="B94" s="28"/>
      <c r="C94" s="29"/>
      <c r="D94" s="29" t="str">
        <f t="shared" si="5"/>
        <v>0x8018CBA0</v>
      </c>
      <c r="E94" t="s">
        <v>264</v>
      </c>
      <c r="G94" t="s">
        <v>267</v>
      </c>
    </row>
    <row r="95" spans="1:7" ht="15" customHeight="1">
      <c r="A95" s="27"/>
      <c r="B95" s="28"/>
      <c r="C95" s="29"/>
      <c r="D95" s="29" t="str">
        <f t="shared" si="5"/>
        <v>0x8018CBA4</v>
      </c>
      <c r="E95" s="30" t="str">
        <f>"beq r2,r0,"&amp;D99</f>
        <v>beq r2,r0,0x8018CBB4</v>
      </c>
      <c r="G95" t="s">
        <v>271</v>
      </c>
    </row>
    <row r="96" spans="1:7" ht="15" customHeight="1">
      <c r="A96" s="27"/>
      <c r="B96" s="28"/>
      <c r="C96" s="29"/>
      <c r="D96" s="29" t="str">
        <f t="shared" si="5"/>
        <v>0x8018CBA8</v>
      </c>
      <c r="E96" s="30" t="s">
        <v>181</v>
      </c>
    </row>
    <row r="97" spans="1:7" ht="15" customHeight="1">
      <c r="A97" s="27"/>
      <c r="B97" s="28"/>
      <c r="C97" s="29"/>
      <c r="D97" s="29" t="str">
        <f t="shared" si="5"/>
        <v>0x8018CBAC</v>
      </c>
      <c r="E97" s="30" t="str">
        <f>"beq r2,r0,"&amp;D111</f>
        <v>beq r2,r0,0x8018CBE4</v>
      </c>
      <c r="G97" t="s">
        <v>269</v>
      </c>
    </row>
    <row r="98" spans="1:7" ht="15" customHeight="1">
      <c r="A98" s="27"/>
      <c r="B98" s="28"/>
      <c r="C98" s="29"/>
      <c r="D98" s="29" t="str">
        <f t="shared" si="5"/>
        <v>0x8018CBB0</v>
      </c>
      <c r="E98" s="30" t="s">
        <v>13</v>
      </c>
    </row>
    <row r="99" spans="1:7" ht="15" customHeight="1">
      <c r="A99" s="27"/>
      <c r="B99" s="28"/>
      <c r="C99" s="29"/>
      <c r="D99" s="29" t="str">
        <f t="shared" si="5"/>
        <v>0x8018CBB4</v>
      </c>
      <c r="E99" s="30" t="str">
        <f>"jal "&amp;D235</f>
        <v>jal 0x8018CDC8</v>
      </c>
      <c r="G99" t="s">
        <v>272</v>
      </c>
    </row>
    <row r="100" spans="1:7" ht="15" customHeight="1">
      <c r="A100" s="27"/>
      <c r="B100" s="28"/>
      <c r="C100" s="29"/>
      <c r="D100" s="29" t="str">
        <f t="shared" si="5"/>
        <v>0x8018CBB8</v>
      </c>
      <c r="E100" s="30" t="s">
        <v>13</v>
      </c>
    </row>
    <row r="101" spans="1:7" ht="15" customHeight="1">
      <c r="A101" s="27"/>
      <c r="B101" s="28"/>
      <c r="C101" s="29"/>
      <c r="D101" s="29" t="str">
        <f t="shared" si="5"/>
        <v>0x8018CBBC</v>
      </c>
      <c r="E101" s="30" t="str">
        <f>"beq r2,r0,"&amp;D111</f>
        <v>beq r2,r0,0x8018CBE4</v>
      </c>
      <c r="G101" t="s">
        <v>273</v>
      </c>
    </row>
    <row r="102" spans="1:7" ht="15" customHeight="1">
      <c r="A102" s="27"/>
      <c r="B102" s="28"/>
      <c r="C102" s="29"/>
      <c r="D102" s="29" t="str">
        <f t="shared" si="5"/>
        <v>0x8018CBC0</v>
      </c>
      <c r="E102" s="30" t="s">
        <v>13</v>
      </c>
    </row>
    <row r="103" spans="1:7" ht="15" customHeight="1">
      <c r="A103" s="27"/>
      <c r="B103" s="28"/>
      <c r="C103" s="29"/>
      <c r="D103" s="29" t="str">
        <f t="shared" si="5"/>
        <v>0x8018CBC4</v>
      </c>
      <c r="E103" s="30" t="str">
        <f>"jal "&amp;D263</f>
        <v>jal 0x8018CE38</v>
      </c>
      <c r="G103" t="s">
        <v>414</v>
      </c>
    </row>
    <row r="104" spans="1:7" ht="15" customHeight="1">
      <c r="A104" s="27"/>
      <c r="B104" s="28"/>
      <c r="C104" s="29"/>
      <c r="D104" s="29" t="str">
        <f t="shared" si="5"/>
        <v>0x8018CBC8</v>
      </c>
      <c r="E104" s="30" t="s">
        <v>13</v>
      </c>
    </row>
    <row r="105" spans="1:7" ht="15" customHeight="1">
      <c r="A105" s="27"/>
      <c r="B105" s="28"/>
      <c r="C105" s="29"/>
      <c r="D105" s="29" t="str">
        <f t="shared" si="5"/>
        <v>0x8018CBCC</v>
      </c>
      <c r="E105" s="30" t="str">
        <f>"beq r2,r0,"&amp;D111</f>
        <v>beq r2,r0,0x8018CBE4</v>
      </c>
      <c r="G105" t="s">
        <v>415</v>
      </c>
    </row>
    <row r="106" spans="1:7" ht="15" customHeight="1">
      <c r="A106" s="27"/>
      <c r="B106" s="28"/>
      <c r="C106" s="29"/>
      <c r="D106" s="29" t="str">
        <f t="shared" si="5"/>
        <v>0x8018CBD0</v>
      </c>
      <c r="E106" s="30" t="s">
        <v>13</v>
      </c>
    </row>
    <row r="107" spans="1:7" ht="15" customHeight="1">
      <c r="A107" s="27"/>
      <c r="B107" s="28"/>
      <c r="C107" s="29"/>
      <c r="D107" s="29" t="str">
        <f t="shared" si="5"/>
        <v>0x8018CBD4</v>
      </c>
      <c r="E107" s="30" t="str">
        <f>"jal "&amp;D306</f>
        <v>jal 0x8018CEE0</v>
      </c>
      <c r="G107" t="s">
        <v>276</v>
      </c>
    </row>
    <row r="108" spans="1:7" ht="15" customHeight="1">
      <c r="A108" s="27"/>
      <c r="B108" s="28"/>
      <c r="C108" s="29"/>
      <c r="D108" s="29" t="str">
        <f t="shared" si="5"/>
        <v>0x8018CBD8</v>
      </c>
      <c r="E108" s="30" t="s">
        <v>13</v>
      </c>
    </row>
    <row r="109" spans="1:7" ht="15" customHeight="1">
      <c r="A109" s="27"/>
      <c r="B109" s="28"/>
      <c r="C109" s="29"/>
      <c r="D109" s="29" t="str">
        <f t="shared" si="5"/>
        <v>0x8018CBDC</v>
      </c>
      <c r="E109" s="30" t="str">
        <f>"j "&amp;D116</f>
        <v>j 0x8018CBF8</v>
      </c>
      <c r="G109" t="s">
        <v>416</v>
      </c>
    </row>
    <row r="110" spans="1:7" ht="15" customHeight="1">
      <c r="A110" s="27"/>
      <c r="B110" s="28"/>
      <c r="C110" s="29"/>
      <c r="D110" s="29" t="str">
        <f t="shared" si="5"/>
        <v>0x8018CBE0</v>
      </c>
      <c r="E110" s="30" t="s">
        <v>13</v>
      </c>
    </row>
    <row r="111" spans="1:7" ht="15" customHeight="1">
      <c r="A111" s="27"/>
      <c r="B111" s="28"/>
      <c r="C111" s="29"/>
      <c r="D111" s="29" t="str">
        <f t="shared" si="5"/>
        <v>0x8018CBE4</v>
      </c>
      <c r="E111" s="30" t="s">
        <v>101</v>
      </c>
      <c r="G111" t="s">
        <v>167</v>
      </c>
    </row>
    <row r="112" spans="1:7" ht="15" customHeight="1">
      <c r="A112" s="27"/>
      <c r="B112" s="28"/>
      <c r="C112" s="29"/>
      <c r="D112" s="29" t="str">
        <f t="shared" si="5"/>
        <v>0x8018CBE8</v>
      </c>
      <c r="E112" s="30" t="s">
        <v>164</v>
      </c>
    </row>
    <row r="113" spans="1:7" ht="15" customHeight="1">
      <c r="A113" s="27"/>
      <c r="B113" s="28"/>
      <c r="C113" s="29"/>
      <c r="D113" s="29" t="str">
        <f t="shared" si="5"/>
        <v>0x8018CBEC</v>
      </c>
      <c r="E113" s="30" t="str">
        <f>"bne r2,r0,"&amp;D74</f>
        <v>bne r2,r0,0x8018CB50</v>
      </c>
      <c r="G113" t="s">
        <v>163</v>
      </c>
    </row>
    <row r="114" spans="1:7" ht="15" customHeight="1">
      <c r="A114" s="27"/>
      <c r="B114" s="28"/>
      <c r="C114" s="29"/>
      <c r="D114" s="29" t="str">
        <f t="shared" si="5"/>
        <v>0x8018CBF0</v>
      </c>
      <c r="E114" s="30" t="s">
        <v>165</v>
      </c>
      <c r="G114" t="s">
        <v>166</v>
      </c>
    </row>
    <row r="115" spans="1:7" ht="15" customHeight="1">
      <c r="D115" s="10" t="str">
        <f>LEFT(INDEX(D:D,ROW()-1),3)&amp;DEC2HEX(4+HEX2DEC(MID(INDEX(D:D,ROW()-1),4,7)),7)</f>
        <v>0x8018CBF4</v>
      </c>
      <c r="E115" s="30" t="s">
        <v>13</v>
      </c>
    </row>
    <row r="116" spans="1:7" ht="15" customHeight="1">
      <c r="D116" s="10" t="str">
        <f>LEFT(INDEX(D:D,ROW()-1),3)&amp;DEC2HEX(4+HEX2DEC(MID(INDEX(D:D,ROW()-1),4,7)),7)</f>
        <v>0x8018CBF8</v>
      </c>
      <c r="E116" s="30" t="s">
        <v>340</v>
      </c>
    </row>
    <row r="117" spans="1:7" ht="15" customHeight="1">
      <c r="A117" s="27"/>
      <c r="B117" s="28"/>
      <c r="C117" s="29"/>
      <c r="D117" s="29" t="str">
        <f>"0x80"&amp;DEC2HEX(4+HEX2DEC(RIGHT(INDEX(D:D,ROW()-1),6)),6)</f>
        <v>0x8018CBFC</v>
      </c>
      <c r="E117" s="30" t="str">
        <f>"addiu r4,r4,0x"&amp;RIGHT(D40,4)</f>
        <v>addiu r4,r4,0xE3D4</v>
      </c>
    </row>
    <row r="118" spans="1:7" ht="15" customHeight="1">
      <c r="A118" s="27"/>
      <c r="B118" s="28"/>
      <c r="C118" s="29"/>
      <c r="D118" s="29" t="str">
        <f>"0x80"&amp;DEC2HEX(4+HEX2DEC(RIGHT(INDEX(D:D,ROW()-1),6)),6)</f>
        <v>0x8018CC00</v>
      </c>
      <c r="E118" s="30" t="s">
        <v>341</v>
      </c>
      <c r="G118" t="s">
        <v>343</v>
      </c>
    </row>
    <row r="119" spans="1:7" ht="15" customHeight="1">
      <c r="A119" s="27"/>
      <c r="B119" s="28"/>
      <c r="C119" s="29"/>
      <c r="D119" s="29" t="str">
        <f>"0x80"&amp;DEC2HEX(4+HEX2DEC(RIGHT(INDEX(D:D,ROW()-1),6)),6)</f>
        <v>0x8018CC04</v>
      </c>
      <c r="E119" s="30" t="s">
        <v>342</v>
      </c>
    </row>
    <row r="120" spans="1:7" ht="15" customHeight="1">
      <c r="A120" s="27"/>
      <c r="B120" s="28"/>
      <c r="C120" s="29"/>
      <c r="D120" s="29" t="str">
        <f>"0x80"&amp;DEC2HEX(4+HEX2DEC(RIGHT(INDEX(D:D,ROW()-1),6)),6)</f>
        <v>0x8018CC08</v>
      </c>
      <c r="E120" t="s">
        <v>82</v>
      </c>
    </row>
    <row r="121" spans="1:7" ht="15" customHeight="1">
      <c r="D121" s="10" t="str">
        <f t="shared" ref="D121:D127" si="6">LEFT(INDEX(D:D,ROW()-1),3)&amp;DEC2HEX(4+HEX2DEC(MID(INDEX(D:D,ROW()-1),4,7)),7)</f>
        <v>0x8018CC0C</v>
      </c>
      <c r="E121" t="s">
        <v>83</v>
      </c>
    </row>
    <row r="122" spans="1:7" ht="15" customHeight="1">
      <c r="D122" s="10" t="str">
        <f t="shared" si="6"/>
        <v>0x8018CC10</v>
      </c>
      <c r="E122" t="s">
        <v>84</v>
      </c>
    </row>
    <row r="123" spans="1:7" ht="15" customHeight="1">
      <c r="D123" s="10" t="str">
        <f t="shared" si="6"/>
        <v>0x8018CC14</v>
      </c>
      <c r="E123" t="s">
        <v>85</v>
      </c>
    </row>
    <row r="124" spans="1:7" ht="15" customHeight="1">
      <c r="D124" s="10" t="str">
        <f t="shared" si="6"/>
        <v>0x8018CC18</v>
      </c>
      <c r="E124" t="s">
        <v>86</v>
      </c>
    </row>
    <row r="125" spans="1:7" ht="15" customHeight="1">
      <c r="D125" s="10" t="str">
        <f t="shared" si="6"/>
        <v>0x8018CC1C</v>
      </c>
      <c r="E125" t="s">
        <v>87</v>
      </c>
    </row>
    <row r="126" spans="1:7" ht="15" customHeight="1">
      <c r="D126" s="10" t="str">
        <f t="shared" si="6"/>
        <v>0x8018CC20</v>
      </c>
      <c r="E126" t="s">
        <v>15</v>
      </c>
    </row>
    <row r="127" spans="1:7" ht="15" customHeight="1">
      <c r="D127" s="10" t="str">
        <f t="shared" si="6"/>
        <v>0x8018CC24</v>
      </c>
      <c r="E127" t="s">
        <v>88</v>
      </c>
    </row>
    <row r="128" spans="1:7" ht="15" customHeight="1">
      <c r="A128" s="8" t="s">
        <v>89</v>
      </c>
      <c r="B128" s="9" t="s">
        <v>90</v>
      </c>
    </row>
    <row r="129" spans="1:7" ht="15" customHeight="1">
      <c r="A129" s="8" t="s">
        <v>12</v>
      </c>
      <c r="C129" s="10" t="s">
        <v>14</v>
      </c>
      <c r="D129" s="10" t="str">
        <f>LEFT(INDEX(D:D,ROW()-2),3)&amp;DEC2HEX(4+HEX2DEC(MID(INDEX(D:D,ROW()-2),4,7)),7)</f>
        <v>0x8018CC28</v>
      </c>
      <c r="E129" t="s">
        <v>102</v>
      </c>
      <c r="G129" t="s">
        <v>117</v>
      </c>
    </row>
    <row r="130" spans="1:7" ht="15" customHeight="1">
      <c r="D130" s="10" t="str">
        <f t="shared" ref="D130:D140" si="7">LEFT(INDEX(D:D,ROW()-1),3)&amp;DEC2HEX(4+HEX2DEC(MID(INDEX(D:D,ROW()-1),4,7)),7)</f>
        <v>0x8018CC2C</v>
      </c>
      <c r="E130" t="s">
        <v>110</v>
      </c>
    </row>
    <row r="131" spans="1:7" ht="15" customHeight="1">
      <c r="D131" s="10" t="str">
        <f t="shared" si="7"/>
        <v>0x8018CC30</v>
      </c>
      <c r="E131" t="str">
        <f>"addiu r7,r7,0x"&amp;RIGHT(D39,4)</f>
        <v>addiu r7,r7,0xE3D0</v>
      </c>
      <c r="G131" t="s">
        <v>434</v>
      </c>
    </row>
    <row r="132" spans="1:7" ht="15" customHeight="1">
      <c r="D132" s="10" t="str">
        <f t="shared" si="7"/>
        <v>0x8018CC34</v>
      </c>
      <c r="E132" t="s">
        <v>111</v>
      </c>
      <c r="G132" t="s">
        <v>120</v>
      </c>
    </row>
    <row r="133" spans="1:7" ht="15" customHeight="1">
      <c r="D133" s="10" t="str">
        <f t="shared" si="7"/>
        <v>0x8018CC38</v>
      </c>
      <c r="E133" t="s">
        <v>13</v>
      </c>
    </row>
    <row r="134" spans="1:7" ht="15" customHeight="1">
      <c r="D134" s="10" t="str">
        <f t="shared" si="7"/>
        <v>0x8018CC3C</v>
      </c>
      <c r="E134" t="s">
        <v>94</v>
      </c>
      <c r="G134" t="s">
        <v>121</v>
      </c>
    </row>
    <row r="135" spans="1:7" ht="15" customHeight="1">
      <c r="D135" s="10" t="str">
        <f t="shared" si="7"/>
        <v>0x8018CC40</v>
      </c>
      <c r="E135" t="s">
        <v>95</v>
      </c>
      <c r="G135" t="s">
        <v>122</v>
      </c>
    </row>
    <row r="136" spans="1:7" ht="15" customHeight="1">
      <c r="D136" s="10" t="str">
        <f t="shared" si="7"/>
        <v>0x8018CC44</v>
      </c>
      <c r="E136" t="s">
        <v>96</v>
      </c>
      <c r="G136" t="s">
        <v>123</v>
      </c>
    </row>
    <row r="137" spans="1:7" ht="15" customHeight="1">
      <c r="D137" s="10" t="str">
        <f t="shared" si="7"/>
        <v>0x8018CC48</v>
      </c>
      <c r="E137" t="s">
        <v>103</v>
      </c>
      <c r="G137" t="s">
        <v>124</v>
      </c>
    </row>
    <row r="138" spans="1:7" ht="15" customHeight="1">
      <c r="D138" s="10" t="str">
        <f t="shared" si="7"/>
        <v>0x8018CC4C</v>
      </c>
      <c r="E138" t="s">
        <v>97</v>
      </c>
    </row>
    <row r="139" spans="1:7" ht="15" customHeight="1">
      <c r="D139" s="10" t="str">
        <f t="shared" si="7"/>
        <v>0x8018CC50</v>
      </c>
      <c r="E139" t="str">
        <f>"beq r4,r0,"&amp;D154</f>
        <v>beq r4,r0,0x8018CC8C</v>
      </c>
      <c r="G139" t="s">
        <v>125</v>
      </c>
    </row>
    <row r="140" spans="1:7" ht="15" customHeight="1">
      <c r="D140" s="10" t="str">
        <f t="shared" si="7"/>
        <v>0x8018CC54</v>
      </c>
      <c r="E140" t="s">
        <v>13</v>
      </c>
    </row>
    <row r="141" spans="1:7" ht="15" customHeight="1">
      <c r="A141" s="27"/>
      <c r="B141" s="28"/>
      <c r="C141" s="29"/>
      <c r="D141" s="29" t="str">
        <f>"0x80"&amp;DEC2HEX(4+HEX2DEC(RIGHT(INDEX(D:D,ROW()-1),6)),6)</f>
        <v>0x8018CC58</v>
      </c>
      <c r="E141" s="30" t="s">
        <v>141</v>
      </c>
      <c r="G141" t="s">
        <v>143</v>
      </c>
    </row>
    <row r="142" spans="1:7" ht="15" customHeight="1">
      <c r="D142" s="10" t="str">
        <f>LEFT(INDEX(D:D,ROW()-1),3)&amp;DEC2HEX(4+HEX2DEC(MID(INDEX(D:D,ROW()-1),4,7)),7)</f>
        <v>0x8018CC5C</v>
      </c>
      <c r="E142" t="s">
        <v>98</v>
      </c>
      <c r="G142" t="s">
        <v>126</v>
      </c>
    </row>
    <row r="143" spans="1:7" ht="15" customHeight="1">
      <c r="D143" s="10" t="str">
        <f>LEFT(INDEX(D:D,ROW()-1),3)&amp;DEC2HEX(4+HEX2DEC(MID(INDEX(D:D,ROW()-1),4,7)),7)</f>
        <v>0x8018CC60</v>
      </c>
      <c r="E143" t="s">
        <v>104</v>
      </c>
      <c r="G143" t="s">
        <v>127</v>
      </c>
    </row>
    <row r="144" spans="1:7" ht="15" customHeight="1">
      <c r="A144" s="27"/>
      <c r="B144" s="28"/>
      <c r="C144" s="29"/>
      <c r="D144" s="29" t="str">
        <f>"0x80"&amp;DEC2HEX(4+HEX2DEC(RIGHT(INDEX(D:D,ROW()-1),6)),6)</f>
        <v>0x8018CC64</v>
      </c>
      <c r="E144" s="30" t="s">
        <v>142</v>
      </c>
      <c r="G144" t="s">
        <v>144</v>
      </c>
    </row>
    <row r="145" spans="4:8" ht="15" customHeight="1">
      <c r="D145" s="10" t="str">
        <f t="shared" ref="D145:D165" si="8">LEFT(INDEX(D:D,ROW()-1),3)&amp;DEC2HEX(4+HEX2DEC(MID(INDEX(D:D,ROW()-1),4,7)),7)</f>
        <v>0x8018CC68</v>
      </c>
      <c r="E145" t="s">
        <v>145</v>
      </c>
      <c r="G145" t="s">
        <v>128</v>
      </c>
    </row>
    <row r="146" spans="4:8" ht="15" customHeight="1">
      <c r="D146" s="10" t="str">
        <f t="shared" si="8"/>
        <v>0x8018CC6C</v>
      </c>
      <c r="E146" t="s">
        <v>99</v>
      </c>
      <c r="G146" t="s">
        <v>129</v>
      </c>
    </row>
    <row r="147" spans="4:8" ht="15" customHeight="1">
      <c r="D147" s="10" t="str">
        <f t="shared" si="8"/>
        <v>0x8018CC70</v>
      </c>
      <c r="E147" t="s">
        <v>114</v>
      </c>
      <c r="H147" s="26"/>
    </row>
    <row r="148" spans="4:8" ht="15" customHeight="1">
      <c r="D148" s="10" t="str">
        <f t="shared" si="8"/>
        <v>0x8018CC74</v>
      </c>
      <c r="E148" t="str">
        <f>"beq r4,r0,"&amp;D164</f>
        <v>beq r4,r0,0x8018CCB4</v>
      </c>
      <c r="G148" t="s">
        <v>130</v>
      </c>
    </row>
    <row r="149" spans="4:8" ht="15" customHeight="1">
      <c r="D149" s="10" t="str">
        <f t="shared" si="8"/>
        <v>0x8018CC78</v>
      </c>
      <c r="E149" t="s">
        <v>13</v>
      </c>
    </row>
    <row r="150" spans="4:8" ht="15" customHeight="1">
      <c r="D150" s="10" t="str">
        <f t="shared" si="8"/>
        <v>0x8018CC7C</v>
      </c>
      <c r="E150" t="s">
        <v>115</v>
      </c>
      <c r="G150" t="s">
        <v>131</v>
      </c>
    </row>
    <row r="151" spans="4:8" ht="15" customHeight="1">
      <c r="D151" s="10" t="str">
        <f t="shared" si="8"/>
        <v>0x8018CC80</v>
      </c>
      <c r="E151" t="s">
        <v>151</v>
      </c>
      <c r="G151" t="s">
        <v>132</v>
      </c>
    </row>
    <row r="152" spans="4:8" ht="15" customHeight="1">
      <c r="D152" s="10" t="str">
        <f t="shared" si="8"/>
        <v>0x8018CC84</v>
      </c>
      <c r="E152" t="s">
        <v>116</v>
      </c>
      <c r="G152" t="s">
        <v>133</v>
      </c>
    </row>
    <row r="153" spans="4:8" ht="15" customHeight="1">
      <c r="D153" s="10" t="str">
        <f t="shared" si="8"/>
        <v>0x8018CC88</v>
      </c>
      <c r="E153" s="30" t="s">
        <v>100</v>
      </c>
      <c r="G153" t="s">
        <v>134</v>
      </c>
    </row>
    <row r="154" spans="4:8" ht="15" customHeight="1">
      <c r="D154" s="10" t="str">
        <f t="shared" si="8"/>
        <v>0x8018CC8C</v>
      </c>
      <c r="E154" t="s">
        <v>105</v>
      </c>
      <c r="G154" t="s">
        <v>135</v>
      </c>
    </row>
    <row r="155" spans="4:8" ht="15" customHeight="1">
      <c r="D155" s="10" t="str">
        <f t="shared" si="8"/>
        <v>0x8018CC90</v>
      </c>
      <c r="E155" t="s">
        <v>106</v>
      </c>
    </row>
    <row r="156" spans="4:8" ht="15" customHeight="1">
      <c r="D156" s="10" t="str">
        <f t="shared" si="8"/>
        <v>0x8018CC94</v>
      </c>
      <c r="E156" t="str">
        <f>"bne r2,r0,"&amp;D132</f>
        <v>bne r2,r0,0x8018CC34</v>
      </c>
      <c r="G156" t="s">
        <v>136</v>
      </c>
    </row>
    <row r="157" spans="4:8" ht="15" customHeight="1">
      <c r="D157" s="10" t="str">
        <f t="shared" si="8"/>
        <v>0x8018CC98</v>
      </c>
      <c r="E157" t="s">
        <v>13</v>
      </c>
    </row>
    <row r="158" spans="4:8" ht="15" customHeight="1">
      <c r="D158" s="10" t="str">
        <f t="shared" si="8"/>
        <v>0x8018CC9C</v>
      </c>
      <c r="E158" t="s">
        <v>102</v>
      </c>
      <c r="G158" t="s">
        <v>137</v>
      </c>
    </row>
    <row r="159" spans="4:8" ht="15" customHeight="1">
      <c r="D159" s="10" t="str">
        <f t="shared" si="8"/>
        <v>0x8018CCA0</v>
      </c>
      <c r="E159" t="s">
        <v>112</v>
      </c>
      <c r="G159" t="s">
        <v>138</v>
      </c>
    </row>
    <row r="160" spans="4:8" ht="15" customHeight="1">
      <c r="D160" s="10" t="str">
        <f t="shared" si="8"/>
        <v>0x8018CCA4</v>
      </c>
      <c r="E160" t="s">
        <v>108</v>
      </c>
      <c r="G160" t="s">
        <v>139</v>
      </c>
    </row>
    <row r="161" spans="1:8" ht="15" customHeight="1">
      <c r="D161" s="10" t="str">
        <f t="shared" si="8"/>
        <v>0x8018CCA8</v>
      </c>
      <c r="E161" t="s">
        <v>109</v>
      </c>
    </row>
    <row r="162" spans="1:8" ht="15" customHeight="1">
      <c r="D162" s="10" t="str">
        <f t="shared" si="8"/>
        <v>0x8018CCAC</v>
      </c>
      <c r="E162" t="str">
        <f>"bne r2,r0,"&amp;D132</f>
        <v>bne r2,r0,0x8018CC34</v>
      </c>
      <c r="G162" t="s">
        <v>140</v>
      </c>
    </row>
    <row r="163" spans="1:8" ht="15" customHeight="1">
      <c r="D163" s="10" t="str">
        <f t="shared" si="8"/>
        <v>0x8018CCB0</v>
      </c>
      <c r="E163" t="s">
        <v>13</v>
      </c>
    </row>
    <row r="164" spans="1:8" ht="15" customHeight="1">
      <c r="D164" s="10" t="str">
        <f t="shared" si="8"/>
        <v>0x8018CCB4</v>
      </c>
      <c r="E164" t="s">
        <v>15</v>
      </c>
    </row>
    <row r="165" spans="1:8" ht="15" customHeight="1">
      <c r="D165" s="10" t="str">
        <f t="shared" si="8"/>
        <v>0x8018CCB8</v>
      </c>
      <c r="E165" t="s">
        <v>13</v>
      </c>
      <c r="H165" s="26"/>
    </row>
    <row r="166" spans="1:8" ht="15" customHeight="1">
      <c r="A166" s="8" t="s">
        <v>89</v>
      </c>
      <c r="B166" s="9" t="s">
        <v>184</v>
      </c>
    </row>
    <row r="167" spans="1:8" ht="15" customHeight="1">
      <c r="A167" s="8" t="s">
        <v>12</v>
      </c>
      <c r="C167" s="10" t="s">
        <v>14</v>
      </c>
      <c r="D167" s="10" t="str">
        <f>LEFT(INDEX(D:D,ROW()-2),3)&amp;DEC2HEX(4+HEX2DEC(MID(INDEX(D:D,ROW()-2),4,7)),7)</f>
        <v>0x8018CCBC</v>
      </c>
      <c r="E167" s="30" t="s">
        <v>200</v>
      </c>
    </row>
    <row r="168" spans="1:8" ht="15" customHeight="1">
      <c r="A168" s="27"/>
      <c r="B168" s="28"/>
      <c r="C168" s="29"/>
      <c r="D168" s="29" t="str">
        <f t="shared" ref="D168:D173" si="9">"0x80"&amp;DEC2HEX(4+HEX2DEC(RIGHT(INDEX(D:D,ROW()-1),6)),6)</f>
        <v>0x8018CCC0</v>
      </c>
      <c r="E168" s="30" t="s">
        <v>73</v>
      </c>
    </row>
    <row r="169" spans="1:8" ht="15" customHeight="1">
      <c r="A169" s="27"/>
      <c r="B169" s="28"/>
      <c r="C169" s="29"/>
      <c r="D169" s="29" t="str">
        <f t="shared" si="9"/>
        <v>0x8018CCC4</v>
      </c>
      <c r="E169" s="30" t="s">
        <v>204</v>
      </c>
    </row>
    <row r="170" spans="1:8" ht="15" customHeight="1">
      <c r="A170" s="27"/>
      <c r="B170" s="28"/>
      <c r="C170" s="29"/>
      <c r="D170" s="29" t="str">
        <f t="shared" si="9"/>
        <v>0x8018CCC8</v>
      </c>
      <c r="E170" s="30" t="s">
        <v>205</v>
      </c>
    </row>
    <row r="171" spans="1:8" ht="15" customHeight="1">
      <c r="A171" s="27"/>
      <c r="B171" s="28"/>
      <c r="C171" s="29"/>
      <c r="D171" s="29" t="str">
        <f t="shared" si="9"/>
        <v>0x8018CCCC</v>
      </c>
      <c r="E171" s="30" t="s">
        <v>206</v>
      </c>
      <c r="G171" t="s">
        <v>197</v>
      </c>
    </row>
    <row r="172" spans="1:8" ht="15" customHeight="1">
      <c r="A172" s="27"/>
      <c r="B172" s="28"/>
      <c r="C172" s="29"/>
      <c r="D172" s="29" t="str">
        <f t="shared" si="9"/>
        <v>0x8018CCD0</v>
      </c>
      <c r="E172" s="30" t="s">
        <v>207</v>
      </c>
      <c r="G172" t="s">
        <v>198</v>
      </c>
    </row>
    <row r="173" spans="1:8" ht="15" customHeight="1">
      <c r="A173" s="27"/>
      <c r="B173" s="28"/>
      <c r="C173" s="29"/>
      <c r="D173" s="29" t="str">
        <f t="shared" si="9"/>
        <v>0x8018CCD4</v>
      </c>
      <c r="E173" s="30" t="s">
        <v>93</v>
      </c>
      <c r="G173" t="s">
        <v>173</v>
      </c>
    </row>
    <row r="174" spans="1:8" ht="15" customHeight="1">
      <c r="D174" s="10" t="str">
        <f>LEFT(INDEX(D:D,ROW()-1),3)&amp;DEC2HEX(4+HEX2DEC(MID(INDEX(D:D,ROW()-1),4,7)),7)</f>
        <v>0x8018CCD8</v>
      </c>
      <c r="E174" s="30" t="s">
        <v>180</v>
      </c>
      <c r="G174" t="s">
        <v>124</v>
      </c>
    </row>
    <row r="175" spans="1:8" ht="15" customHeight="1">
      <c r="D175" s="10" t="str">
        <f>LEFT(INDEX(D:D,ROW()-1),3)&amp;DEC2HEX(4+HEX2DEC(MID(INDEX(D:D,ROW()-1),4,7)),7)</f>
        <v>0x8018CCDC</v>
      </c>
      <c r="E175" s="30" t="s">
        <v>181</v>
      </c>
    </row>
    <row r="176" spans="1:8" ht="15" customHeight="1">
      <c r="D176" s="10" t="str">
        <f>LEFT(INDEX(D:D,ROW()-1),3)&amp;DEC2HEX(4+HEX2DEC(MID(INDEX(D:D,ROW()-1),4,7)),7)</f>
        <v>0x8018CCE0</v>
      </c>
      <c r="E176" s="30" t="str">
        <f>"beq r2,r0,"&amp;D210</f>
        <v>beq r2,r0,0x8018CD68</v>
      </c>
      <c r="G176" t="s">
        <v>189</v>
      </c>
    </row>
    <row r="177" spans="1:7" ht="15" customHeight="1">
      <c r="A177" s="27"/>
      <c r="B177" s="28"/>
      <c r="C177" s="29"/>
      <c r="D177" s="29" t="str">
        <f t="shared" ref="D177:D208" si="10">"0x80"&amp;DEC2HEX(4+HEX2DEC(RIGHT(INDEX(D:D,ROW()-1),6)),6)</f>
        <v>0x8018CCE4</v>
      </c>
      <c r="E177" s="30" t="s">
        <v>275</v>
      </c>
      <c r="G177" t="s">
        <v>191</v>
      </c>
    </row>
    <row r="178" spans="1:7" ht="15" customHeight="1">
      <c r="A178" s="27"/>
      <c r="B178" s="28"/>
      <c r="C178" s="29"/>
      <c r="D178" s="29" t="str">
        <f t="shared" si="10"/>
        <v>0x8018CCE8</v>
      </c>
      <c r="E178" s="30" t="s">
        <v>190</v>
      </c>
    </row>
    <row r="179" spans="1:7" ht="15" customHeight="1">
      <c r="A179" s="27"/>
      <c r="B179" s="28"/>
      <c r="C179" s="29"/>
      <c r="D179" s="29" t="str">
        <f t="shared" si="10"/>
        <v>0x8018CCEC</v>
      </c>
      <c r="E179" s="30" t="str">
        <f>"addiu r2,r2,0x"&amp;RIGHT(D44,4)</f>
        <v>addiu r2,r2,0xE4C0</v>
      </c>
    </row>
    <row r="180" spans="1:7" ht="15" customHeight="1">
      <c r="A180" s="27"/>
      <c r="B180" s="28"/>
      <c r="C180" s="29"/>
      <c r="D180" s="29" t="str">
        <f t="shared" si="10"/>
        <v>0x8018CCF0</v>
      </c>
      <c r="E180" s="30" t="s">
        <v>99</v>
      </c>
      <c r="G180" t="s">
        <v>192</v>
      </c>
    </row>
    <row r="181" spans="1:7" ht="15" customHeight="1">
      <c r="A181" s="27"/>
      <c r="B181" s="28"/>
      <c r="C181" s="29"/>
      <c r="D181" s="29" t="str">
        <f t="shared" si="10"/>
        <v>0x8018CCF4</v>
      </c>
      <c r="E181" s="30" t="s">
        <v>193</v>
      </c>
      <c r="G181" t="s">
        <v>194</v>
      </c>
    </row>
    <row r="182" spans="1:7" ht="15" customHeight="1">
      <c r="A182" s="27"/>
      <c r="B182" s="28"/>
      <c r="C182" s="29"/>
      <c r="D182" s="29" t="str">
        <f t="shared" si="10"/>
        <v>0x8018CCF8</v>
      </c>
      <c r="E182" s="30" t="s">
        <v>13</v>
      </c>
    </row>
    <row r="183" spans="1:7" ht="15" customHeight="1">
      <c r="A183" s="27"/>
      <c r="B183" s="28"/>
      <c r="C183" s="29"/>
      <c r="D183" s="29" t="str">
        <f t="shared" si="10"/>
        <v>0x8018CCFC</v>
      </c>
      <c r="E183" s="30" t="s">
        <v>195</v>
      </c>
      <c r="G183" t="s">
        <v>196</v>
      </c>
    </row>
    <row r="184" spans="1:7" ht="15" customHeight="1">
      <c r="A184" s="27"/>
      <c r="B184" s="28"/>
      <c r="C184" s="29"/>
      <c r="D184" s="29" t="str">
        <f t="shared" si="10"/>
        <v>0x8018CD00</v>
      </c>
      <c r="E184" s="30" t="s">
        <v>13</v>
      </c>
    </row>
    <row r="185" spans="1:7" ht="15" customHeight="1">
      <c r="A185" s="27"/>
      <c r="B185" s="28"/>
      <c r="C185" s="29"/>
      <c r="D185" s="29" t="str">
        <f t="shared" si="10"/>
        <v>0x8018CD04</v>
      </c>
      <c r="E185" s="30" t="str">
        <f>"j "&amp;D206</f>
        <v>j 0x8018CD58</v>
      </c>
      <c r="G185" s="40"/>
    </row>
    <row r="186" spans="1:7" ht="15" customHeight="1">
      <c r="A186" s="27"/>
      <c r="B186" s="28"/>
      <c r="C186" s="29"/>
      <c r="D186" s="29" t="str">
        <f t="shared" si="10"/>
        <v>0x8018CD08</v>
      </c>
      <c r="E186" s="30" t="s">
        <v>227</v>
      </c>
      <c r="G186" s="40" t="s">
        <v>228</v>
      </c>
    </row>
    <row r="187" spans="1:7" ht="15" customHeight="1">
      <c r="A187" s="27"/>
      <c r="B187" s="28"/>
      <c r="C187" s="29"/>
      <c r="D187" s="29" t="str">
        <f t="shared" si="10"/>
        <v>0x8018CD0C</v>
      </c>
      <c r="E187" s="30" t="str">
        <f>"j "&amp;D206</f>
        <v>j 0x8018CD58</v>
      </c>
      <c r="G187" s="41"/>
    </row>
    <row r="188" spans="1:7" ht="15" customHeight="1">
      <c r="A188" s="27"/>
      <c r="B188" s="28"/>
      <c r="C188" s="29"/>
      <c r="D188" s="29" t="str">
        <f t="shared" si="10"/>
        <v>0x8018CD10</v>
      </c>
      <c r="E188" s="30" t="s">
        <v>229</v>
      </c>
      <c r="G188" s="41" t="s">
        <v>230</v>
      </c>
    </row>
    <row r="189" spans="1:7" ht="15" customHeight="1">
      <c r="A189" s="27"/>
      <c r="B189" s="28"/>
      <c r="C189" s="29"/>
      <c r="D189" s="29" t="str">
        <f t="shared" si="10"/>
        <v>0x8018CD14</v>
      </c>
      <c r="E189" s="30" t="s">
        <v>231</v>
      </c>
      <c r="G189" s="33" t="s">
        <v>199</v>
      </c>
    </row>
    <row r="190" spans="1:7" ht="15" customHeight="1">
      <c r="A190" s="27"/>
      <c r="B190" s="28"/>
      <c r="C190" s="29"/>
      <c r="D190" s="29" t="str">
        <f t="shared" si="10"/>
        <v>0x8018CD18</v>
      </c>
      <c r="E190" s="30" t="str">
        <f>"j "&amp;D206</f>
        <v>j 0x8018CD58</v>
      </c>
      <c r="G190" s="33"/>
    </row>
    <row r="191" spans="1:7" ht="15" customHeight="1">
      <c r="A191" s="27"/>
      <c r="B191" s="28"/>
      <c r="C191" s="29"/>
      <c r="D191" s="29" t="str">
        <f t="shared" si="10"/>
        <v>0x8018CD1C</v>
      </c>
      <c r="E191" s="30" t="s">
        <v>232</v>
      </c>
      <c r="G191" s="33" t="s">
        <v>210</v>
      </c>
    </row>
    <row r="192" spans="1:7" ht="15" customHeight="1">
      <c r="A192" s="27"/>
      <c r="B192" s="28"/>
      <c r="C192" s="29"/>
      <c r="D192" s="29" t="str">
        <f t="shared" si="10"/>
        <v>0x8018CD20</v>
      </c>
      <c r="E192" s="30" t="s">
        <v>211</v>
      </c>
      <c r="G192" s="34" t="s">
        <v>212</v>
      </c>
    </row>
    <row r="193" spans="1:7" ht="15" customHeight="1">
      <c r="A193" s="27"/>
      <c r="B193" s="28"/>
      <c r="C193" s="29"/>
      <c r="D193" s="29" t="str">
        <f t="shared" si="10"/>
        <v>0x8018CD24</v>
      </c>
      <c r="E193" s="30" t="str">
        <f>"j "&amp;D206</f>
        <v>j 0x8018CD58</v>
      </c>
      <c r="G193" s="34"/>
    </row>
    <row r="194" spans="1:7" ht="15" customHeight="1">
      <c r="A194" s="27"/>
      <c r="B194" s="28"/>
      <c r="C194" s="29"/>
      <c r="D194" s="29" t="str">
        <f t="shared" si="10"/>
        <v>0x8018CD28</v>
      </c>
      <c r="E194" s="30" t="s">
        <v>233</v>
      </c>
      <c r="G194" s="34" t="s">
        <v>213</v>
      </c>
    </row>
    <row r="195" spans="1:7" ht="15" customHeight="1">
      <c r="A195" s="27"/>
      <c r="B195" s="28"/>
      <c r="C195" s="29"/>
      <c r="D195" s="29" t="str">
        <f t="shared" si="10"/>
        <v>0x8018CD2C</v>
      </c>
      <c r="E195" s="30" t="s">
        <v>211</v>
      </c>
      <c r="G195" s="36" t="s">
        <v>212</v>
      </c>
    </row>
    <row r="196" spans="1:7" ht="15" customHeight="1">
      <c r="A196" s="27"/>
      <c r="B196" s="28"/>
      <c r="C196" s="29"/>
      <c r="D196" s="29" t="str">
        <f t="shared" si="10"/>
        <v>0x8018CD30</v>
      </c>
      <c r="E196" s="30" t="str">
        <f>"j "&amp;D206</f>
        <v>j 0x8018CD58</v>
      </c>
      <c r="G196" s="36"/>
    </row>
    <row r="197" spans="1:7" ht="15" customHeight="1">
      <c r="A197" s="27"/>
      <c r="B197" s="28"/>
      <c r="C197" s="29"/>
      <c r="D197" s="29" t="str">
        <f t="shared" si="10"/>
        <v>0x8018CD34</v>
      </c>
      <c r="E197" s="30" t="s">
        <v>234</v>
      </c>
      <c r="G197" s="36" t="s">
        <v>214</v>
      </c>
    </row>
    <row r="198" spans="1:7" ht="15" customHeight="1">
      <c r="A198" s="27"/>
      <c r="B198" s="28"/>
      <c r="C198" s="29"/>
      <c r="D198" s="29" t="str">
        <f t="shared" si="10"/>
        <v>0x8018CD38</v>
      </c>
      <c r="E198" s="30" t="s">
        <v>215</v>
      </c>
      <c r="G198" s="42" t="s">
        <v>199</v>
      </c>
    </row>
    <row r="199" spans="1:7" ht="15" customHeight="1">
      <c r="A199" s="27"/>
      <c r="B199" s="28"/>
      <c r="C199" s="29"/>
      <c r="D199" s="29" t="str">
        <f t="shared" si="10"/>
        <v>0x8018CD3C</v>
      </c>
      <c r="E199" s="30" t="s">
        <v>216</v>
      </c>
      <c r="G199" s="42" t="s">
        <v>210</v>
      </c>
    </row>
    <row r="200" spans="1:7" ht="15" customHeight="1">
      <c r="A200" s="27"/>
      <c r="B200" s="28"/>
      <c r="C200" s="29"/>
      <c r="D200" s="29" t="str">
        <f t="shared" si="10"/>
        <v>0x8018CD40</v>
      </c>
      <c r="E200" s="30" t="s">
        <v>217</v>
      </c>
      <c r="G200" s="42" t="s">
        <v>218</v>
      </c>
    </row>
    <row r="201" spans="1:7" ht="15" customHeight="1">
      <c r="A201" s="27"/>
      <c r="B201" s="28"/>
      <c r="C201" s="29"/>
      <c r="D201" s="29" t="str">
        <f t="shared" si="10"/>
        <v>0x8018CD44</v>
      </c>
      <c r="E201" s="30" t="str">
        <f>"j "&amp;D206</f>
        <v>j 0x8018CD58</v>
      </c>
      <c r="G201" s="42"/>
    </row>
    <row r="202" spans="1:7" ht="15" customHeight="1">
      <c r="A202" s="27"/>
      <c r="B202" s="28"/>
      <c r="C202" s="29"/>
      <c r="D202" s="29" t="str">
        <f t="shared" si="10"/>
        <v>0x8018CD48</v>
      </c>
      <c r="E202" s="30" t="s">
        <v>235</v>
      </c>
      <c r="G202" s="42" t="s">
        <v>219</v>
      </c>
    </row>
    <row r="203" spans="1:7" ht="15" customHeight="1">
      <c r="A203" s="27"/>
      <c r="B203" s="28"/>
      <c r="C203" s="29"/>
      <c r="D203" s="29" t="str">
        <f t="shared" si="10"/>
        <v>0x8018CD4C</v>
      </c>
      <c r="E203" s="30" t="str">
        <f>"j "&amp;D206</f>
        <v>j 0x8018CD58</v>
      </c>
      <c r="G203" s="43"/>
    </row>
    <row r="204" spans="1:7" ht="15" customHeight="1">
      <c r="A204" s="27"/>
      <c r="B204" s="28"/>
      <c r="C204" s="29"/>
      <c r="D204" s="29" t="str">
        <f t="shared" si="10"/>
        <v>0x8018CD50</v>
      </c>
      <c r="E204" s="30" t="str">
        <f>"ori r5,r0,0x00"&amp;DEC2HEX('Misc. Data'!F4,2)</f>
        <v>ori r5,r0,0x004B</v>
      </c>
      <c r="G204" s="43" t="s">
        <v>236</v>
      </c>
    </row>
    <row r="205" spans="1:7" ht="15" customHeight="1">
      <c r="A205" s="27"/>
      <c r="B205" s="28"/>
      <c r="C205" s="29"/>
      <c r="D205" s="29" t="str">
        <f t="shared" si="10"/>
        <v>0x8018CD54</v>
      </c>
      <c r="E205" s="30" t="s">
        <v>237</v>
      </c>
      <c r="G205" s="35" t="s">
        <v>238</v>
      </c>
    </row>
    <row r="206" spans="1:7" ht="15" customHeight="1">
      <c r="A206" s="27"/>
      <c r="B206" s="28"/>
      <c r="C206" s="29"/>
      <c r="D206" s="29" t="str">
        <f t="shared" si="10"/>
        <v>0x8018CD58</v>
      </c>
      <c r="E206" s="30" t="str">
        <f>"jal "&amp;D220</f>
        <v>jal 0x8018CD90</v>
      </c>
      <c r="G206" t="s">
        <v>226</v>
      </c>
    </row>
    <row r="207" spans="1:7" ht="15" customHeight="1">
      <c r="A207" s="27"/>
      <c r="B207" s="28"/>
      <c r="C207" s="29"/>
      <c r="D207" s="29" t="str">
        <f t="shared" si="10"/>
        <v>0x8018CD5C</v>
      </c>
      <c r="E207" s="30" t="s">
        <v>13</v>
      </c>
    </row>
    <row r="208" spans="1:7" ht="15" customHeight="1">
      <c r="A208" s="27"/>
      <c r="B208" s="28"/>
      <c r="C208" s="29"/>
      <c r="D208" s="29" t="str">
        <f t="shared" si="10"/>
        <v>0x8018CD60</v>
      </c>
      <c r="E208" s="30" t="str">
        <f>"beq r2,r0,"&amp;D215</f>
        <v>beq r2,r0,0x8018CD7C</v>
      </c>
      <c r="G208" t="s">
        <v>246</v>
      </c>
    </row>
    <row r="209" spans="1:7" ht="15" customHeight="1">
      <c r="D209" s="10" t="str">
        <f>LEFT(INDEX(D:D,ROW()-1),3)&amp;DEC2HEX(4+HEX2DEC(MID(INDEX(D:D,ROW()-1),4,7)),7)</f>
        <v>0x8018CD64</v>
      </c>
      <c r="E209" s="30" t="s">
        <v>13</v>
      </c>
    </row>
    <row r="210" spans="1:7" ht="15" customHeight="1">
      <c r="D210" s="10" t="str">
        <f>LEFT(INDEX(D:D,ROW()-1),3)&amp;DEC2HEX(4+HEX2DEC(MID(INDEX(D:D,ROW()-1),4,7)),7)</f>
        <v>0x8018CD68</v>
      </c>
      <c r="E210" s="30" t="s">
        <v>182</v>
      </c>
      <c r="G210" t="s">
        <v>209</v>
      </c>
    </row>
    <row r="211" spans="1:7" ht="15" customHeight="1">
      <c r="D211" s="10" t="str">
        <f>LEFT(INDEX(D:D,ROW()-1),3)&amp;DEC2HEX(4+HEX2DEC(MID(INDEX(D:D,ROW()-1),4,7)),7)</f>
        <v>0x8018CD6C</v>
      </c>
      <c r="E211" s="30" t="s">
        <v>183</v>
      </c>
    </row>
    <row r="212" spans="1:7" ht="15" customHeight="1">
      <c r="D212" s="10" t="str">
        <f>LEFT(INDEX(D:D,ROW()-1),3)&amp;DEC2HEX(4+HEX2DEC(MID(INDEX(D:D,ROW()-1),4,7)),7)</f>
        <v>0x8018CD70</v>
      </c>
      <c r="E212" s="30" t="str">
        <f>"bne r2,r0,"&amp;D173</f>
        <v>bne r2,r0,0x8018CCD4</v>
      </c>
      <c r="G212" t="s">
        <v>208</v>
      </c>
    </row>
    <row r="213" spans="1:7" ht="15" customHeight="1">
      <c r="A213" s="27"/>
      <c r="B213" s="28"/>
      <c r="C213" s="29"/>
      <c r="D213" s="29" t="str">
        <f>"0x80"&amp;DEC2HEX(4+HEX2DEC(RIGHT(INDEX(D:D,ROW()-1),6)),6)</f>
        <v>0x8018CD74</v>
      </c>
      <c r="E213" s="30" t="s">
        <v>13</v>
      </c>
    </row>
    <row r="214" spans="1:7" ht="15" customHeight="1">
      <c r="D214" s="10" t="str">
        <f>LEFT(INDEX(D:D,ROW()-1),3)&amp;DEC2HEX(4+HEX2DEC(MID(INDEX(D:D,ROW()-1),4,7)),7)</f>
        <v>0x8018CD78</v>
      </c>
      <c r="E214" s="30" t="s">
        <v>247</v>
      </c>
      <c r="G214" t="s">
        <v>248</v>
      </c>
    </row>
    <row r="215" spans="1:7" ht="15" customHeight="1">
      <c r="D215" s="10" t="str">
        <f>LEFT(INDEX(D:D,ROW()-1),3)&amp;DEC2HEX(4+HEX2DEC(MID(INDEX(D:D,ROW()-1),4,7)),7)</f>
        <v>0x8018CD7C</v>
      </c>
      <c r="E215" s="30" t="s">
        <v>82</v>
      </c>
    </row>
    <row r="216" spans="1:7" ht="15" customHeight="1">
      <c r="A216" s="27"/>
      <c r="B216" s="28"/>
      <c r="C216" s="29"/>
      <c r="D216" s="29" t="str">
        <f>"0x80"&amp;DEC2HEX(4+HEX2DEC(RIGHT(INDEX(D:D,ROW()-1),6)),6)</f>
        <v>0x8018CD80</v>
      </c>
      <c r="E216" s="30" t="s">
        <v>202</v>
      </c>
    </row>
    <row r="217" spans="1:7" ht="15" customHeight="1">
      <c r="A217" s="27"/>
      <c r="B217" s="28"/>
      <c r="C217" s="29"/>
      <c r="D217" s="29" t="str">
        <f>"0x80"&amp;DEC2HEX(4+HEX2DEC(RIGHT(INDEX(D:D,ROW()-1),6)),6)</f>
        <v>0x8018CD84</v>
      </c>
      <c r="E217" s="30" t="s">
        <v>203</v>
      </c>
    </row>
    <row r="218" spans="1:7" ht="15" customHeight="1">
      <c r="D218" s="10" t="str">
        <f t="shared" ref="D218:D223" si="11">LEFT(INDEX(D:D,ROW()-1),3)&amp;DEC2HEX(4+HEX2DEC(MID(INDEX(D:D,ROW()-1),4,7)),7)</f>
        <v>0x8018CD88</v>
      </c>
      <c r="E218" s="30" t="s">
        <v>15</v>
      </c>
    </row>
    <row r="219" spans="1:7" ht="15" customHeight="1">
      <c r="D219" s="10" t="str">
        <f t="shared" si="11"/>
        <v>0x8018CD8C</v>
      </c>
      <c r="E219" s="30" t="s">
        <v>201</v>
      </c>
    </row>
    <row r="220" spans="1:7" ht="15" customHeight="1">
      <c r="D220" s="10" t="str">
        <f t="shared" si="11"/>
        <v>0x8018CD90</v>
      </c>
      <c r="E220" s="30" t="s">
        <v>239</v>
      </c>
    </row>
    <row r="221" spans="1:7" ht="15" customHeight="1">
      <c r="D221" s="10" t="str">
        <f t="shared" si="11"/>
        <v>0x8018CD94</v>
      </c>
      <c r="E221" s="30" t="s">
        <v>240</v>
      </c>
    </row>
    <row r="222" spans="1:7" ht="15" customHeight="1">
      <c r="D222" s="10" t="str">
        <f t="shared" si="11"/>
        <v>0x8018CD98</v>
      </c>
      <c r="E222" s="30" t="s">
        <v>186</v>
      </c>
    </row>
    <row r="223" spans="1:7" ht="15" customHeight="1">
      <c r="D223" s="10" t="str">
        <f t="shared" si="11"/>
        <v>0x8018CD9C</v>
      </c>
      <c r="E223" t="str">
        <f>"bne r2,r0,"&amp;D229</f>
        <v>bne r2,r0,0x8018CDB4</v>
      </c>
      <c r="G223" t="s">
        <v>244</v>
      </c>
    </row>
    <row r="224" spans="1:7" ht="15" customHeight="1">
      <c r="A224" s="27"/>
      <c r="B224" s="28"/>
      <c r="C224" s="29"/>
      <c r="D224" s="29" t="str">
        <f>"0x80"&amp;DEC2HEX(4+HEX2DEC(RIGHT(INDEX(D:D,ROW()-1),6)),6)</f>
        <v>0x8018CDA0</v>
      </c>
      <c r="E224" s="30" t="s">
        <v>73</v>
      </c>
    </row>
    <row r="225" spans="1:7" ht="15" customHeight="1">
      <c r="D225" s="10" t="str">
        <f>LEFT(INDEX(D:D,ROW()-1),3)&amp;DEC2HEX(4+HEX2DEC(MID(INDEX(D:D,ROW()-1),4,7)),7)</f>
        <v>0x8018CDA4</v>
      </c>
      <c r="E225" s="30" t="s">
        <v>243</v>
      </c>
      <c r="G225" t="s">
        <v>245</v>
      </c>
    </row>
    <row r="226" spans="1:7" ht="15" customHeight="1">
      <c r="A226" s="27"/>
      <c r="B226" s="28"/>
      <c r="C226" s="29"/>
      <c r="D226" s="29" t="str">
        <f>"0x80"&amp;DEC2HEX(4+HEX2DEC(RIGHT(INDEX(D:D,ROW()-1),6)),6)</f>
        <v>0x8018CDA8</v>
      </c>
      <c r="E226" s="30" t="s">
        <v>224</v>
      </c>
      <c r="G226" t="s">
        <v>225</v>
      </c>
    </row>
    <row r="227" spans="1:7" ht="15" customHeight="1">
      <c r="A227" s="27"/>
      <c r="B227" s="28"/>
      <c r="C227" s="29"/>
      <c r="D227" s="29" t="str">
        <f>"0x80"&amp;DEC2HEX(4+HEX2DEC(RIGHT(INDEX(D:D,ROW()-1),6)),6)</f>
        <v>0x8018CDAC</v>
      </c>
      <c r="E227" s="30" t="str">
        <f>"j "&amp;D230</f>
        <v>j 0x8018CDB8</v>
      </c>
    </row>
    <row r="228" spans="1:7" ht="15" customHeight="1">
      <c r="D228" s="10" t="str">
        <f t="shared" ref="D228:D233" si="12">LEFT(INDEX(D:D,ROW()-1),3)&amp;DEC2HEX(4+HEX2DEC(MID(INDEX(D:D,ROW()-1),4,7)),7)</f>
        <v>0x8018CDB0</v>
      </c>
      <c r="E228" s="30" t="s">
        <v>13</v>
      </c>
    </row>
    <row r="229" spans="1:7" ht="15" customHeight="1">
      <c r="D229" s="10" t="str">
        <f t="shared" si="12"/>
        <v>0x8018CDB4</v>
      </c>
      <c r="E229" t="s">
        <v>241</v>
      </c>
      <c r="G229" t="s">
        <v>242</v>
      </c>
    </row>
    <row r="230" spans="1:7" ht="15" customHeight="1">
      <c r="D230" s="10" t="str">
        <f t="shared" si="12"/>
        <v>0x8018CDB8</v>
      </c>
      <c r="E230" t="s">
        <v>82</v>
      </c>
    </row>
    <row r="231" spans="1:7" ht="15" customHeight="1">
      <c r="D231" s="10" t="str">
        <f t="shared" si="12"/>
        <v>0x8018CDBC</v>
      </c>
      <c r="E231" t="s">
        <v>185</v>
      </c>
    </row>
    <row r="232" spans="1:7" ht="15" customHeight="1">
      <c r="D232" s="10" t="str">
        <f t="shared" si="12"/>
        <v>0x8018CDC0</v>
      </c>
      <c r="E232" t="s">
        <v>15</v>
      </c>
    </row>
    <row r="233" spans="1:7" ht="15" customHeight="1">
      <c r="D233" s="10" t="str">
        <f t="shared" si="12"/>
        <v>0x8018CDC4</v>
      </c>
      <c r="E233" t="s">
        <v>13</v>
      </c>
    </row>
    <row r="234" spans="1:7" ht="15" customHeight="1">
      <c r="A234" s="8" t="s">
        <v>89</v>
      </c>
      <c r="B234" s="9" t="s">
        <v>274</v>
      </c>
    </row>
    <row r="235" spans="1:7" ht="15" customHeight="1">
      <c r="A235" s="8" t="s">
        <v>12</v>
      </c>
      <c r="C235" s="10" t="s">
        <v>14</v>
      </c>
      <c r="D235" s="10" t="str">
        <f>LEFT(INDEX(D:D,ROW()-2),3)&amp;DEC2HEX(4+HEX2DEC(MID(INDEX(D:D,ROW()-2),4,7)),7)</f>
        <v>0x8018CDC8</v>
      </c>
      <c r="E235" t="s">
        <v>356</v>
      </c>
    </row>
    <row r="236" spans="1:7" ht="15" customHeight="1">
      <c r="D236" s="10" t="str">
        <f>LEFT(INDEX(D:D,ROW()-1),3)&amp;DEC2HEX(4+HEX2DEC(MID(INDEX(D:D,ROW()-1),4,7)),7)</f>
        <v>0x8018CDCC</v>
      </c>
      <c r="E236" t="s">
        <v>357</v>
      </c>
      <c r="G236" t="s">
        <v>376</v>
      </c>
    </row>
    <row r="237" spans="1:7" ht="15" customHeight="1">
      <c r="A237" s="27"/>
      <c r="B237" s="28"/>
      <c r="C237" s="29"/>
      <c r="D237" s="29" t="str">
        <f t="shared" ref="D237:D268" si="13">"0x80"&amp;DEC2HEX(4+HEX2DEC(RIGHT(INDEX(D:D,ROW()-1),6)),6)</f>
        <v>0x8018CDD0</v>
      </c>
      <c r="E237" t="s">
        <v>359</v>
      </c>
      <c r="G237" t="s">
        <v>358</v>
      </c>
    </row>
    <row r="238" spans="1:7" ht="15" customHeight="1">
      <c r="A238" s="27"/>
      <c r="B238" s="28"/>
      <c r="C238" s="29"/>
      <c r="D238" s="29" t="str">
        <f t="shared" si="13"/>
        <v>0x8018CDD4</v>
      </c>
      <c r="E238" s="30" t="s">
        <v>362</v>
      </c>
    </row>
    <row r="239" spans="1:7" ht="15" customHeight="1">
      <c r="A239" s="27"/>
      <c r="B239" s="28"/>
      <c r="C239" s="29"/>
      <c r="D239" s="29" t="str">
        <f t="shared" si="13"/>
        <v>0x8018CDD8</v>
      </c>
      <c r="E239" t="s">
        <v>360</v>
      </c>
      <c r="G239" t="s">
        <v>363</v>
      </c>
    </row>
    <row r="240" spans="1:7" ht="15" customHeight="1">
      <c r="A240" s="27"/>
      <c r="B240" s="28"/>
      <c r="C240" s="29"/>
      <c r="D240" s="29" t="str">
        <f t="shared" si="13"/>
        <v>0x8018CDDC</v>
      </c>
      <c r="E240" s="30" t="str">
        <f>"beq r5,r0,"&amp;D300</f>
        <v>beq r5,r0,0x8018CECC</v>
      </c>
      <c r="G240" t="s">
        <v>419</v>
      </c>
    </row>
    <row r="241" spans="1:9" ht="15" customHeight="1">
      <c r="A241" s="27"/>
      <c r="B241" s="28"/>
      <c r="C241" s="29"/>
      <c r="D241" s="29" t="str">
        <f t="shared" si="13"/>
        <v>0x8018CDE0</v>
      </c>
      <c r="E241" t="s">
        <v>361</v>
      </c>
      <c r="G241" t="s">
        <v>364</v>
      </c>
    </row>
    <row r="242" spans="1:9" ht="15" customHeight="1">
      <c r="A242" s="27"/>
      <c r="B242" s="28"/>
      <c r="C242" s="29"/>
      <c r="D242" s="29" t="str">
        <f t="shared" si="13"/>
        <v>0x8018CDE4</v>
      </c>
      <c r="E242" t="str">
        <f>"bne r2,r0,"&amp;D260</f>
        <v>bne r2,r0,0x8018CE2C</v>
      </c>
      <c r="G242" t="s">
        <v>365</v>
      </c>
    </row>
    <row r="243" spans="1:9" ht="15" customHeight="1">
      <c r="A243" s="27"/>
      <c r="B243" s="28"/>
      <c r="C243" s="29"/>
      <c r="D243" s="29" t="str">
        <f t="shared" si="13"/>
        <v>0x8018CDE8</v>
      </c>
      <c r="E243" t="s">
        <v>420</v>
      </c>
    </row>
    <row r="244" spans="1:9" ht="15" customHeight="1">
      <c r="A244" s="27"/>
      <c r="B244" s="28"/>
      <c r="C244" s="29"/>
      <c r="D244" s="29" t="str">
        <f t="shared" si="13"/>
        <v>0x8018CDEC</v>
      </c>
      <c r="E244" t="str">
        <f>"beq r2,r0,"&amp;D252</f>
        <v>beq r2,r0,0x8018CE0C</v>
      </c>
      <c r="G244" t="s">
        <v>366</v>
      </c>
    </row>
    <row r="245" spans="1:9" ht="15" customHeight="1">
      <c r="A245" s="27"/>
      <c r="B245" s="28"/>
      <c r="C245" s="29"/>
      <c r="D245" s="29" t="str">
        <f t="shared" si="13"/>
        <v>0x8018CDF0</v>
      </c>
      <c r="E245" t="s">
        <v>421</v>
      </c>
      <c r="I245" s="30"/>
    </row>
    <row r="246" spans="1:9" ht="15" customHeight="1">
      <c r="A246" s="27"/>
      <c r="B246" s="28"/>
      <c r="C246" s="29"/>
      <c r="D246" s="29" t="str">
        <f t="shared" si="13"/>
        <v>0x8018CDF4</v>
      </c>
      <c r="E246" s="30" t="s">
        <v>378</v>
      </c>
      <c r="G246" t="s">
        <v>367</v>
      </c>
    </row>
    <row r="247" spans="1:9" ht="15" customHeight="1">
      <c r="A247" s="27"/>
      <c r="B247" s="28"/>
      <c r="C247" s="29"/>
      <c r="D247" s="29" t="str">
        <f t="shared" si="13"/>
        <v>0x8018CDF8</v>
      </c>
      <c r="E247" t="s">
        <v>13</v>
      </c>
    </row>
    <row r="248" spans="1:9" ht="15" customHeight="1">
      <c r="A248" s="27"/>
      <c r="B248" s="28"/>
      <c r="C248" s="29"/>
      <c r="D248" s="29" t="str">
        <f t="shared" si="13"/>
        <v>0x8018CDFC</v>
      </c>
      <c r="E248" t="str">
        <f>"bne r3,r0,"&amp;D260</f>
        <v>bne r3,r0,0x8018CE2C</v>
      </c>
      <c r="G248" t="s">
        <v>368</v>
      </c>
    </row>
    <row r="249" spans="1:9" ht="15" customHeight="1">
      <c r="A249" s="27"/>
      <c r="B249" s="28"/>
      <c r="C249" s="29"/>
      <c r="D249" s="29" t="str">
        <f t="shared" si="13"/>
        <v>0x8018CE00</v>
      </c>
      <c r="E249" t="s">
        <v>13</v>
      </c>
    </row>
    <row r="250" spans="1:9" ht="15" customHeight="1">
      <c r="A250" s="27"/>
      <c r="B250" s="28"/>
      <c r="C250" s="29"/>
      <c r="D250" s="29" t="str">
        <f t="shared" si="13"/>
        <v>0x8018CE04</v>
      </c>
      <c r="E250" s="30" t="str">
        <f>"j "&amp;D258</f>
        <v>j 0x8018CE24</v>
      </c>
      <c r="G250" t="s">
        <v>422</v>
      </c>
    </row>
    <row r="251" spans="1:9" ht="15" customHeight="1">
      <c r="A251" s="27"/>
      <c r="B251" s="28"/>
      <c r="C251" s="29"/>
      <c r="D251" s="29" t="str">
        <f t="shared" si="13"/>
        <v>0x8018CE08</v>
      </c>
      <c r="E251" s="30" t="s">
        <v>13</v>
      </c>
    </row>
    <row r="252" spans="1:9" ht="15" customHeight="1">
      <c r="A252" s="27"/>
      <c r="B252" s="28"/>
      <c r="C252" s="29"/>
      <c r="D252" s="29" t="str">
        <f t="shared" si="13"/>
        <v>0x8018CE0C</v>
      </c>
      <c r="E252" t="str">
        <f>"beq r2,r0,"&amp;D260</f>
        <v>beq r2,r0,0x8018CE2C</v>
      </c>
      <c r="G252" t="s">
        <v>369</v>
      </c>
    </row>
    <row r="253" spans="1:9" ht="15" customHeight="1">
      <c r="A253" s="27"/>
      <c r="B253" s="28"/>
      <c r="C253" s="29"/>
      <c r="D253" s="29" t="str">
        <f t="shared" si="13"/>
        <v>0x8018CE10</v>
      </c>
      <c r="E253" t="s">
        <v>13</v>
      </c>
    </row>
    <row r="254" spans="1:9" ht="15" customHeight="1">
      <c r="A254" s="27"/>
      <c r="B254" s="28"/>
      <c r="C254" s="29"/>
      <c r="D254" s="29" t="str">
        <f t="shared" si="13"/>
        <v>0x8018CE14</v>
      </c>
      <c r="E254" t="s">
        <v>377</v>
      </c>
      <c r="G254" t="s">
        <v>370</v>
      </c>
    </row>
    <row r="255" spans="1:9" ht="15" customHeight="1">
      <c r="A255" s="27"/>
      <c r="B255" s="28"/>
      <c r="C255" s="29"/>
      <c r="D255" s="29" t="str">
        <f t="shared" si="13"/>
        <v>0x8018CE18</v>
      </c>
      <c r="E255" t="s">
        <v>13</v>
      </c>
    </row>
    <row r="256" spans="1:9" ht="15" customHeight="1">
      <c r="A256" s="27"/>
      <c r="B256" s="28"/>
      <c r="C256" s="29"/>
      <c r="D256" s="29" t="str">
        <f t="shared" si="13"/>
        <v>0x8018CE1C</v>
      </c>
      <c r="E256" t="str">
        <f>"bne r3,r0,"&amp;D260</f>
        <v>bne r3,r0,0x8018CE2C</v>
      </c>
      <c r="G256" t="s">
        <v>371</v>
      </c>
    </row>
    <row r="257" spans="1:10" ht="15" customHeight="1">
      <c r="A257" s="27"/>
      <c r="B257" s="28"/>
      <c r="C257" s="29"/>
      <c r="D257" s="29" t="str">
        <f t="shared" si="13"/>
        <v>0x8018CE20</v>
      </c>
      <c r="E257" t="s">
        <v>13</v>
      </c>
    </row>
    <row r="258" spans="1:10" ht="15" customHeight="1">
      <c r="A258" s="27"/>
      <c r="B258" s="28"/>
      <c r="C258" s="29"/>
      <c r="D258" s="29" t="str">
        <f t="shared" si="13"/>
        <v>0x8018CE24</v>
      </c>
      <c r="E258" t="str">
        <f>"j "&amp;D261</f>
        <v>j 0x8018CE30</v>
      </c>
      <c r="G258" t="s">
        <v>373</v>
      </c>
    </row>
    <row r="259" spans="1:10" ht="15" customHeight="1">
      <c r="A259" s="27"/>
      <c r="B259" s="28"/>
      <c r="C259" s="29"/>
      <c r="D259" s="29" t="str">
        <f t="shared" si="13"/>
        <v>0x8018CE28</v>
      </c>
      <c r="E259" t="s">
        <v>241</v>
      </c>
      <c r="G259" t="s">
        <v>372</v>
      </c>
    </row>
    <row r="260" spans="1:10" ht="15" customHeight="1">
      <c r="A260" s="27"/>
      <c r="B260" s="28"/>
      <c r="C260" s="29"/>
      <c r="D260" s="29" t="str">
        <f t="shared" si="13"/>
        <v>0x8018CE2C</v>
      </c>
      <c r="E260" t="s">
        <v>374</v>
      </c>
      <c r="G260" t="s">
        <v>375</v>
      </c>
    </row>
    <row r="261" spans="1:10" ht="15" customHeight="1">
      <c r="A261" s="27"/>
      <c r="B261" s="28"/>
      <c r="C261" s="29"/>
      <c r="D261" s="29" t="str">
        <f t="shared" si="13"/>
        <v>0x8018CE30</v>
      </c>
      <c r="E261" t="s">
        <v>15</v>
      </c>
    </row>
    <row r="262" spans="1:10" ht="15" customHeight="1">
      <c r="A262" s="27"/>
      <c r="B262" s="28"/>
      <c r="C262" s="29"/>
      <c r="D262" s="29" t="str">
        <f t="shared" si="13"/>
        <v>0x8018CE34</v>
      </c>
      <c r="E262" t="s">
        <v>13</v>
      </c>
    </row>
    <row r="263" spans="1:10" ht="15" customHeight="1">
      <c r="A263" s="27"/>
      <c r="B263" s="28"/>
      <c r="C263" s="29"/>
      <c r="D263" s="29" t="str">
        <f t="shared" si="13"/>
        <v>0x8018CE38</v>
      </c>
      <c r="E263" t="s">
        <v>387</v>
      </c>
      <c r="F263" s="45"/>
      <c r="G263" s="45" t="s">
        <v>388</v>
      </c>
    </row>
    <row r="264" spans="1:10" ht="15" customHeight="1">
      <c r="A264" s="27"/>
      <c r="B264" s="28"/>
      <c r="C264" s="29"/>
      <c r="D264" s="29" t="str">
        <f t="shared" si="13"/>
        <v>0x8018CE3C</v>
      </c>
      <c r="E264" s="30" t="s">
        <v>406</v>
      </c>
      <c r="G264" s="45" t="s">
        <v>407</v>
      </c>
      <c r="I264" s="45"/>
      <c r="J264" s="45"/>
    </row>
    <row r="265" spans="1:10" ht="15" customHeight="1">
      <c r="A265" s="27"/>
      <c r="B265" s="28"/>
      <c r="C265" s="29"/>
      <c r="D265" s="29" t="str">
        <f t="shared" si="13"/>
        <v>0x8018CE40</v>
      </c>
      <c r="E265" s="30" t="s">
        <v>397</v>
      </c>
      <c r="G265" s="45"/>
    </row>
    <row r="266" spans="1:10" ht="15" customHeight="1">
      <c r="D266" s="29" t="str">
        <f t="shared" si="13"/>
        <v>0x8018CE44</v>
      </c>
      <c r="E266" s="30" t="str">
        <f>"beq r2,r0,"&amp;D303</f>
        <v>beq r2,r0,0x8018CED8</v>
      </c>
      <c r="F266" s="45"/>
      <c r="G266" s="45" t="s">
        <v>398</v>
      </c>
    </row>
    <row r="267" spans="1:10" ht="15" customHeight="1">
      <c r="A267" s="27"/>
      <c r="B267" s="28"/>
      <c r="C267" s="29"/>
      <c r="D267" s="29" t="str">
        <f t="shared" si="13"/>
        <v>0x8018CE48</v>
      </c>
      <c r="E267" s="30" t="s">
        <v>374</v>
      </c>
      <c r="F267" s="45"/>
      <c r="G267" s="45" t="s">
        <v>399</v>
      </c>
    </row>
    <row r="268" spans="1:10" ht="15" customHeight="1">
      <c r="A268" s="27"/>
      <c r="B268" s="28"/>
      <c r="C268" s="29"/>
      <c r="D268" s="29" t="str">
        <f t="shared" si="13"/>
        <v>0x8018CE4C</v>
      </c>
      <c r="E268" s="30" t="s">
        <v>409</v>
      </c>
      <c r="F268" s="45"/>
      <c r="G268" s="45"/>
    </row>
    <row r="269" spans="1:10" ht="15" customHeight="1">
      <c r="A269" s="27"/>
      <c r="B269" s="28"/>
      <c r="C269" s="29"/>
      <c r="D269" s="29" t="str">
        <f t="shared" ref="D269:D304" si="14">"0x80"&amp;DEC2HEX(4+HEX2DEC(RIGHT(INDEX(D:D,ROW()-1),6)),6)</f>
        <v>0x8018CE50</v>
      </c>
      <c r="E269" s="30" t="str">
        <f>"beq r2,r0,"&amp;D273</f>
        <v>beq r2,r0,0x8018CE60</v>
      </c>
      <c r="F269" s="45"/>
      <c r="G269" s="45" t="s">
        <v>410</v>
      </c>
    </row>
    <row r="270" spans="1:10" ht="15" customHeight="1">
      <c r="A270" s="27"/>
      <c r="B270" s="28"/>
      <c r="C270" s="29"/>
      <c r="D270" s="29" t="str">
        <f t="shared" si="14"/>
        <v>0x8018CE54</v>
      </c>
      <c r="E270" t="s">
        <v>408</v>
      </c>
      <c r="F270" s="45"/>
      <c r="G270" s="45"/>
    </row>
    <row r="271" spans="1:10" ht="15" customHeight="1">
      <c r="A271" s="27"/>
      <c r="B271" s="28"/>
      <c r="C271" s="29"/>
      <c r="D271" s="29" t="str">
        <f t="shared" si="14"/>
        <v>0x8018CE58</v>
      </c>
      <c r="E271" s="30" t="str">
        <f>"beq r4,r0,"&amp;D302</f>
        <v>beq r4,r0,0x8018CED4</v>
      </c>
      <c r="F271" s="45"/>
      <c r="G271" s="45" t="s">
        <v>411</v>
      </c>
    </row>
    <row r="272" spans="1:10" ht="15" customHeight="1">
      <c r="A272" s="27"/>
      <c r="B272" s="28"/>
      <c r="C272" s="29"/>
      <c r="D272" s="29" t="str">
        <f t="shared" si="14"/>
        <v>0x8018CE5C</v>
      </c>
      <c r="E272" s="30" t="s">
        <v>13</v>
      </c>
      <c r="F272" s="45"/>
      <c r="G272" s="45"/>
    </row>
    <row r="273" spans="1:7" ht="15" customHeight="1">
      <c r="A273" s="27"/>
      <c r="B273" s="28"/>
      <c r="C273" s="29"/>
      <c r="D273" s="29" t="str">
        <f t="shared" si="14"/>
        <v>0x8018CE60</v>
      </c>
      <c r="E273" s="30" t="s">
        <v>239</v>
      </c>
    </row>
    <row r="274" spans="1:7" ht="15" customHeight="1">
      <c r="A274" s="27"/>
      <c r="B274" s="28"/>
      <c r="C274" s="29"/>
      <c r="D274" s="29" t="str">
        <f t="shared" si="14"/>
        <v>0x8018CE64</v>
      </c>
      <c r="E274" s="30" t="s">
        <v>379</v>
      </c>
      <c r="G274" t="s">
        <v>380</v>
      </c>
    </row>
    <row r="275" spans="1:7" ht="15" customHeight="1">
      <c r="A275" s="27"/>
      <c r="B275" s="28"/>
      <c r="C275" s="29"/>
      <c r="D275" s="29" t="str">
        <f t="shared" si="14"/>
        <v>0x8018CE68</v>
      </c>
      <c r="E275" s="30" t="s">
        <v>381</v>
      </c>
      <c r="F275" s="45"/>
      <c r="G275" s="45"/>
    </row>
    <row r="276" spans="1:7" ht="15" customHeight="1">
      <c r="A276" s="27"/>
      <c r="B276" s="28"/>
      <c r="C276" s="29"/>
      <c r="D276" s="29" t="str">
        <f t="shared" si="14"/>
        <v>0x8018CE6C</v>
      </c>
      <c r="E276" s="30" t="s">
        <v>382</v>
      </c>
      <c r="F276" s="45"/>
      <c r="G276" s="45" t="s">
        <v>383</v>
      </c>
    </row>
    <row r="277" spans="1:7" ht="15" customHeight="1">
      <c r="A277" s="27"/>
      <c r="B277" s="28"/>
      <c r="C277" s="29"/>
      <c r="D277" s="29" t="str">
        <f t="shared" si="14"/>
        <v>0x8018CE70</v>
      </c>
      <c r="E277" s="30" t="s">
        <v>385</v>
      </c>
      <c r="F277" s="45"/>
      <c r="G277" s="45" t="s">
        <v>384</v>
      </c>
    </row>
    <row r="278" spans="1:7" ht="15" customHeight="1">
      <c r="A278" s="27"/>
      <c r="B278" s="28"/>
      <c r="C278" s="29"/>
      <c r="D278" s="29" t="str">
        <f t="shared" si="14"/>
        <v>0x8018CE74</v>
      </c>
      <c r="E278" s="30" t="s">
        <v>400</v>
      </c>
      <c r="F278" s="45"/>
      <c r="G278" s="45" t="s">
        <v>401</v>
      </c>
    </row>
    <row r="279" spans="1:7" ht="15" customHeight="1">
      <c r="A279" s="27"/>
      <c r="B279" s="28"/>
      <c r="C279" s="29"/>
      <c r="D279" s="29" t="str">
        <f t="shared" si="14"/>
        <v>0x8018CE78</v>
      </c>
      <c r="E279" s="30" t="s">
        <v>405</v>
      </c>
      <c r="F279" s="45"/>
      <c r="G279" s="45"/>
    </row>
    <row r="280" spans="1:7" ht="15" customHeight="1">
      <c r="A280" s="27"/>
      <c r="B280" s="28"/>
      <c r="C280" s="29"/>
      <c r="D280" s="29" t="str">
        <f t="shared" si="14"/>
        <v>0x8018CE7C</v>
      </c>
      <c r="E280" t="str">
        <f>"beq r3,r0,"&amp;D284</f>
        <v>beq r3,r0,0x8018CE8C</v>
      </c>
      <c r="F280" s="45"/>
      <c r="G280" s="45" t="s">
        <v>402</v>
      </c>
    </row>
    <row r="281" spans="1:7" ht="15" customHeight="1">
      <c r="A281" s="27"/>
      <c r="B281" s="28"/>
      <c r="C281" s="29"/>
      <c r="D281" s="29" t="str">
        <f t="shared" si="14"/>
        <v>0x8018CE80</v>
      </c>
      <c r="E281" s="30" t="s">
        <v>392</v>
      </c>
      <c r="F281" s="45"/>
      <c r="G281" s="45"/>
    </row>
    <row r="282" spans="1:7" ht="15" customHeight="1">
      <c r="A282" s="27"/>
      <c r="B282" s="28"/>
      <c r="C282" s="29"/>
      <c r="D282" s="29" t="str">
        <f t="shared" si="14"/>
        <v>0x8018CE84</v>
      </c>
      <c r="E282" s="30" t="str">
        <f>"beq r2,r0,"&amp;D302</f>
        <v>beq r2,r0,0x8018CED4</v>
      </c>
      <c r="F282" s="45"/>
      <c r="G282" s="45" t="s">
        <v>426</v>
      </c>
    </row>
    <row r="283" spans="1:7" ht="15" customHeight="1">
      <c r="A283" s="27"/>
      <c r="B283" s="28"/>
      <c r="C283" s="29"/>
      <c r="D283" s="29" t="str">
        <f t="shared" si="14"/>
        <v>0x8018CE88</v>
      </c>
      <c r="E283" s="30" t="s">
        <v>13</v>
      </c>
      <c r="F283" s="45"/>
      <c r="G283" s="45"/>
    </row>
    <row r="284" spans="1:7" ht="15" customHeight="1">
      <c r="A284" s="27"/>
      <c r="B284" s="28"/>
      <c r="C284" s="29"/>
      <c r="D284" s="29" t="str">
        <f t="shared" si="14"/>
        <v>0x8018CE8C</v>
      </c>
      <c r="E284" s="30" t="s">
        <v>418</v>
      </c>
      <c r="F284" s="45"/>
      <c r="G284" s="45"/>
    </row>
    <row r="285" spans="1:7" ht="15" customHeight="1">
      <c r="A285" s="27"/>
      <c r="B285" s="28"/>
      <c r="C285" s="29"/>
      <c r="D285" s="29" t="str">
        <f t="shared" si="14"/>
        <v>0x8018CE90</v>
      </c>
      <c r="E285" t="str">
        <f>"beq r3,r0,"&amp;D289</f>
        <v>beq r3,r0,0x8018CEA0</v>
      </c>
      <c r="F285" s="45"/>
      <c r="G285" s="45" t="s">
        <v>403</v>
      </c>
    </row>
    <row r="286" spans="1:7" ht="15" customHeight="1">
      <c r="A286" s="27"/>
      <c r="B286" s="28"/>
      <c r="C286" s="29"/>
      <c r="D286" s="29" t="str">
        <f t="shared" si="14"/>
        <v>0x8018CE94</v>
      </c>
      <c r="E286" s="30" t="s">
        <v>394</v>
      </c>
      <c r="F286" s="45"/>
      <c r="G286" s="45"/>
    </row>
    <row r="287" spans="1:7" ht="15" customHeight="1">
      <c r="A287" s="27"/>
      <c r="B287" s="28"/>
      <c r="C287" s="29"/>
      <c r="D287" s="29" t="str">
        <f t="shared" si="14"/>
        <v>0x8018CE98</v>
      </c>
      <c r="E287" s="30" t="str">
        <f>"beq r2,r0,"&amp;D302</f>
        <v>beq r2,r0,0x8018CED4</v>
      </c>
      <c r="F287" s="45"/>
      <c r="G287" s="45" t="s">
        <v>404</v>
      </c>
    </row>
    <row r="288" spans="1:7" ht="15" customHeight="1">
      <c r="A288" s="27"/>
      <c r="B288" s="28"/>
      <c r="C288" s="29"/>
      <c r="D288" s="29" t="str">
        <f t="shared" si="14"/>
        <v>0x8018CE9C</v>
      </c>
      <c r="E288" s="30" t="s">
        <v>13</v>
      </c>
      <c r="F288" s="45"/>
      <c r="G288" s="45"/>
    </row>
    <row r="289" spans="1:7" ht="15" customHeight="1">
      <c r="A289" s="27"/>
      <c r="B289" s="28"/>
      <c r="C289" s="29"/>
      <c r="D289" s="29" t="str">
        <f t="shared" si="14"/>
        <v>0x8018CEA0</v>
      </c>
      <c r="E289" s="30" t="s">
        <v>391</v>
      </c>
      <c r="F289" s="45"/>
      <c r="G289" s="45" t="s">
        <v>386</v>
      </c>
    </row>
    <row r="290" spans="1:7" ht="15" customHeight="1">
      <c r="D290" s="29" t="str">
        <f t="shared" si="14"/>
        <v>0x8018CEA4</v>
      </c>
      <c r="E290" s="30" t="s">
        <v>389</v>
      </c>
      <c r="F290" s="45"/>
      <c r="G290" s="45" t="s">
        <v>390</v>
      </c>
    </row>
    <row r="291" spans="1:7" ht="15" customHeight="1">
      <c r="D291" s="29" t="str">
        <f t="shared" si="14"/>
        <v>0x8018CEA8</v>
      </c>
      <c r="E291" t="str">
        <f>"beq r3,r0,"&amp;D295</f>
        <v>beq r3,r0,0x8018CEB8</v>
      </c>
      <c r="F291" s="45"/>
      <c r="G291" s="45"/>
    </row>
    <row r="292" spans="1:7" ht="15" customHeight="1">
      <c r="D292" s="29" t="str">
        <f t="shared" si="14"/>
        <v>0x8018CEAC</v>
      </c>
      <c r="E292" s="30" t="s">
        <v>394</v>
      </c>
      <c r="F292" s="45"/>
      <c r="G292" s="45" t="s">
        <v>393</v>
      </c>
    </row>
    <row r="293" spans="1:7" ht="15" customHeight="1">
      <c r="D293" s="29" t="str">
        <f t="shared" si="14"/>
        <v>0x8018CEB0</v>
      </c>
      <c r="E293" s="30" t="str">
        <f>"beq r2,r0,"&amp;D302</f>
        <v>beq r2,r0,0x8018CED4</v>
      </c>
      <c r="F293" s="45"/>
      <c r="G293" s="45"/>
    </row>
    <row r="294" spans="1:7" ht="15" customHeight="1">
      <c r="A294" s="27"/>
      <c r="B294" s="28"/>
      <c r="C294" s="29"/>
      <c r="D294" s="29" t="str">
        <f t="shared" si="14"/>
        <v>0x8018CEB4</v>
      </c>
      <c r="E294" s="30" t="s">
        <v>13</v>
      </c>
      <c r="F294" s="45"/>
      <c r="G294" s="45"/>
    </row>
    <row r="295" spans="1:7" ht="15" customHeight="1">
      <c r="D295" s="29" t="str">
        <f t="shared" si="14"/>
        <v>0x8018CEB8</v>
      </c>
      <c r="E295" s="30" t="s">
        <v>417</v>
      </c>
      <c r="F295" s="45"/>
      <c r="G295" s="45" t="s">
        <v>395</v>
      </c>
    </row>
    <row r="296" spans="1:7" ht="15" customHeight="1">
      <c r="D296" s="29" t="str">
        <f t="shared" si="14"/>
        <v>0x8018CEBC</v>
      </c>
      <c r="E296" t="str">
        <f>"beq r3,r0,"&amp;D300</f>
        <v>beq r3,r0,0x8018CECC</v>
      </c>
      <c r="F296" s="45"/>
      <c r="G296" s="45"/>
    </row>
    <row r="297" spans="1:7" ht="15" customHeight="1">
      <c r="D297" s="29" t="str">
        <f t="shared" si="14"/>
        <v>0x8018CEC0</v>
      </c>
      <c r="E297" s="30" t="s">
        <v>392</v>
      </c>
      <c r="F297" s="45"/>
      <c r="G297" s="45" t="s">
        <v>396</v>
      </c>
    </row>
    <row r="298" spans="1:7" ht="15" customHeight="1">
      <c r="D298" s="29" t="str">
        <f t="shared" si="14"/>
        <v>0x8018CEC4</v>
      </c>
      <c r="E298" s="30" t="str">
        <f>"beq r2,r0,"&amp;D302</f>
        <v>beq r2,r0,0x8018CED4</v>
      </c>
      <c r="F298" s="45"/>
      <c r="G298" s="45"/>
    </row>
    <row r="299" spans="1:7" ht="15" customHeight="1">
      <c r="A299" s="27"/>
      <c r="B299" s="28"/>
      <c r="C299" s="29"/>
      <c r="D299" s="29" t="str">
        <f t="shared" si="14"/>
        <v>0x8018CEC8</v>
      </c>
      <c r="E299" s="30" t="s">
        <v>13</v>
      </c>
      <c r="F299" s="45"/>
      <c r="G299" s="45"/>
    </row>
    <row r="300" spans="1:7" ht="15" customHeight="1">
      <c r="A300" s="27"/>
      <c r="B300" s="28"/>
      <c r="C300" s="29"/>
      <c r="D300" s="29" t="str">
        <f t="shared" si="14"/>
        <v>0x8018CECC</v>
      </c>
      <c r="E300" s="30" t="str">
        <f>"j "&amp;D303</f>
        <v>j 0x8018CED8</v>
      </c>
      <c r="F300" s="45"/>
      <c r="G300" s="45" t="s">
        <v>373</v>
      </c>
    </row>
    <row r="301" spans="1:7" ht="15" customHeight="1">
      <c r="A301" s="27"/>
      <c r="B301" s="28"/>
      <c r="C301" s="29"/>
      <c r="D301" s="29" t="str">
        <f t="shared" si="14"/>
        <v>0x8018CED0</v>
      </c>
      <c r="E301" s="30" t="s">
        <v>374</v>
      </c>
      <c r="F301" s="45"/>
      <c r="G301" s="45" t="s">
        <v>413</v>
      </c>
    </row>
    <row r="302" spans="1:7" ht="15" customHeight="1">
      <c r="A302" s="27"/>
      <c r="B302" s="28"/>
      <c r="C302" s="29"/>
      <c r="D302" s="29" t="str">
        <f t="shared" si="14"/>
        <v>0x8018CED4</v>
      </c>
      <c r="E302" s="30" t="s">
        <v>241</v>
      </c>
      <c r="F302" s="45"/>
      <c r="G302" s="45" t="s">
        <v>412</v>
      </c>
    </row>
    <row r="303" spans="1:7" ht="15" customHeight="1">
      <c r="D303" s="29" t="str">
        <f t="shared" si="14"/>
        <v>0x8018CED8</v>
      </c>
      <c r="E303" s="30" t="s">
        <v>15</v>
      </c>
      <c r="F303" s="45"/>
      <c r="G303" s="45"/>
    </row>
    <row r="304" spans="1:7" ht="15" customHeight="1">
      <c r="D304" s="29" t="str">
        <f t="shared" si="14"/>
        <v>0x8018CEDC</v>
      </c>
      <c r="E304" s="30" t="s">
        <v>13</v>
      </c>
      <c r="F304" s="45"/>
      <c r="G304" s="45"/>
    </row>
    <row r="305" spans="1:7" ht="15" customHeight="1">
      <c r="A305" s="8" t="s">
        <v>89</v>
      </c>
      <c r="B305" s="9" t="s">
        <v>276</v>
      </c>
      <c r="D305" s="29"/>
    </row>
    <row r="306" spans="1:7" ht="15" customHeight="1">
      <c r="A306" s="8" t="s">
        <v>12</v>
      </c>
      <c r="C306" s="10" t="s">
        <v>14</v>
      </c>
      <c r="D306" s="29" t="str">
        <f>"0x80"&amp;DEC2HEX(4+HEX2DEC(RIGHT(INDEX(D:D,ROW()-2),6)),6)</f>
        <v>0x8018CEE0</v>
      </c>
      <c r="E306" s="30" t="s">
        <v>152</v>
      </c>
      <c r="G306" t="s">
        <v>277</v>
      </c>
    </row>
    <row r="307" spans="1:7" ht="15" customHeight="1">
      <c r="D307" s="29" t="str">
        <f>"0x80"&amp;DEC2HEX(4+HEX2DEC(RIGHT(INDEX(D:D,ROW()-1),6)),6)</f>
        <v>0x8018CEE4</v>
      </c>
      <c r="E307" s="30" t="s">
        <v>265</v>
      </c>
    </row>
    <row r="308" spans="1:7" ht="15" customHeight="1">
      <c r="D308" s="29" t="str">
        <f>"0x80"&amp;DEC2HEX(4+HEX2DEC(RIGHT(INDEX(D:D,ROW()-1),6)),6)</f>
        <v>0x8018CEE8</v>
      </c>
      <c r="E308" s="30" t="s">
        <v>281</v>
      </c>
    </row>
    <row r="309" spans="1:7" ht="15" customHeight="1">
      <c r="D309" s="29" t="str">
        <f>"0x80"&amp;DEC2HEX(4+HEX2DEC(RIGHT(INDEX(D:D,ROW()-1),6)),6)</f>
        <v>0x8018CEEC</v>
      </c>
      <c r="E309" s="30" t="s">
        <v>278</v>
      </c>
      <c r="G309" t="s">
        <v>279</v>
      </c>
    </row>
    <row r="310" spans="1:7" ht="15" customHeight="1">
      <c r="D310" s="29" t="str">
        <f>"0x80"&amp;DEC2HEX(4+HEX2DEC(RIGHT(INDEX(D:D,ROW()-1),6)),6)</f>
        <v>0x8018CEF0</v>
      </c>
      <c r="E310" s="30" t="s">
        <v>15</v>
      </c>
    </row>
    <row r="311" spans="1:7" ht="15" customHeight="1">
      <c r="D311" s="29" t="str">
        <f>"0x80"&amp;DEC2HEX(4+HEX2DEC(RIGHT(INDEX(D:D,ROW()-1),6)),6)</f>
        <v>0x8018CEF4</v>
      </c>
      <c r="E311" s="30" t="s">
        <v>280</v>
      </c>
    </row>
    <row r="312" spans="1:7" ht="15" customHeight="1">
      <c r="D312" s="29"/>
    </row>
    <row r="313" spans="1:7" ht="15" customHeight="1">
      <c r="A313" s="8" t="s">
        <v>12</v>
      </c>
      <c r="C313" s="10" t="s">
        <v>14</v>
      </c>
      <c r="D313" s="29" t="s">
        <v>282</v>
      </c>
      <c r="E313" s="30" t="s">
        <v>13</v>
      </c>
      <c r="G313" t="s">
        <v>283</v>
      </c>
    </row>
    <row r="314" spans="1:7" ht="15" customHeight="1">
      <c r="D314" s="29"/>
    </row>
    <row r="315" spans="1:7" ht="15" customHeight="1">
      <c r="A315" s="8" t="s">
        <v>12</v>
      </c>
      <c r="C315" s="10" t="s">
        <v>14</v>
      </c>
      <c r="D315" s="10" t="s">
        <v>284</v>
      </c>
      <c r="E315" s="30" t="str">
        <f>"jal "&amp;D386</f>
        <v>jal 0x8018D2CC</v>
      </c>
      <c r="G315" t="s">
        <v>423</v>
      </c>
    </row>
    <row r="317" spans="1:7" ht="15" customHeight="1">
      <c r="A317" s="8" t="s">
        <v>12</v>
      </c>
      <c r="C317" s="10" t="s">
        <v>14</v>
      </c>
      <c r="D317" s="29" t="s">
        <v>253</v>
      </c>
      <c r="E317" t="s">
        <v>328</v>
      </c>
    </row>
    <row r="318" spans="1:7" ht="15" customHeight="1">
      <c r="D318" s="29" t="str">
        <f t="shared" ref="D318:D349" si="15">"0x80"&amp;DEC2HEX(4+HEX2DEC(RIGHT(INDEX(D:D,ROW()-1),6)),6)</f>
        <v>0x8018D1BC</v>
      </c>
      <c r="E318" t="s">
        <v>306</v>
      </c>
    </row>
    <row r="319" spans="1:7" ht="15" customHeight="1">
      <c r="D319" s="29" t="str">
        <f t="shared" si="15"/>
        <v>0x8018D1C0</v>
      </c>
      <c r="E319" t="str">
        <f>"bne r2,r3,"&amp;D358</f>
        <v>bne r2,r3,0x8018D25C</v>
      </c>
    </row>
    <row r="320" spans="1:7" ht="15" customHeight="1">
      <c r="D320" s="29" t="str">
        <f t="shared" si="15"/>
        <v>0x8018D1C4</v>
      </c>
      <c r="E320" t="s">
        <v>13</v>
      </c>
    </row>
    <row r="321" spans="1:5" ht="15" customHeight="1">
      <c r="A321" s="27"/>
      <c r="B321" s="28"/>
      <c r="C321" s="29"/>
      <c r="D321" s="29" t="str">
        <f t="shared" si="15"/>
        <v>0x8018D1C8</v>
      </c>
      <c r="E321" t="s">
        <v>287</v>
      </c>
    </row>
    <row r="322" spans="1:5" ht="15" customHeight="1">
      <c r="D322" s="29" t="str">
        <f t="shared" si="15"/>
        <v>0x8018D1CC</v>
      </c>
      <c r="E322" t="s">
        <v>239</v>
      </c>
    </row>
    <row r="323" spans="1:5" ht="15" customHeight="1">
      <c r="D323" s="29" t="str">
        <f t="shared" si="15"/>
        <v>0x8018D1D0</v>
      </c>
      <c r="E323" t="s">
        <v>240</v>
      </c>
    </row>
    <row r="324" spans="1:5" ht="15" customHeight="1">
      <c r="D324" s="29" t="str">
        <f t="shared" si="15"/>
        <v>0x8018D1D4</v>
      </c>
      <c r="E324" t="s">
        <v>288</v>
      </c>
    </row>
    <row r="325" spans="1:5" ht="15" customHeight="1">
      <c r="D325" s="29" t="str">
        <f t="shared" si="15"/>
        <v>0x8018D1D8</v>
      </c>
      <c r="E325" t="str">
        <f>"bne r2,r0,"&amp;D358</f>
        <v>bne r2,r0,0x8018D25C</v>
      </c>
    </row>
    <row r="326" spans="1:5" ht="15" customHeight="1">
      <c r="D326" s="29" t="str">
        <f t="shared" si="15"/>
        <v>0x8018D1DC</v>
      </c>
      <c r="E326" t="s">
        <v>292</v>
      </c>
    </row>
    <row r="327" spans="1:5" ht="15" customHeight="1">
      <c r="D327" s="29" t="str">
        <f t="shared" si="15"/>
        <v>0x8018D1E0</v>
      </c>
      <c r="E327" t="str">
        <f>"beq r6,r0,"&amp;D358</f>
        <v>beq r6,r0,0x8018D25C</v>
      </c>
    </row>
    <row r="328" spans="1:5" ht="15" customHeight="1">
      <c r="D328" s="29" t="str">
        <f t="shared" si="15"/>
        <v>0x8018D1E4</v>
      </c>
      <c r="E328" t="s">
        <v>289</v>
      </c>
    </row>
    <row r="329" spans="1:5" ht="15" customHeight="1">
      <c r="D329" s="29" t="str">
        <f t="shared" si="15"/>
        <v>0x8018D1E8</v>
      </c>
      <c r="E329" t="str">
        <f>"beq r3,r0,"&amp;D358</f>
        <v>beq r3,r0,0x8018D25C</v>
      </c>
    </row>
    <row r="330" spans="1:5" ht="15" customHeight="1">
      <c r="D330" s="29" t="str">
        <f t="shared" si="15"/>
        <v>0x8018D1EC</v>
      </c>
      <c r="E330" t="s">
        <v>290</v>
      </c>
    </row>
    <row r="331" spans="1:5" ht="15" customHeight="1">
      <c r="D331" s="29" t="str">
        <f t="shared" si="15"/>
        <v>0x8018D1F0</v>
      </c>
      <c r="E331" t="str">
        <f>"bne r2,r0,"&amp;D334</f>
        <v>bne r2,r0,0x8018D1FC</v>
      </c>
    </row>
    <row r="332" spans="1:5" ht="15" customHeight="1">
      <c r="D332" s="29" t="str">
        <f t="shared" si="15"/>
        <v>0x8018D1F4</v>
      </c>
      <c r="E332" t="str">
        <f>"ori r4,r0,0x00"&amp;DEC2HEX('Misc. Data'!F5,2)</f>
        <v>ori r4,r0,0x0080</v>
      </c>
    </row>
    <row r="333" spans="1:5" ht="15" customHeight="1">
      <c r="D333" s="29" t="str">
        <f t="shared" si="15"/>
        <v>0x8018D1F8</v>
      </c>
      <c r="E333" t="s">
        <v>291</v>
      </c>
    </row>
    <row r="334" spans="1:5" ht="15" customHeight="1">
      <c r="D334" s="29" t="str">
        <f t="shared" si="15"/>
        <v>0x8018D1FC</v>
      </c>
      <c r="E334" t="s">
        <v>293</v>
      </c>
    </row>
    <row r="335" spans="1:5" ht="15" customHeight="1">
      <c r="D335" s="29" t="str">
        <f t="shared" si="15"/>
        <v>0x8018D200</v>
      </c>
      <c r="E335" t="s">
        <v>294</v>
      </c>
    </row>
    <row r="336" spans="1:5" ht="15" customHeight="1">
      <c r="D336" s="29" t="str">
        <f t="shared" si="15"/>
        <v>0x8018D204</v>
      </c>
      <c r="E336" s="30" t="s">
        <v>295</v>
      </c>
    </row>
    <row r="337" spans="4:5" ht="15" customHeight="1">
      <c r="D337" s="29" t="str">
        <f t="shared" si="15"/>
        <v>0x8018D208</v>
      </c>
      <c r="E337" s="30" t="s">
        <v>190</v>
      </c>
    </row>
    <row r="338" spans="4:5" ht="15" customHeight="1">
      <c r="D338" s="29" t="str">
        <f t="shared" si="15"/>
        <v>0x8018D20C</v>
      </c>
      <c r="E338" s="30" t="str">
        <f>"addiu r2,r2,0x"&amp;RIGHT(D52,4)</f>
        <v>addiu r2,r2,0xE4E0</v>
      </c>
    </row>
    <row r="339" spans="4:5" ht="15" customHeight="1">
      <c r="D339" s="29" t="str">
        <f t="shared" si="15"/>
        <v>0x8018D210</v>
      </c>
      <c r="E339" s="30" t="s">
        <v>95</v>
      </c>
    </row>
    <row r="340" spans="4:5" ht="15" customHeight="1">
      <c r="D340" s="29" t="str">
        <f t="shared" si="15"/>
        <v>0x8018D214</v>
      </c>
      <c r="E340" s="30" t="s">
        <v>13</v>
      </c>
    </row>
    <row r="341" spans="4:5" ht="15" customHeight="1">
      <c r="D341" s="29" t="str">
        <f t="shared" si="15"/>
        <v>0x8018D218</v>
      </c>
      <c r="E341" s="30" t="str">
        <f>"beq r2,r0,"&amp;D351</f>
        <v>beq r2,r0,0x8018D240</v>
      </c>
    </row>
    <row r="342" spans="4:5" ht="15" customHeight="1">
      <c r="D342" s="29" t="str">
        <f t="shared" si="15"/>
        <v>0x8018D21C</v>
      </c>
      <c r="E342" s="30" t="s">
        <v>296</v>
      </c>
    </row>
    <row r="343" spans="4:5" ht="15" customHeight="1">
      <c r="D343" s="29" t="str">
        <f t="shared" si="15"/>
        <v>0x8018D220</v>
      </c>
      <c r="E343" s="30" t="str">
        <f>"beq r2,r0,"&amp;D351</f>
        <v>beq r2,r0,0x8018D240</v>
      </c>
    </row>
    <row r="344" spans="4:5" ht="15" customHeight="1">
      <c r="D344" s="29" t="str">
        <f t="shared" si="15"/>
        <v>0x8018D224</v>
      </c>
      <c r="E344" s="30" t="s">
        <v>13</v>
      </c>
    </row>
    <row r="345" spans="4:5" ht="15" customHeight="1">
      <c r="D345" s="29" t="str">
        <f t="shared" si="15"/>
        <v>0x8018D228</v>
      </c>
      <c r="E345" s="30" t="s">
        <v>307</v>
      </c>
    </row>
    <row r="346" spans="4:5" ht="15" customHeight="1">
      <c r="D346" s="29" t="str">
        <f t="shared" si="15"/>
        <v>0x8018D22C</v>
      </c>
      <c r="E346" s="30" t="s">
        <v>297</v>
      </c>
    </row>
    <row r="347" spans="4:5" ht="15" customHeight="1">
      <c r="D347" s="29" t="str">
        <f t="shared" si="15"/>
        <v>0x8018D230</v>
      </c>
      <c r="E347" s="30" t="s">
        <v>298</v>
      </c>
    </row>
    <row r="348" spans="4:5" ht="15" customHeight="1">
      <c r="D348" s="29" t="str">
        <f t="shared" si="15"/>
        <v>0x8018D234</v>
      </c>
      <c r="E348" s="30" t="s">
        <v>299</v>
      </c>
    </row>
    <row r="349" spans="4:5" ht="15" customHeight="1">
      <c r="D349" s="29" t="str">
        <f t="shared" si="15"/>
        <v>0x8018D238</v>
      </c>
      <c r="E349" s="30" t="str">
        <f>"j "&amp;D358</f>
        <v>j 0x8018D25C</v>
      </c>
    </row>
    <row r="350" spans="4:5" ht="15" customHeight="1">
      <c r="D350" s="29" t="str">
        <f t="shared" ref="D350:D381" si="16">"0x80"&amp;DEC2HEX(4+HEX2DEC(RIGHT(INDEX(D:D,ROW()-1),6)),6)</f>
        <v>0x8018D23C</v>
      </c>
      <c r="E350" s="30" t="s">
        <v>300</v>
      </c>
    </row>
    <row r="351" spans="4:5" ht="15" customHeight="1">
      <c r="D351" s="29" t="str">
        <f t="shared" si="16"/>
        <v>0x8018D240</v>
      </c>
      <c r="E351" s="30" t="s">
        <v>254</v>
      </c>
    </row>
    <row r="352" spans="4:5" ht="15" customHeight="1">
      <c r="D352" s="29" t="str">
        <f t="shared" si="16"/>
        <v>0x8018D244</v>
      </c>
      <c r="E352" s="30" t="s">
        <v>301</v>
      </c>
    </row>
    <row r="353" spans="1:7" ht="15" customHeight="1">
      <c r="D353" s="29" t="str">
        <f t="shared" si="16"/>
        <v>0x8018D248</v>
      </c>
      <c r="E353" s="30" t="s">
        <v>302</v>
      </c>
    </row>
    <row r="354" spans="1:7" ht="15" customHeight="1">
      <c r="D354" s="29" t="str">
        <f t="shared" si="16"/>
        <v>0x8018D24C</v>
      </c>
      <c r="E354" s="30" t="s">
        <v>303</v>
      </c>
    </row>
    <row r="355" spans="1:7" ht="15" customHeight="1">
      <c r="D355" s="29" t="str">
        <f t="shared" si="16"/>
        <v>0x8018D250</v>
      </c>
      <c r="E355" s="30" t="s">
        <v>305</v>
      </c>
    </row>
    <row r="356" spans="1:7" ht="15" customHeight="1">
      <c r="D356" s="29" t="str">
        <f t="shared" si="16"/>
        <v>0x8018D254</v>
      </c>
      <c r="E356" s="30" t="s">
        <v>300</v>
      </c>
    </row>
    <row r="357" spans="1:7" ht="15" customHeight="1">
      <c r="D357" s="29" t="str">
        <f t="shared" si="16"/>
        <v>0x8018D258</v>
      </c>
      <c r="E357" s="30" t="s">
        <v>304</v>
      </c>
    </row>
    <row r="358" spans="1:7" ht="15" customHeight="1">
      <c r="D358" s="29" t="str">
        <f t="shared" si="16"/>
        <v>0x8018D25C</v>
      </c>
      <c r="E358" s="30" t="s">
        <v>15</v>
      </c>
    </row>
    <row r="359" spans="1:7" ht="15" customHeight="1">
      <c r="D359" s="29" t="str">
        <f t="shared" si="16"/>
        <v>0x8018D260</v>
      </c>
      <c r="E359" s="30" t="s">
        <v>13</v>
      </c>
    </row>
    <row r="360" spans="1:7" ht="15" customHeight="1">
      <c r="D360" s="29" t="str">
        <f t="shared" si="16"/>
        <v>0x8018D264</v>
      </c>
      <c r="E360" t="s">
        <v>328</v>
      </c>
    </row>
    <row r="361" spans="1:7" ht="15" customHeight="1">
      <c r="D361" s="29" t="str">
        <f t="shared" si="16"/>
        <v>0x8018D268</v>
      </c>
      <c r="E361" t="s">
        <v>311</v>
      </c>
    </row>
    <row r="362" spans="1:7" ht="15" customHeight="1">
      <c r="D362" s="29" t="str">
        <f t="shared" si="16"/>
        <v>0x8018D26C</v>
      </c>
      <c r="E362" t="str">
        <f>"bne r2,r3,"&amp;D373</f>
        <v>bne r2,r3,0x8018D298</v>
      </c>
      <c r="G362" t="s">
        <v>312</v>
      </c>
    </row>
    <row r="363" spans="1:7" ht="15" customHeight="1">
      <c r="D363" s="29" t="str">
        <f t="shared" si="16"/>
        <v>0x8018D270</v>
      </c>
      <c r="E363" t="s">
        <v>329</v>
      </c>
      <c r="G363" t="s">
        <v>315</v>
      </c>
    </row>
    <row r="364" spans="1:7" ht="15" customHeight="1">
      <c r="D364" s="29" t="str">
        <f t="shared" si="16"/>
        <v>0x8018D274</v>
      </c>
      <c r="E364" t="s">
        <v>330</v>
      </c>
      <c r="G364" t="s">
        <v>316</v>
      </c>
    </row>
    <row r="365" spans="1:7" ht="15" customHeight="1">
      <c r="D365" s="29" t="str">
        <f t="shared" si="16"/>
        <v>0x8018D278</v>
      </c>
      <c r="E365" t="s">
        <v>335</v>
      </c>
      <c r="G365" t="s">
        <v>317</v>
      </c>
    </row>
    <row r="366" spans="1:7" ht="15" customHeight="1">
      <c r="D366" s="29" t="str">
        <f t="shared" si="16"/>
        <v>0x8018D27C</v>
      </c>
      <c r="E366" t="s">
        <v>313</v>
      </c>
      <c r="G366" t="s">
        <v>318</v>
      </c>
    </row>
    <row r="367" spans="1:7" ht="15" customHeight="1">
      <c r="D367" s="29" t="str">
        <f t="shared" si="16"/>
        <v>0x8018D280</v>
      </c>
      <c r="E367" t="s">
        <v>314</v>
      </c>
      <c r="G367" t="s">
        <v>319</v>
      </c>
    </row>
    <row r="368" spans="1:7" ht="15" customHeight="1">
      <c r="A368" s="27"/>
      <c r="B368" s="28"/>
      <c r="C368" s="29"/>
      <c r="D368" s="29" t="str">
        <f t="shared" si="16"/>
        <v>0x8018D284</v>
      </c>
      <c r="E368" s="30" t="str">
        <f>"ori r3,r0,0x00"&amp;DEC2HEX('Misc. Data'!F8,2)</f>
        <v>ori r3,r0,0x0080</v>
      </c>
    </row>
    <row r="369" spans="1:7" ht="15" customHeight="1">
      <c r="A369" s="27"/>
      <c r="B369" s="28"/>
      <c r="C369" s="29"/>
      <c r="D369" s="29" t="str">
        <f t="shared" si="16"/>
        <v>0x8018D288</v>
      </c>
      <c r="E369" s="30" t="s">
        <v>338</v>
      </c>
    </row>
    <row r="370" spans="1:7" ht="15" customHeight="1">
      <c r="A370" s="27"/>
      <c r="B370" s="28"/>
      <c r="C370" s="29"/>
      <c r="D370" s="29" t="str">
        <f t="shared" si="16"/>
        <v>0x8018D28C</v>
      </c>
      <c r="E370" s="30" t="s">
        <v>16</v>
      </c>
    </row>
    <row r="371" spans="1:7" ht="15" customHeight="1">
      <c r="A371" s="27"/>
      <c r="B371" s="28"/>
      <c r="C371" s="29"/>
      <c r="D371" s="29" t="str">
        <f t="shared" si="16"/>
        <v>0x8018D290</v>
      </c>
      <c r="E371" s="30" t="s">
        <v>339</v>
      </c>
    </row>
    <row r="372" spans="1:7" ht="15" customHeight="1">
      <c r="D372" s="29" t="str">
        <f t="shared" si="16"/>
        <v>0x8018D294</v>
      </c>
      <c r="E372" t="s">
        <v>331</v>
      </c>
      <c r="G372" t="s">
        <v>320</v>
      </c>
    </row>
    <row r="373" spans="1:7" ht="15" customHeight="1">
      <c r="D373" s="29" t="str">
        <f t="shared" si="16"/>
        <v>0x8018D298</v>
      </c>
      <c r="E373" t="s">
        <v>15</v>
      </c>
    </row>
    <row r="374" spans="1:7" ht="15" customHeight="1">
      <c r="D374" s="29" t="str">
        <f t="shared" si="16"/>
        <v>0x8018D29C</v>
      </c>
      <c r="E374" t="s">
        <v>13</v>
      </c>
    </row>
    <row r="375" spans="1:7" ht="15" customHeight="1">
      <c r="D375" s="29" t="str">
        <f t="shared" si="16"/>
        <v>0x8018D2A0</v>
      </c>
      <c r="E375" t="s">
        <v>328</v>
      </c>
    </row>
    <row r="376" spans="1:7" ht="15" customHeight="1">
      <c r="D376" s="29" t="str">
        <f t="shared" si="16"/>
        <v>0x8018D2A4</v>
      </c>
      <c r="E376" t="s">
        <v>321</v>
      </c>
    </row>
    <row r="377" spans="1:7" ht="15" customHeight="1">
      <c r="D377" s="29" t="str">
        <f t="shared" si="16"/>
        <v>0x8018D2A8</v>
      </c>
      <c r="E377" t="str">
        <f>"bne r2,r3,"&amp;D384</f>
        <v>bne r2,r3,0x8018D2C4</v>
      </c>
      <c r="G377" t="s">
        <v>323</v>
      </c>
    </row>
    <row r="378" spans="1:7" ht="15" customHeight="1">
      <c r="D378" s="29" t="str">
        <f t="shared" si="16"/>
        <v>0x8018D2AC</v>
      </c>
      <c r="E378" t="s">
        <v>332</v>
      </c>
      <c r="G378" t="s">
        <v>322</v>
      </c>
    </row>
    <row r="379" spans="1:7" ht="15" customHeight="1">
      <c r="D379" s="29" t="str">
        <f t="shared" si="16"/>
        <v>0x8018D2B0</v>
      </c>
      <c r="E379" t="str">
        <f>"ori r3,r0, 0x00"&amp;DEC2HEX('Misc. Data'!F7,2)</f>
        <v>ori r3,r0, 0x0080</v>
      </c>
    </row>
    <row r="380" spans="1:7" ht="15" customHeight="1">
      <c r="D380" s="29" t="str">
        <f t="shared" si="16"/>
        <v>0x8018D2B4</v>
      </c>
      <c r="E380" t="s">
        <v>324</v>
      </c>
      <c r="G380" t="s">
        <v>325</v>
      </c>
    </row>
    <row r="381" spans="1:7" ht="15" customHeight="1">
      <c r="D381" s="29" t="str">
        <f t="shared" si="16"/>
        <v>0x8018D2B8</v>
      </c>
      <c r="E381" t="s">
        <v>294</v>
      </c>
    </row>
    <row r="382" spans="1:7" ht="15" customHeight="1">
      <c r="D382" s="29" t="str">
        <f t="shared" ref="D382:D400" si="17">"0x80"&amp;DEC2HEX(4+HEX2DEC(RIGHT(INDEX(D:D,ROW()-1),6)),6)</f>
        <v>0x8018D2BC</v>
      </c>
      <c r="E382" t="s">
        <v>295</v>
      </c>
      <c r="G382" t="s">
        <v>326</v>
      </c>
    </row>
    <row r="383" spans="1:7" ht="15" customHeight="1">
      <c r="D383" s="29" t="str">
        <f t="shared" si="17"/>
        <v>0x8018D2C0</v>
      </c>
      <c r="E383" t="s">
        <v>333</v>
      </c>
      <c r="G383" t="s">
        <v>327</v>
      </c>
    </row>
    <row r="384" spans="1:7" ht="15" customHeight="1">
      <c r="D384" s="29" t="str">
        <f t="shared" si="17"/>
        <v>0x8018D2C4</v>
      </c>
      <c r="E384" t="s">
        <v>15</v>
      </c>
    </row>
    <row r="385" spans="1:5" ht="15" customHeight="1">
      <c r="D385" s="29" t="str">
        <f t="shared" si="17"/>
        <v>0x8018D2C8</v>
      </c>
      <c r="E385" t="s">
        <v>13</v>
      </c>
    </row>
    <row r="386" spans="1:5" ht="15" customHeight="1">
      <c r="D386" s="29" t="str">
        <f t="shared" si="17"/>
        <v>0x8018D2CC</v>
      </c>
      <c r="E386" t="s">
        <v>186</v>
      </c>
    </row>
    <row r="387" spans="1:5" ht="15" customHeight="1">
      <c r="D387" s="29" t="str">
        <f t="shared" si="17"/>
        <v>0x8018D2D0</v>
      </c>
      <c r="E387" t="s">
        <v>73</v>
      </c>
    </row>
    <row r="388" spans="1:5" ht="15" customHeight="1">
      <c r="D388" s="29" t="str">
        <f t="shared" si="17"/>
        <v>0x8018D2D4</v>
      </c>
      <c r="E388" s="30" t="s">
        <v>74</v>
      </c>
    </row>
    <row r="389" spans="1:5" ht="15" customHeight="1">
      <c r="D389" s="29" t="str">
        <f t="shared" si="17"/>
        <v>0x8018D2D8</v>
      </c>
      <c r="E389" s="30" t="s">
        <v>80</v>
      </c>
    </row>
    <row r="390" spans="1:5" ht="15" customHeight="1">
      <c r="D390" s="29" t="str">
        <f t="shared" si="17"/>
        <v>0x8018D2DC</v>
      </c>
      <c r="E390" s="30" t="s">
        <v>81</v>
      </c>
    </row>
    <row r="391" spans="1:5" ht="15" customHeight="1">
      <c r="D391" s="29" t="str">
        <f t="shared" si="17"/>
        <v>0x8018D2E0</v>
      </c>
      <c r="E391" t="str">
        <f>"jal "&amp;D317</f>
        <v>jal 0x8018d1b8</v>
      </c>
    </row>
    <row r="392" spans="1:5" ht="15" customHeight="1">
      <c r="D392" s="29" t="str">
        <f t="shared" si="17"/>
        <v>0x8018D2E4</v>
      </c>
      <c r="E392" t="s">
        <v>13</v>
      </c>
    </row>
    <row r="393" spans="1:5" ht="15" customHeight="1">
      <c r="A393" s="27"/>
      <c r="B393" s="28"/>
      <c r="C393" s="29"/>
      <c r="D393" s="29" t="str">
        <f t="shared" si="17"/>
        <v>0x8018D2E8</v>
      </c>
      <c r="E393" t="str">
        <f>"jal "&amp;D360</f>
        <v>jal 0x8018D264</v>
      </c>
    </row>
    <row r="394" spans="1:5" ht="15" customHeight="1">
      <c r="A394" s="27"/>
      <c r="B394" s="28"/>
      <c r="C394" s="29"/>
      <c r="D394" s="29" t="str">
        <f t="shared" si="17"/>
        <v>0x8018D2EC</v>
      </c>
      <c r="E394" t="s">
        <v>13</v>
      </c>
    </row>
    <row r="395" spans="1:5" ht="15" customHeight="1">
      <c r="A395" s="27"/>
      <c r="B395" s="28"/>
      <c r="C395" s="29"/>
      <c r="D395" s="29" t="str">
        <f t="shared" si="17"/>
        <v>0x8018D2F0</v>
      </c>
      <c r="E395" t="str">
        <f>"jal "&amp;D375</f>
        <v>jal 0x8018D2A0</v>
      </c>
    </row>
    <row r="396" spans="1:5" ht="15" customHeight="1">
      <c r="D396" s="29" t="str">
        <f t="shared" si="17"/>
        <v>0x8018D2F4</v>
      </c>
      <c r="E396" t="s">
        <v>13</v>
      </c>
    </row>
    <row r="397" spans="1:5" ht="15" customHeight="1">
      <c r="D397" s="29" t="str">
        <f t="shared" si="17"/>
        <v>0x8018D2F8</v>
      </c>
      <c r="E397" t="s">
        <v>82</v>
      </c>
    </row>
    <row r="398" spans="1:5" ht="15" customHeight="1">
      <c r="D398" s="29" t="str">
        <f t="shared" si="17"/>
        <v>0x8018D2FC</v>
      </c>
      <c r="E398" s="30" t="s">
        <v>83</v>
      </c>
    </row>
    <row r="399" spans="1:5" ht="15" customHeight="1">
      <c r="D399" s="29" t="str">
        <f t="shared" si="17"/>
        <v>0x8018D300</v>
      </c>
      <c r="E399" t="s">
        <v>15</v>
      </c>
    </row>
    <row r="400" spans="1:5" ht="15" customHeight="1">
      <c r="D400" s="29" t="str">
        <f t="shared" si="17"/>
        <v>0x8018D304</v>
      </c>
      <c r="E400" t="s">
        <v>185</v>
      </c>
    </row>
    <row r="401" spans="1:7" ht="15" customHeight="1">
      <c r="D401" s="29"/>
    </row>
    <row r="402" spans="1:7" ht="15" customHeight="1">
      <c r="A402" s="8" t="s">
        <v>12</v>
      </c>
      <c r="C402" s="10" t="s">
        <v>14</v>
      </c>
      <c r="D402" s="29" t="s">
        <v>436</v>
      </c>
      <c r="E402" t="s">
        <v>447</v>
      </c>
      <c r="G402" t="s">
        <v>438</v>
      </c>
    </row>
    <row r="403" spans="1:7" ht="15" customHeight="1">
      <c r="B403" s="28"/>
      <c r="C403" s="29"/>
      <c r="D403" s="29" t="str">
        <f t="shared" ref="D403:D419" si="18">"0x80"&amp;DEC2HEX(4+HEX2DEC(RIGHT(INDEX(D:D,ROW()-1),6)),6)</f>
        <v>0x8017E274</v>
      </c>
      <c r="E403" t="s">
        <v>439</v>
      </c>
    </row>
    <row r="404" spans="1:7" ht="15" customHeight="1">
      <c r="D404" s="29" t="str">
        <f t="shared" si="18"/>
        <v>0x8017E278</v>
      </c>
      <c r="E404" t="s">
        <v>448</v>
      </c>
      <c r="G404" t="s">
        <v>435</v>
      </c>
    </row>
    <row r="405" spans="1:7" ht="15" customHeight="1">
      <c r="D405" s="29" t="str">
        <f t="shared" si="18"/>
        <v>0x8017E27C</v>
      </c>
      <c r="E405" t="str">
        <f>"addiu r3,r3,0x"&amp;RIGHT(D43,4)</f>
        <v>addiu r3,r3,0xE3E0</v>
      </c>
      <c r="G405" t="s">
        <v>444</v>
      </c>
    </row>
    <row r="406" spans="1:7" ht="15" customHeight="1">
      <c r="D406" s="29" t="str">
        <f t="shared" si="18"/>
        <v>0x8017E280</v>
      </c>
      <c r="E406" s="30" t="s">
        <v>440</v>
      </c>
      <c r="G406" t="s">
        <v>383</v>
      </c>
    </row>
    <row r="407" spans="1:7" ht="15" customHeight="1">
      <c r="D407" s="29" t="str">
        <f t="shared" si="18"/>
        <v>0x8017E284</v>
      </c>
      <c r="E407" t="s">
        <v>441</v>
      </c>
      <c r="G407" t="s">
        <v>442</v>
      </c>
    </row>
    <row r="408" spans="1:7" ht="15" customHeight="1">
      <c r="A408" s="27"/>
      <c r="B408" s="28"/>
      <c r="C408" s="29"/>
      <c r="D408" s="29" t="str">
        <f t="shared" si="18"/>
        <v>0x8017E288</v>
      </c>
      <c r="E408" s="30" t="s">
        <v>450</v>
      </c>
      <c r="G408" t="s">
        <v>451</v>
      </c>
    </row>
    <row r="409" spans="1:7" ht="15" customHeight="1">
      <c r="D409" s="29" t="str">
        <f t="shared" si="18"/>
        <v>0x8017E28C</v>
      </c>
      <c r="E409" t="s">
        <v>459</v>
      </c>
      <c r="G409" t="s">
        <v>443</v>
      </c>
    </row>
    <row r="410" spans="1:7" ht="15" customHeight="1">
      <c r="D410" s="29" t="str">
        <f t="shared" si="18"/>
        <v>0x8017E290</v>
      </c>
      <c r="E410" t="s">
        <v>455</v>
      </c>
      <c r="G410" t="s">
        <v>445</v>
      </c>
    </row>
    <row r="411" spans="1:7" ht="15" customHeight="1">
      <c r="D411" s="29" t="str">
        <f t="shared" si="18"/>
        <v>0x8017E294</v>
      </c>
      <c r="E411" t="str">
        <f>"beq r4,r0,"&amp;D414</f>
        <v>beq r4,r0,0x8017E2A0</v>
      </c>
      <c r="G411" t="s">
        <v>452</v>
      </c>
    </row>
    <row r="412" spans="1:7" ht="15" customHeight="1">
      <c r="D412" s="29" t="str">
        <f t="shared" si="18"/>
        <v>0x8017E298</v>
      </c>
      <c r="E412" t="s">
        <v>170</v>
      </c>
      <c r="G412" t="s">
        <v>454</v>
      </c>
    </row>
    <row r="413" spans="1:7" ht="15" customHeight="1">
      <c r="D413" s="29" t="str">
        <f t="shared" si="18"/>
        <v>0x8017E29C</v>
      </c>
      <c r="E413" t="s">
        <v>446</v>
      </c>
      <c r="G413" t="s">
        <v>449</v>
      </c>
    </row>
    <row r="414" spans="1:7" ht="15" customHeight="1">
      <c r="D414" s="29" t="str">
        <f t="shared" si="18"/>
        <v>0x8017E2A0</v>
      </c>
      <c r="E414" t="s">
        <v>456</v>
      </c>
    </row>
    <row r="415" spans="1:7" ht="15" customHeight="1">
      <c r="D415" s="29" t="str">
        <f t="shared" si="18"/>
        <v>0x8017E2A4</v>
      </c>
      <c r="E415" t="s">
        <v>453</v>
      </c>
    </row>
    <row r="416" spans="1:7" ht="15" customHeight="1">
      <c r="D416" s="29" t="str">
        <f t="shared" si="18"/>
        <v>0x8017E2A8</v>
      </c>
      <c r="E416" t="s">
        <v>457</v>
      </c>
    </row>
    <row r="417" spans="1:8" ht="15" customHeight="1">
      <c r="D417" s="29" t="str">
        <f t="shared" si="18"/>
        <v>0x8017E2AC</v>
      </c>
      <c r="E417" t="s">
        <v>437</v>
      </c>
    </row>
    <row r="418" spans="1:8" ht="15" customHeight="1">
      <c r="D418" s="29" t="str">
        <f t="shared" si="18"/>
        <v>0x8017E2B0</v>
      </c>
      <c r="E418" t="s">
        <v>195</v>
      </c>
    </row>
    <row r="419" spans="1:8" ht="15" customHeight="1">
      <c r="D419" s="29" t="str">
        <f t="shared" si="18"/>
        <v>0x8017E2B4</v>
      </c>
      <c r="E419" t="s">
        <v>13</v>
      </c>
    </row>
    <row r="421" spans="1:8" ht="15" customHeight="1">
      <c r="A421" s="8" t="s">
        <v>12</v>
      </c>
      <c r="C421" s="10" t="s">
        <v>14</v>
      </c>
      <c r="D421" s="10" t="s">
        <v>458</v>
      </c>
      <c r="E421" t="s">
        <v>13</v>
      </c>
    </row>
    <row r="423" spans="1:8" ht="15" customHeight="1">
      <c r="A423" s="8" t="s">
        <v>18</v>
      </c>
      <c r="B423" s="9" t="s">
        <v>477</v>
      </c>
      <c r="D423" s="29"/>
    </row>
    <row r="424" spans="1:8" ht="15" customHeight="1">
      <c r="A424" s="8" t="s">
        <v>12</v>
      </c>
      <c r="C424" s="10" t="s">
        <v>14</v>
      </c>
      <c r="D424" s="10" t="s">
        <v>462</v>
      </c>
      <c r="E424" t="str">
        <f>IF('Misc. Data'!H1,Code!H424,G424)</f>
        <v>beq r2,r0,0x0018cae0</v>
      </c>
      <c r="G424" t="s">
        <v>472</v>
      </c>
      <c r="H424" t="s">
        <v>463</v>
      </c>
    </row>
    <row r="427" spans="1:8" ht="15" customHeight="1">
      <c r="A427" s="8" t="s">
        <v>12</v>
      </c>
      <c r="C427" s="10" t="s">
        <v>14</v>
      </c>
      <c r="D427" s="10" t="s">
        <v>464</v>
      </c>
      <c r="E427" t="str">
        <f>IF('Misc. Data'!H2,Code!H427,G427)</f>
        <v>beq r2,r0,0x0018caf0</v>
      </c>
      <c r="G427" t="s">
        <v>473</v>
      </c>
      <c r="H427" t="s">
        <v>465</v>
      </c>
    </row>
    <row r="430" spans="1:8" ht="15" customHeight="1">
      <c r="A430" s="8" t="s">
        <v>12</v>
      </c>
      <c r="C430" s="10" t="s">
        <v>14</v>
      </c>
      <c r="D430" s="10" t="s">
        <v>466</v>
      </c>
      <c r="E430" t="str">
        <f>IF('Misc. Data'!H3,Code!H430,G430)</f>
        <v>beq r2,r0,0x0018839c</v>
      </c>
      <c r="G430" t="s">
        <v>474</v>
      </c>
      <c r="H430" t="s">
        <v>469</v>
      </c>
    </row>
    <row r="433" spans="1:8" ht="15" customHeight="1">
      <c r="A433" s="8" t="s">
        <v>12</v>
      </c>
      <c r="C433" s="10" t="s">
        <v>14</v>
      </c>
      <c r="D433" s="10" t="s">
        <v>467</v>
      </c>
      <c r="E433" t="str">
        <f>IF('Misc. Data'!H4,Code!H433,G433)</f>
        <v>beq r2,r0,0x00188478</v>
      </c>
      <c r="G433" t="s">
        <v>475</v>
      </c>
      <c r="H433" t="s">
        <v>468</v>
      </c>
    </row>
    <row r="436" spans="1:8" ht="15" customHeight="1">
      <c r="A436" s="8" t="s">
        <v>12</v>
      </c>
      <c r="C436" s="10" t="s">
        <v>14</v>
      </c>
      <c r="D436" s="10" t="s">
        <v>470</v>
      </c>
      <c r="E436" t="str">
        <f>IF('Misc. Data'!H5,Code!H436,G436)</f>
        <v>beq r2,r0,0x001853e4</v>
      </c>
      <c r="G436" t="s">
        <v>476</v>
      </c>
      <c r="H436" t="s">
        <v>471</v>
      </c>
    </row>
  </sheetData>
  <conditionalFormatting sqref="A1:A6 A8:A1048576">
    <cfRule type="cellIs" priority="9" stopIfTrue="1" operator="equal">
      <formula>""</formula>
    </cfRule>
    <cfRule type="cellIs" dxfId="29" priority="10" stopIfTrue="1" operator="equal">
      <formula>"PATCH"</formula>
    </cfRule>
    <cfRule type="cellIs" dxfId="28" priority="11" stopIfTrue="1" operator="equal">
      <formula>"DESCRIPTION"</formula>
    </cfRule>
    <cfRule type="cellIs" dxfId="27" priority="12" stopIfTrue="1" operator="equal">
      <formula>"COMMENT"</formula>
    </cfRule>
    <cfRule type="beginsWith" dxfId="26" priority="13" stopIfTrue="1" operator="beginsWith" text="MEMLOCATION">
      <formula>LEFT(A1,LEN("MEMLOCATION"))="MEMLOCATION"</formula>
    </cfRule>
    <cfRule type="beginsWith" dxfId="25" priority="14" stopIfTrue="1" operator="beginsWith" text="MEMVARIABLE">
      <formula>LEFT(A1,LEN("MEMVARIABLE"))="MEMVARIABLE"</formula>
    </cfRule>
    <cfRule type="beginsWith" dxfId="24" priority="15" stopIfTrue="1" operator="beginsWith" text="LOCATION">
      <formula>LEFT(A1,LEN("LOCATION"))="LOCATION"</formula>
    </cfRule>
    <cfRule type="beginsWith" dxfId="23" priority="16" stopIfTrue="1" operator="beginsWith" text="VARIABLE">
      <formula>LEFT(A1,LEN("VARIABLE"))="VARIABLE"</formula>
    </cfRule>
  </conditionalFormatting>
  <conditionalFormatting sqref="A7">
    <cfRule type="cellIs" priority="1" stopIfTrue="1" operator="equal">
      <formula>""</formula>
    </cfRule>
    <cfRule type="cellIs" dxfId="22" priority="2" stopIfTrue="1" operator="equal">
      <formula>"PATCH"</formula>
    </cfRule>
    <cfRule type="cellIs" dxfId="21" priority="3" stopIfTrue="1" operator="equal">
      <formula>"DESCRIPTION"</formula>
    </cfRule>
    <cfRule type="cellIs" dxfId="20" priority="4" stopIfTrue="1" operator="equal">
      <formula>"COMMENT"</formula>
    </cfRule>
    <cfRule type="beginsWith" dxfId="19" priority="5" stopIfTrue="1" operator="beginsWith" text="MEMLOCATION">
      <formula>LEFT(A7,LEN("MEMLOCATION"))="MEMLOCATION"</formula>
    </cfRule>
    <cfRule type="beginsWith" dxfId="18" priority="6" stopIfTrue="1" operator="beginsWith" text="MEMVARIABLE">
      <formula>LEFT(A7,LEN("MEMVARIABLE"))="MEMVARIABLE"</formula>
    </cfRule>
    <cfRule type="beginsWith" dxfId="17" priority="7" stopIfTrue="1" operator="beginsWith" text="LOCATION">
      <formula>LEFT(A7,LEN("LOCATION"))="LOCATION"</formula>
    </cfRule>
    <cfRule type="beginsWith" dxfId="16" priority="8" stopIfTrue="1" operator="beginsWith" text="VARIABLE">
      <formula>LEFT(A7,LEN("VARIABLE"))="VARIABLE"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acks_Sheet">
    <tabColor theme="9" tint="0.39997558519241921"/>
  </sheetPr>
  <dimension ref="A1:F131"/>
  <sheetViews>
    <sheetView topLeftCell="B3" workbookViewId="0">
      <selection activeCell="C5" sqref="C5"/>
    </sheetView>
  </sheetViews>
  <sheetFormatPr baseColWidth="10" defaultColWidth="9.140625" defaultRowHeight="15"/>
  <cols>
    <col min="1" max="1" width="5.7109375" style="1" hidden="1" customWidth="1"/>
    <col min="2" max="2" width="59.85546875" style="6" customWidth="1"/>
    <col min="3" max="3" width="10.28515625" style="2" customWidth="1"/>
    <col min="4" max="4" width="2.85546875" style="1" customWidth="1"/>
    <col min="5" max="5" width="31.28515625" style="1" customWidth="1"/>
    <col min="6" max="6" width="20.7109375" style="6" customWidth="1"/>
    <col min="7" max="16384" width="9.140625" style="1"/>
  </cols>
  <sheetData>
    <row r="1" spans="1:6" hidden="1">
      <c r="A1" s="1" t="s">
        <v>2</v>
      </c>
    </row>
    <row r="2" spans="1:6" hidden="1">
      <c r="A2" s="1" t="s">
        <v>3</v>
      </c>
    </row>
    <row r="3" spans="1:6" ht="18" customHeight="1">
      <c r="B3" s="7" t="s">
        <v>1</v>
      </c>
      <c r="C3" s="5" t="s">
        <v>0</v>
      </c>
      <c r="E3" s="7" t="s">
        <v>9</v>
      </c>
      <c r="F3" s="11" t="s">
        <v>10</v>
      </c>
    </row>
    <row r="4" spans="1:6">
      <c r="B4" s="14" t="s">
        <v>19</v>
      </c>
      <c r="C4" s="22" t="s">
        <v>2</v>
      </c>
      <c r="E4" s="31"/>
      <c r="F4" s="32"/>
    </row>
    <row r="5" spans="1:6">
      <c r="B5" s="12" t="s">
        <v>477</v>
      </c>
      <c r="C5" s="46" t="s">
        <v>2</v>
      </c>
      <c r="E5" s="12"/>
      <c r="F5" s="13"/>
    </row>
    <row r="6" spans="1:6">
      <c r="E6" s="12"/>
      <c r="F6" s="13"/>
    </row>
    <row r="7" spans="1:6">
      <c r="E7" s="12"/>
      <c r="F7" s="13"/>
    </row>
    <row r="8" spans="1:6">
      <c r="E8" s="6"/>
      <c r="F8" s="23"/>
    </row>
    <row r="9" spans="1:6">
      <c r="E9" s="6"/>
      <c r="F9" s="23"/>
    </row>
    <row r="10" spans="1:6">
      <c r="E10" s="6"/>
      <c r="F10" s="23"/>
    </row>
    <row r="11" spans="1:6">
      <c r="E11" s="6"/>
      <c r="F11" s="23"/>
    </row>
    <row r="12" spans="1:6">
      <c r="E12" s="6"/>
      <c r="F12" s="23"/>
    </row>
    <row r="13" spans="1:6">
      <c r="E13" s="6"/>
      <c r="F13" s="23"/>
    </row>
    <row r="14" spans="1:6">
      <c r="E14" s="6"/>
      <c r="F14" s="23"/>
    </row>
    <row r="15" spans="1:6">
      <c r="E15" s="6"/>
      <c r="F15" s="23"/>
    </row>
    <row r="16" spans="1:6">
      <c r="E16" s="6"/>
      <c r="F16" s="23"/>
    </row>
    <row r="17" spans="5:6">
      <c r="E17" s="6"/>
      <c r="F17" s="23"/>
    </row>
    <row r="18" spans="5:6">
      <c r="E18" s="24"/>
      <c r="F18" s="25"/>
    </row>
    <row r="19" spans="5:6">
      <c r="E19" s="6"/>
      <c r="F19" s="23"/>
    </row>
    <row r="20" spans="5:6">
      <c r="E20" s="6"/>
      <c r="F20" s="23"/>
    </row>
    <row r="21" spans="5:6">
      <c r="E21" s="6"/>
      <c r="F21" s="23"/>
    </row>
    <row r="22" spans="5:6">
      <c r="E22" s="6"/>
      <c r="F22" s="23"/>
    </row>
    <row r="23" spans="5:6">
      <c r="E23" s="6"/>
      <c r="F23" s="23"/>
    </row>
    <row r="24" spans="5:6">
      <c r="E24" s="6"/>
      <c r="F24" s="23"/>
    </row>
    <row r="25" spans="5:6">
      <c r="E25" s="6"/>
      <c r="F25" s="23"/>
    </row>
    <row r="26" spans="5:6">
      <c r="E26" s="6"/>
      <c r="F26" s="23"/>
    </row>
    <row r="27" spans="5:6">
      <c r="E27" s="6"/>
      <c r="F27" s="23"/>
    </row>
    <row r="28" spans="5:6">
      <c r="E28" s="6"/>
      <c r="F28" s="23"/>
    </row>
    <row r="29" spans="5:6">
      <c r="E29" s="6"/>
      <c r="F29" s="23"/>
    </row>
    <row r="30" spans="5:6">
      <c r="E30" s="6"/>
      <c r="F30" s="23"/>
    </row>
    <row r="31" spans="5:6">
      <c r="E31" s="6"/>
      <c r="F31" s="23"/>
    </row>
    <row r="32" spans="5:6">
      <c r="E32" s="6"/>
      <c r="F32" s="23"/>
    </row>
    <row r="33" spans="5:6">
      <c r="E33" s="6"/>
      <c r="F33" s="23"/>
    </row>
    <row r="34" spans="5:6">
      <c r="E34" s="6"/>
      <c r="F34" s="23"/>
    </row>
    <row r="35" spans="5:6">
      <c r="E35" s="6"/>
      <c r="F35" s="23"/>
    </row>
    <row r="36" spans="5:6">
      <c r="E36" s="6"/>
      <c r="F36" s="23"/>
    </row>
    <row r="37" spans="5:6">
      <c r="E37" s="6"/>
      <c r="F37" s="23"/>
    </row>
    <row r="38" spans="5:6">
      <c r="E38" s="6"/>
      <c r="F38" s="23"/>
    </row>
    <row r="39" spans="5:6">
      <c r="E39" s="6"/>
      <c r="F39" s="23"/>
    </row>
    <row r="40" spans="5:6">
      <c r="E40" s="6"/>
      <c r="F40" s="23"/>
    </row>
    <row r="41" spans="5:6">
      <c r="E41" s="6"/>
      <c r="F41" s="23"/>
    </row>
    <row r="42" spans="5:6">
      <c r="E42" s="6"/>
      <c r="F42" s="23"/>
    </row>
    <row r="43" spans="5:6">
      <c r="E43" s="6"/>
      <c r="F43" s="23"/>
    </row>
    <row r="44" spans="5:6">
      <c r="E44" s="6"/>
      <c r="F44" s="23"/>
    </row>
    <row r="45" spans="5:6">
      <c r="E45" s="6"/>
      <c r="F45" s="23"/>
    </row>
    <row r="46" spans="5:6">
      <c r="E46" s="6"/>
      <c r="F46" s="23"/>
    </row>
    <row r="47" spans="5:6">
      <c r="E47" s="6"/>
      <c r="F47" s="23"/>
    </row>
    <row r="48" spans="5:6">
      <c r="E48" s="6"/>
      <c r="F48" s="23"/>
    </row>
    <row r="49" spans="5:6">
      <c r="E49" s="6"/>
      <c r="F49" s="23"/>
    </row>
    <row r="50" spans="5:6">
      <c r="E50" s="6"/>
      <c r="F50" s="23"/>
    </row>
    <row r="51" spans="5:6">
      <c r="E51" s="6"/>
      <c r="F51" s="23"/>
    </row>
    <row r="52" spans="5:6">
      <c r="E52" s="6"/>
      <c r="F52" s="23"/>
    </row>
    <row r="53" spans="5:6">
      <c r="E53" s="6"/>
      <c r="F53" s="23"/>
    </row>
    <row r="54" spans="5:6">
      <c r="E54" s="6"/>
      <c r="F54" s="23"/>
    </row>
    <row r="55" spans="5:6">
      <c r="E55" s="6"/>
      <c r="F55" s="23"/>
    </row>
    <row r="56" spans="5:6">
      <c r="E56" s="6"/>
      <c r="F56" s="23"/>
    </row>
    <row r="57" spans="5:6">
      <c r="E57" s="6"/>
      <c r="F57" s="23"/>
    </row>
    <row r="58" spans="5:6">
      <c r="E58" s="6"/>
      <c r="F58" s="23"/>
    </row>
    <row r="59" spans="5:6">
      <c r="E59" s="6"/>
      <c r="F59" s="23"/>
    </row>
    <row r="60" spans="5:6">
      <c r="E60" s="6"/>
      <c r="F60" s="23"/>
    </row>
    <row r="61" spans="5:6">
      <c r="E61" s="6"/>
      <c r="F61" s="23"/>
    </row>
    <row r="62" spans="5:6">
      <c r="E62" s="6"/>
      <c r="F62" s="23"/>
    </row>
    <row r="63" spans="5:6">
      <c r="E63" s="6"/>
      <c r="F63" s="23"/>
    </row>
    <row r="64" spans="5:6">
      <c r="E64" s="6"/>
      <c r="F64" s="23"/>
    </row>
    <row r="65" spans="5:6">
      <c r="E65" s="6"/>
      <c r="F65" s="23"/>
    </row>
    <row r="66" spans="5:6">
      <c r="E66" s="6"/>
      <c r="F66" s="23"/>
    </row>
    <row r="67" spans="5:6">
      <c r="E67" s="6"/>
      <c r="F67" s="23"/>
    </row>
    <row r="68" spans="5:6">
      <c r="E68" s="6"/>
      <c r="F68" s="23"/>
    </row>
    <row r="69" spans="5:6">
      <c r="E69" s="6"/>
      <c r="F69" s="23"/>
    </row>
    <row r="70" spans="5:6">
      <c r="E70" s="6"/>
      <c r="F70" s="23"/>
    </row>
    <row r="71" spans="5:6">
      <c r="E71" s="6"/>
      <c r="F71" s="23"/>
    </row>
    <row r="72" spans="5:6">
      <c r="E72" s="6"/>
      <c r="F72" s="23"/>
    </row>
    <row r="73" spans="5:6">
      <c r="E73" s="6"/>
      <c r="F73" s="23"/>
    </row>
    <row r="74" spans="5:6">
      <c r="E74" s="6"/>
      <c r="F74" s="23"/>
    </row>
    <row r="75" spans="5:6">
      <c r="E75" s="6"/>
      <c r="F75" s="23"/>
    </row>
    <row r="76" spans="5:6">
      <c r="E76" s="6"/>
      <c r="F76" s="23"/>
    </row>
    <row r="77" spans="5:6">
      <c r="E77" s="6"/>
      <c r="F77" s="23"/>
    </row>
    <row r="78" spans="5:6">
      <c r="E78" s="6"/>
      <c r="F78" s="23"/>
    </row>
    <row r="79" spans="5:6">
      <c r="E79" s="6"/>
      <c r="F79" s="23"/>
    </row>
    <row r="80" spans="5:6">
      <c r="E80" s="6"/>
      <c r="F80" s="23"/>
    </row>
    <row r="81" spans="5:6">
      <c r="E81" s="6"/>
      <c r="F81" s="23"/>
    </row>
    <row r="82" spans="5:6">
      <c r="E82" s="6"/>
      <c r="F82" s="23"/>
    </row>
    <row r="83" spans="5:6">
      <c r="E83" s="6"/>
      <c r="F83" s="23"/>
    </row>
    <row r="84" spans="5:6">
      <c r="E84" s="6"/>
      <c r="F84" s="23"/>
    </row>
    <row r="85" spans="5:6">
      <c r="E85" s="6"/>
      <c r="F85" s="23"/>
    </row>
    <row r="86" spans="5:6">
      <c r="E86" s="6"/>
      <c r="F86" s="23"/>
    </row>
    <row r="87" spans="5:6">
      <c r="E87" s="6"/>
      <c r="F87" s="23"/>
    </row>
    <row r="88" spans="5:6">
      <c r="E88" s="6"/>
      <c r="F88" s="23"/>
    </row>
    <row r="89" spans="5:6">
      <c r="E89" s="6"/>
      <c r="F89" s="23"/>
    </row>
    <row r="90" spans="5:6">
      <c r="E90" s="6"/>
      <c r="F90" s="23"/>
    </row>
    <row r="91" spans="5:6">
      <c r="E91" s="6"/>
      <c r="F91" s="23"/>
    </row>
    <row r="92" spans="5:6">
      <c r="E92" s="6"/>
      <c r="F92" s="23"/>
    </row>
    <row r="93" spans="5:6">
      <c r="E93" s="6"/>
      <c r="F93" s="23"/>
    </row>
    <row r="94" spans="5:6">
      <c r="E94" s="6"/>
      <c r="F94" s="23"/>
    </row>
    <row r="95" spans="5:6">
      <c r="E95" s="6"/>
      <c r="F95" s="23"/>
    </row>
    <row r="96" spans="5:6">
      <c r="E96" s="6"/>
      <c r="F96" s="23"/>
    </row>
    <row r="97" spans="5:6">
      <c r="E97" s="6"/>
      <c r="F97" s="23"/>
    </row>
    <row r="98" spans="5:6">
      <c r="E98" s="6"/>
      <c r="F98" s="23"/>
    </row>
    <row r="99" spans="5:6">
      <c r="E99" s="6"/>
      <c r="F99" s="23"/>
    </row>
    <row r="100" spans="5:6">
      <c r="E100" s="6"/>
      <c r="F100" s="23"/>
    </row>
    <row r="101" spans="5:6">
      <c r="E101" s="6"/>
      <c r="F101" s="23"/>
    </row>
    <row r="102" spans="5:6">
      <c r="E102" s="6"/>
      <c r="F102" s="23"/>
    </row>
    <row r="103" spans="5:6">
      <c r="E103" s="6"/>
      <c r="F103" s="23"/>
    </row>
    <row r="104" spans="5:6">
      <c r="E104" s="6"/>
      <c r="F104" s="23"/>
    </row>
    <row r="105" spans="5:6">
      <c r="E105" s="6"/>
      <c r="F105" s="23"/>
    </row>
    <row r="106" spans="5:6">
      <c r="E106" s="6"/>
      <c r="F106" s="23"/>
    </row>
    <row r="107" spans="5:6">
      <c r="E107" s="6"/>
      <c r="F107" s="23"/>
    </row>
    <row r="108" spans="5:6">
      <c r="E108" s="6"/>
      <c r="F108" s="23"/>
    </row>
    <row r="109" spans="5:6">
      <c r="E109" s="6"/>
      <c r="F109" s="23"/>
    </row>
    <row r="110" spans="5:6">
      <c r="E110" s="6"/>
      <c r="F110" s="23"/>
    </row>
    <row r="111" spans="5:6">
      <c r="E111" s="6"/>
      <c r="F111" s="23"/>
    </row>
    <row r="112" spans="5:6">
      <c r="E112" s="6"/>
      <c r="F112" s="23"/>
    </row>
    <row r="113" spans="5:6">
      <c r="E113" s="6"/>
      <c r="F113" s="23"/>
    </row>
    <row r="114" spans="5:6">
      <c r="E114" s="6"/>
      <c r="F114" s="23"/>
    </row>
    <row r="115" spans="5:6">
      <c r="E115" s="6"/>
      <c r="F115" s="23"/>
    </row>
    <row r="116" spans="5:6">
      <c r="E116" s="6"/>
      <c r="F116" s="23"/>
    </row>
    <row r="117" spans="5:6">
      <c r="E117" s="6"/>
      <c r="F117" s="23"/>
    </row>
    <row r="118" spans="5:6">
      <c r="E118" s="6"/>
      <c r="F118" s="23"/>
    </row>
    <row r="119" spans="5:6">
      <c r="E119" s="6"/>
      <c r="F119" s="23"/>
    </row>
    <row r="120" spans="5:6">
      <c r="E120" s="6"/>
      <c r="F120" s="23"/>
    </row>
    <row r="121" spans="5:6">
      <c r="E121" s="6"/>
      <c r="F121" s="23"/>
    </row>
    <row r="122" spans="5:6">
      <c r="E122" s="6"/>
      <c r="F122" s="23"/>
    </row>
    <row r="123" spans="5:6">
      <c r="E123" s="6"/>
      <c r="F123" s="23"/>
    </row>
    <row r="124" spans="5:6">
      <c r="E124" s="6"/>
      <c r="F124" s="23"/>
    </row>
    <row r="125" spans="5:6">
      <c r="E125" s="6"/>
      <c r="F125" s="23"/>
    </row>
    <row r="126" spans="5:6">
      <c r="E126" s="6"/>
      <c r="F126" s="23"/>
    </row>
    <row r="127" spans="5:6">
      <c r="E127" s="6"/>
      <c r="F127" s="23"/>
    </row>
    <row r="128" spans="5:6">
      <c r="E128" s="24"/>
      <c r="F128" s="25"/>
    </row>
    <row r="129" spans="5:6">
      <c r="E129" s="6"/>
      <c r="F129" s="23"/>
    </row>
    <row r="130" spans="5:6">
      <c r="E130" s="6"/>
      <c r="F130" s="23"/>
    </row>
    <row r="131" spans="5:6">
      <c r="E131" s="24"/>
      <c r="F131" s="25"/>
    </row>
  </sheetData>
  <dataValidations count="1">
    <dataValidation type="list" allowBlank="1" showInputMessage="1" showErrorMessage="1" sqref="C4:C5">
      <formula1>$A$1:$A$2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Main_Sheet">
    <tabColor theme="2" tint="-0.499984740745262"/>
  </sheetPr>
  <dimension ref="A1:AZ42"/>
  <sheetViews>
    <sheetView tabSelected="1" workbookViewId="0">
      <pane ySplit="2" topLeftCell="A3" activePane="bottomLeft" state="frozen"/>
      <selection pane="bottomLeft" activeCell="C3" sqref="C3"/>
    </sheetView>
  </sheetViews>
  <sheetFormatPr baseColWidth="10" defaultColWidth="9.140625" defaultRowHeight="15"/>
  <cols>
    <col min="1" max="1" width="13.85546875" style="47" customWidth="1"/>
    <col min="2" max="2" width="2.85546875" style="47" customWidth="1"/>
    <col min="3" max="3" width="3.42578125" style="64" customWidth="1"/>
    <col min="4" max="42" width="3.140625" style="47" customWidth="1"/>
    <col min="43" max="43" width="3.5703125" style="47" customWidth="1"/>
    <col min="44" max="48" width="2.7109375" style="47" hidden="1" customWidth="1"/>
    <col min="49" max="49" width="4.7109375" style="47" hidden="1" customWidth="1"/>
    <col min="50" max="50" width="8.85546875" style="47" hidden="1" customWidth="1"/>
    <col min="51" max="51" width="9.140625" style="47" hidden="1" customWidth="1"/>
    <col min="52" max="52" width="0.140625" style="66" customWidth="1"/>
    <col min="53" max="16384" width="9.140625" style="47"/>
  </cols>
  <sheetData>
    <row r="1" spans="1:52">
      <c r="C1" s="67" t="s">
        <v>21</v>
      </c>
      <c r="D1" s="68"/>
      <c r="E1" s="68"/>
      <c r="F1" s="68"/>
      <c r="G1" s="68"/>
      <c r="H1" s="68"/>
      <c r="I1" s="68"/>
      <c r="J1" s="68"/>
      <c r="K1" s="69" t="s">
        <v>22</v>
      </c>
      <c r="L1" s="70"/>
      <c r="M1" s="70"/>
      <c r="N1" s="70"/>
      <c r="O1" s="70"/>
      <c r="P1" s="70"/>
      <c r="Q1" s="70"/>
      <c r="R1" s="70"/>
      <c r="S1" s="71" t="s">
        <v>23</v>
      </c>
      <c r="T1" s="72"/>
      <c r="U1" s="72"/>
      <c r="V1" s="72"/>
      <c r="W1" s="72"/>
      <c r="X1" s="72"/>
      <c r="Y1" s="72"/>
      <c r="Z1" s="72"/>
      <c r="AA1" s="73" t="s">
        <v>24</v>
      </c>
      <c r="AB1" s="74"/>
      <c r="AC1" s="74"/>
      <c r="AD1" s="74"/>
      <c r="AE1" s="74"/>
      <c r="AF1" s="74"/>
      <c r="AG1" s="74"/>
      <c r="AH1" s="74"/>
      <c r="AI1" s="75" t="s">
        <v>24</v>
      </c>
      <c r="AJ1" s="76"/>
      <c r="AK1" s="76"/>
      <c r="AL1" s="76"/>
      <c r="AM1" s="76"/>
      <c r="AN1" s="76"/>
      <c r="AO1" s="76"/>
      <c r="AP1" s="76"/>
      <c r="AQ1" s="48"/>
    </row>
    <row r="2" spans="1:52" ht="121.5">
      <c r="A2" s="47" t="s">
        <v>25</v>
      </c>
      <c r="B2" s="47" t="s">
        <v>26</v>
      </c>
      <c r="C2" s="49" t="s">
        <v>27</v>
      </c>
      <c r="D2" s="49" t="s">
        <v>28</v>
      </c>
      <c r="E2" s="49" t="str">
        <f>"(Br + Fa / 2) / 100"</f>
        <v>(Br + Fa / 2) / 100</v>
      </c>
      <c r="F2" s="49" t="s">
        <v>255</v>
      </c>
      <c r="G2" s="50" t="s">
        <v>256</v>
      </c>
      <c r="H2" s="49" t="s">
        <v>257</v>
      </c>
      <c r="I2" s="49" t="str">
        <f>'Misc. Data'!F4&amp;" / 100 %"</f>
        <v>75 / 100 %</v>
      </c>
      <c r="J2" s="50">
        <v>1</v>
      </c>
      <c r="K2" s="51" t="s">
        <v>29</v>
      </c>
      <c r="L2" s="51" t="s">
        <v>30</v>
      </c>
      <c r="M2" s="51" t="s">
        <v>31</v>
      </c>
      <c r="N2" s="51" t="s">
        <v>32</v>
      </c>
      <c r="O2" s="51" t="s">
        <v>258</v>
      </c>
      <c r="P2" s="51" t="s">
        <v>259</v>
      </c>
      <c r="Q2" s="51" t="s">
        <v>259</v>
      </c>
      <c r="R2" s="51" t="s">
        <v>260</v>
      </c>
      <c r="S2" s="52" t="s">
        <v>33</v>
      </c>
      <c r="T2" s="52" t="s">
        <v>34</v>
      </c>
      <c r="U2" s="52" t="s">
        <v>35</v>
      </c>
      <c r="V2" s="52" t="s">
        <v>36</v>
      </c>
      <c r="W2" s="52" t="s">
        <v>37</v>
      </c>
      <c r="X2" s="52" t="s">
        <v>38</v>
      </c>
      <c r="Y2" s="52" t="s">
        <v>39</v>
      </c>
      <c r="Z2" s="52" t="s">
        <v>40</v>
      </c>
      <c r="AA2" s="53" t="s">
        <v>344</v>
      </c>
      <c r="AB2" s="53" t="s">
        <v>345</v>
      </c>
      <c r="AC2" s="53" t="s">
        <v>346</v>
      </c>
      <c r="AD2" s="53" t="s">
        <v>347</v>
      </c>
      <c r="AE2" s="53" t="s">
        <v>286</v>
      </c>
      <c r="AF2" s="53" t="s">
        <v>348</v>
      </c>
      <c r="AG2" s="53" t="s">
        <v>349</v>
      </c>
      <c r="AH2" s="53" t="s">
        <v>350</v>
      </c>
      <c r="AI2" s="54" t="s">
        <v>427</v>
      </c>
      <c r="AJ2" s="54" t="s">
        <v>351</v>
      </c>
      <c r="AK2" s="54" t="s">
        <v>352</v>
      </c>
      <c r="AL2" s="54" t="s">
        <v>353</v>
      </c>
      <c r="AM2" s="54" t="s">
        <v>354</v>
      </c>
      <c r="AN2" s="54" t="s">
        <v>425</v>
      </c>
      <c r="AO2" s="54" t="s">
        <v>41</v>
      </c>
      <c r="AP2" s="54" t="s">
        <v>41</v>
      </c>
      <c r="AQ2" s="55" t="s">
        <v>428</v>
      </c>
    </row>
    <row r="3" spans="1:52">
      <c r="A3" s="47" t="s">
        <v>42</v>
      </c>
      <c r="B3" s="56" t="s">
        <v>17</v>
      </c>
      <c r="C3" s="57">
        <v>1</v>
      </c>
      <c r="D3" s="58"/>
      <c r="E3" s="58"/>
      <c r="F3" s="58"/>
      <c r="G3" s="58"/>
      <c r="H3" s="58"/>
      <c r="I3" s="58"/>
      <c r="J3" s="58"/>
      <c r="K3" s="59">
        <v>1</v>
      </c>
      <c r="L3" s="59"/>
      <c r="M3" s="59"/>
      <c r="N3" s="59"/>
      <c r="O3" s="59"/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61"/>
      <c r="AB3" s="61"/>
      <c r="AC3" s="61"/>
      <c r="AD3" s="61"/>
      <c r="AE3" s="61"/>
      <c r="AF3" s="61"/>
      <c r="AG3" s="61"/>
      <c r="AH3" s="61"/>
      <c r="AI3" s="62"/>
      <c r="AJ3" s="62"/>
      <c r="AK3" s="62"/>
      <c r="AL3" s="62"/>
      <c r="AM3" s="62"/>
      <c r="AN3" s="62"/>
      <c r="AO3" s="62"/>
      <c r="AP3" s="62"/>
      <c r="AQ3" s="63"/>
      <c r="AR3" s="47" t="str">
        <f t="shared" ref="AR3:AR34" si="0">DEC2HEX(IF(C3=1,128,0)+IF(D3=1,64,0)+IF(E3=1,32,0)+IF(F3=1,16,0)+IF(G3=1,8,0)+IF(H3=1,4,0)+IF(I3=1,2,0)+IF(J3=1,1,0),2)</f>
        <v>80</v>
      </c>
      <c r="AS3" s="47" t="str">
        <f t="shared" ref="AS3:AS34" si="1">DEC2HEX(IF(K3=1,128,0)+IF(L3=1,64,0)+IF(M3=1,32,0)+IF(N3=1,16,0)+IF(O3=1,8,0)+IF(P3=1,4,0)+IF(Q3=1,2,0)+IF(R3=1,1,0),2)</f>
        <v>80</v>
      </c>
      <c r="AT3" s="47" t="str">
        <f t="shared" ref="AT3:AT34" si="2">DEC2HEX(IF(S3=1,128,0)+IF(T3=1,64,0)+IF(U3=1,32,0)+IF(V3=1,16,0)+IF(W3=1,8,0)+IF(X3=1,4,0)+IF(Y3=1,2,0)+IF(Z3=1,1,0),2)</f>
        <v>00</v>
      </c>
      <c r="AU3" s="47" t="str">
        <f t="shared" ref="AU3:AU34" si="3">DEC2HEX(IF(AA3=1,128,0)+IF(AB3=1,64,0)+IF(AC3=1,32,0)+IF(AD3=1,16,0)+IF(AE3=1,8,0)+IF(AF3=1,4,0)+IF(AG3=1,2,0)+IF(AH3=1,1,0),2)</f>
        <v>00</v>
      </c>
      <c r="AV3" s="47" t="str">
        <f t="shared" ref="AV3:AV34" si="4">DEC2HEX(IF(AI3=1,128,0)+IF(AJ3=1,64,0)+IF(AK3=1,32,0)+IF(AL3=1,16,0)+IF(AM3=1,8,0)+IF(AN3=1,4,0)+IF(AO3=1,2,0)+IF(AP3=1,1,0),2)</f>
        <v>00</v>
      </c>
      <c r="AW3" s="47" t="str">
        <f>IF(AQ3&lt;&gt;0,IF(HextoDec(AQ3)&lt;256,DECtoHEX(HextoDec(AQ3),2)&amp;"00",RIGHT(AQ3,2)&amp;"0"&amp;LEFT(AQ3,1)),"0000")</f>
        <v>0000</v>
      </c>
      <c r="AX3" s="47" t="str">
        <f t="shared" ref="AX3:AX34" si="5">AR3&amp;AS3&amp;AT3&amp;AU3&amp;AV3&amp;AW3</f>
        <v>80800000000000</v>
      </c>
      <c r="AY3" s="47" t="str">
        <f>AX3&amp;AX4&amp;AX5&amp;AX6&amp;AX7&amp;AX8&amp;AX9&amp;AX10&amp;AX11&amp;AX12&amp;AX13&amp;AX14&amp;AX15&amp;AX16&amp;AX17&amp;AX18&amp;AX19&amp;AX20&amp;AX21&amp;AX22&amp;AX23&amp;AX24&amp;AX25&amp;AX26&amp;AX27&amp;AX28&amp;AX29&amp;AX30&amp;AX31&amp;AX32&amp;AX33&amp;AX34</f>
        <v>8080000000000080800000000000808000000000008080000000000080800000000000808000000000008080000000000080800000000000800000010000008080000040000080800000400000808000004000008080000040000080004000000000808010000093008080800000000080000001000000800000000000008000000000000080800000000000808010000000008080000000000080400000000000808000000000008080000000000080000000000000808000000000008080000000000080000000000000808000000000008000000000000080800000000000</v>
      </c>
      <c r="AZ3" s="66" t="str">
        <f t="shared" ref="AZ3:AZ14" si="6">IF(AQ3=0,"06","29")</f>
        <v>06</v>
      </c>
    </row>
    <row r="4" spans="1:52">
      <c r="A4" s="47" t="s">
        <v>43</v>
      </c>
      <c r="B4" s="47" t="str">
        <f t="shared" ref="B4:B34" si="7">DEC2HEX(HEX2DEC(B3)+1,2)</f>
        <v>01</v>
      </c>
      <c r="C4" s="57">
        <v>1</v>
      </c>
      <c r="D4" s="58"/>
      <c r="E4" s="58"/>
      <c r="F4" s="58"/>
      <c r="G4" s="58"/>
      <c r="H4" s="58"/>
      <c r="I4" s="58"/>
      <c r="J4" s="58"/>
      <c r="K4" s="59">
        <v>1</v>
      </c>
      <c r="L4" s="59"/>
      <c r="M4" s="59"/>
      <c r="N4" s="59"/>
      <c r="O4" s="59"/>
      <c r="P4" s="59"/>
      <c r="Q4" s="59"/>
      <c r="R4" s="59"/>
      <c r="S4" s="60"/>
      <c r="T4" s="60"/>
      <c r="U4" s="60"/>
      <c r="V4" s="60"/>
      <c r="W4" s="60"/>
      <c r="X4" s="60"/>
      <c r="Y4" s="60"/>
      <c r="Z4" s="60"/>
      <c r="AA4" s="61"/>
      <c r="AB4" s="61"/>
      <c r="AC4" s="61"/>
      <c r="AD4" s="61"/>
      <c r="AE4" s="61"/>
      <c r="AF4" s="61"/>
      <c r="AG4" s="61"/>
      <c r="AH4" s="61"/>
      <c r="AI4" s="62"/>
      <c r="AJ4" s="62"/>
      <c r="AK4" s="62"/>
      <c r="AL4" s="62"/>
      <c r="AM4" s="62"/>
      <c r="AN4" s="62"/>
      <c r="AO4" s="62"/>
      <c r="AP4" s="62"/>
      <c r="AQ4" s="63"/>
      <c r="AR4" s="47" t="str">
        <f t="shared" si="0"/>
        <v>80</v>
      </c>
      <c r="AS4" s="47" t="str">
        <f t="shared" si="1"/>
        <v>80</v>
      </c>
      <c r="AT4" s="47" t="str">
        <f t="shared" si="2"/>
        <v>00</v>
      </c>
      <c r="AU4" s="47" t="str">
        <f t="shared" si="3"/>
        <v>00</v>
      </c>
      <c r="AV4" s="47" t="str">
        <f t="shared" si="4"/>
        <v>00</v>
      </c>
      <c r="AW4" s="47" t="str">
        <f>IF(AQ4&lt;&gt;0,IF(HextoDec(AQ4)&lt;256,DECtoHEX(HextoDec(AQ4),2)&amp;"00",RIGHT(AQ4,2)&amp;"0"&amp;LEFT(AQ4,1)),"0000")</f>
        <v>0000</v>
      </c>
      <c r="AX4" s="47" t="str">
        <f t="shared" si="5"/>
        <v>80800000000000</v>
      </c>
      <c r="AY4" s="47" t="str">
        <f>AZ3&amp;AZ4&amp;AZ5&amp;AZ6&amp;AZ7&amp;AZ8&amp;AZ9&amp;AZ10&amp;AZ11&amp;AZ12&amp;AZ13&amp;AZ14&amp;AZ15&amp;AZ16&amp;AX17&amp;AZ18&amp;AZ19&amp;AZ20&amp;AZ21&amp;AZ22&amp;AZ23&amp;AZ24&amp;AZ25&amp;AZ26&amp;AZ27&amp;AZ28&amp;AZ29&amp;AZ30&amp;AZ31&amp;AZ32&amp;AZ33&amp;AZ34</f>
        <v>0606060606060606060606062A29808010000093002906062D2929060e101010101010201019</v>
      </c>
      <c r="AZ4" s="66" t="str">
        <f t="shared" si="6"/>
        <v>06</v>
      </c>
    </row>
    <row r="5" spans="1:52">
      <c r="A5" s="47" t="s">
        <v>44</v>
      </c>
      <c r="B5" s="47" t="str">
        <f t="shared" si="7"/>
        <v>02</v>
      </c>
      <c r="C5" s="57">
        <v>1</v>
      </c>
      <c r="D5" s="58"/>
      <c r="E5" s="58"/>
      <c r="F5" s="58"/>
      <c r="G5" s="58"/>
      <c r="H5" s="58"/>
      <c r="I5" s="58"/>
      <c r="J5" s="58"/>
      <c r="K5" s="59">
        <v>1</v>
      </c>
      <c r="L5" s="59"/>
      <c r="M5" s="59"/>
      <c r="N5" s="59"/>
      <c r="O5" s="59"/>
      <c r="P5" s="59"/>
      <c r="Q5" s="59"/>
      <c r="R5" s="59"/>
      <c r="S5" s="60"/>
      <c r="T5" s="60"/>
      <c r="U5" s="60"/>
      <c r="V5" s="60"/>
      <c r="W5" s="60"/>
      <c r="X5" s="60"/>
      <c r="Y5" s="60"/>
      <c r="Z5" s="60"/>
      <c r="AA5" s="61"/>
      <c r="AB5" s="61"/>
      <c r="AC5" s="61"/>
      <c r="AD5" s="61"/>
      <c r="AE5" s="61"/>
      <c r="AF5" s="61"/>
      <c r="AG5" s="61"/>
      <c r="AH5" s="61"/>
      <c r="AI5" s="62"/>
      <c r="AJ5" s="62"/>
      <c r="AK5" s="62"/>
      <c r="AL5" s="62"/>
      <c r="AM5" s="62"/>
      <c r="AN5" s="62"/>
      <c r="AO5" s="62"/>
      <c r="AP5" s="62"/>
      <c r="AQ5" s="63"/>
      <c r="AR5" s="47" t="str">
        <f t="shared" si="0"/>
        <v>80</v>
      </c>
      <c r="AS5" s="47" t="str">
        <f t="shared" si="1"/>
        <v>80</v>
      </c>
      <c r="AT5" s="47" t="str">
        <f t="shared" si="2"/>
        <v>00</v>
      </c>
      <c r="AU5" s="47" t="str">
        <f t="shared" si="3"/>
        <v>00</v>
      </c>
      <c r="AV5" s="47" t="str">
        <f t="shared" si="4"/>
        <v>00</v>
      </c>
      <c r="AW5" s="47" t="str">
        <f>IF(AQ5&lt;&gt;0,IF(HextoDec(AQ5)&lt;256,DECtoHEX(HextoDec(AQ5),2)&amp;"00",RIGHT(AQ5,2)&amp;"0"&amp;LEFT(AQ5,1)),"0000")</f>
        <v>0000</v>
      </c>
      <c r="AX5" s="47" t="str">
        <f t="shared" si="5"/>
        <v>80800000000000</v>
      </c>
      <c r="AZ5" s="66" t="str">
        <f t="shared" si="6"/>
        <v>06</v>
      </c>
    </row>
    <row r="6" spans="1:52">
      <c r="A6" s="47" t="s">
        <v>45</v>
      </c>
      <c r="B6" s="47" t="str">
        <f t="shared" si="7"/>
        <v>03</v>
      </c>
      <c r="C6" s="57">
        <v>1</v>
      </c>
      <c r="D6" s="58"/>
      <c r="E6" s="58"/>
      <c r="F6" s="58"/>
      <c r="G6" s="58"/>
      <c r="H6" s="58"/>
      <c r="I6" s="58"/>
      <c r="J6" s="58"/>
      <c r="K6" s="59">
        <v>1</v>
      </c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  <c r="AA6" s="61"/>
      <c r="AB6" s="61"/>
      <c r="AC6" s="61"/>
      <c r="AD6" s="61"/>
      <c r="AE6" s="61"/>
      <c r="AF6" s="61"/>
      <c r="AG6" s="61"/>
      <c r="AH6" s="61"/>
      <c r="AI6" s="62"/>
      <c r="AJ6" s="62"/>
      <c r="AK6" s="62"/>
      <c r="AL6" s="62"/>
      <c r="AM6" s="62"/>
      <c r="AN6" s="62"/>
      <c r="AO6" s="62"/>
      <c r="AP6" s="62"/>
      <c r="AQ6" s="63"/>
      <c r="AR6" s="47" t="str">
        <f t="shared" si="0"/>
        <v>80</v>
      </c>
      <c r="AS6" s="47" t="str">
        <f t="shared" si="1"/>
        <v>80</v>
      </c>
      <c r="AT6" s="47" t="str">
        <f t="shared" si="2"/>
        <v>00</v>
      </c>
      <c r="AU6" s="47" t="str">
        <f t="shared" si="3"/>
        <v>00</v>
      </c>
      <c r="AV6" s="47" t="str">
        <f t="shared" si="4"/>
        <v>00</v>
      </c>
      <c r="AW6" s="47" t="str">
        <f>IF(AQ6&lt;&gt;0,IF(HextoDec(AQ6)&lt;256,DECtoHEX(HextoDec(AQ6),2)&amp;"00",RIGHT(AQ6,2)&amp;"0"&amp;LEFT(AQ6,1)),"0000")</f>
        <v>0000</v>
      </c>
      <c r="AX6" s="47" t="str">
        <f t="shared" si="5"/>
        <v>80800000000000</v>
      </c>
      <c r="AZ6" s="66" t="str">
        <f t="shared" si="6"/>
        <v>06</v>
      </c>
    </row>
    <row r="7" spans="1:52">
      <c r="A7" s="47" t="s">
        <v>46</v>
      </c>
      <c r="B7" s="47" t="str">
        <f t="shared" si="7"/>
        <v>04</v>
      </c>
      <c r="C7" s="57">
        <v>1</v>
      </c>
      <c r="D7" s="58"/>
      <c r="E7" s="58"/>
      <c r="F7" s="58"/>
      <c r="G7" s="58"/>
      <c r="H7" s="58"/>
      <c r="I7" s="58"/>
      <c r="J7" s="58"/>
      <c r="K7" s="59">
        <v>1</v>
      </c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1"/>
      <c r="AB7" s="61"/>
      <c r="AC7" s="61"/>
      <c r="AD7" s="61"/>
      <c r="AE7" s="61"/>
      <c r="AF7" s="61"/>
      <c r="AG7" s="61"/>
      <c r="AH7" s="61"/>
      <c r="AI7" s="62"/>
      <c r="AJ7" s="62"/>
      <c r="AK7" s="62"/>
      <c r="AL7" s="62"/>
      <c r="AM7" s="62"/>
      <c r="AN7" s="62"/>
      <c r="AO7" s="62"/>
      <c r="AP7" s="62"/>
      <c r="AQ7" s="63"/>
      <c r="AR7" s="47" t="str">
        <f t="shared" si="0"/>
        <v>80</v>
      </c>
      <c r="AS7" s="47" t="str">
        <f t="shared" si="1"/>
        <v>80</v>
      </c>
      <c r="AT7" s="47" t="str">
        <f t="shared" si="2"/>
        <v>00</v>
      </c>
      <c r="AU7" s="47" t="str">
        <f t="shared" si="3"/>
        <v>00</v>
      </c>
      <c r="AV7" s="47" t="str">
        <f t="shared" si="4"/>
        <v>00</v>
      </c>
      <c r="AW7" s="47" t="str">
        <f>IF(AQ7&lt;&gt;0,IF(HextoDec(AQ7)&lt;256,DECtoHEX(HextoDec(AQ7),2)&amp;"00",RIGHT(AQ7,2)&amp;"0"&amp;LEFT(AQ7,1)),"0000")</f>
        <v>0000</v>
      </c>
      <c r="AX7" s="47" t="str">
        <f t="shared" si="5"/>
        <v>80800000000000</v>
      </c>
      <c r="AZ7" s="66" t="str">
        <f t="shared" si="6"/>
        <v>06</v>
      </c>
    </row>
    <row r="8" spans="1:52">
      <c r="A8" s="47" t="s">
        <v>47</v>
      </c>
      <c r="B8" s="47" t="str">
        <f t="shared" si="7"/>
        <v>05</v>
      </c>
      <c r="C8" s="57">
        <v>1</v>
      </c>
      <c r="D8" s="58"/>
      <c r="E8" s="58"/>
      <c r="F8" s="58"/>
      <c r="G8" s="58"/>
      <c r="H8" s="58"/>
      <c r="I8" s="58"/>
      <c r="J8" s="58"/>
      <c r="K8" s="59">
        <v>1</v>
      </c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2"/>
      <c r="AJ8" s="62"/>
      <c r="AK8" s="62"/>
      <c r="AL8" s="62"/>
      <c r="AM8" s="62"/>
      <c r="AN8" s="62"/>
      <c r="AO8" s="62"/>
      <c r="AP8" s="62"/>
      <c r="AQ8" s="63"/>
      <c r="AR8" s="47" t="str">
        <f t="shared" si="0"/>
        <v>80</v>
      </c>
      <c r="AS8" s="47" t="str">
        <f t="shared" si="1"/>
        <v>80</v>
      </c>
      <c r="AT8" s="47" t="str">
        <f t="shared" si="2"/>
        <v>00</v>
      </c>
      <c r="AU8" s="47" t="str">
        <f t="shared" si="3"/>
        <v>00</v>
      </c>
      <c r="AV8" s="47" t="str">
        <f t="shared" si="4"/>
        <v>00</v>
      </c>
      <c r="AW8" s="47" t="str">
        <f>IF(AQ8&lt;&gt;0,IF(HextoDec(AQ8)&lt;256,DECtoHEX(HextoDec(AQ8),2)&amp;"00",RIGHT(AQ8,2)&amp;"0"&amp;LEFT(AQ8,1)),"0000")</f>
        <v>0000</v>
      </c>
      <c r="AX8" s="47" t="str">
        <f t="shared" si="5"/>
        <v>80800000000000</v>
      </c>
      <c r="AZ8" s="66" t="str">
        <f t="shared" si="6"/>
        <v>06</v>
      </c>
    </row>
    <row r="9" spans="1:52">
      <c r="A9" s="47" t="s">
        <v>48</v>
      </c>
      <c r="B9" s="47" t="str">
        <f t="shared" si="7"/>
        <v>06</v>
      </c>
      <c r="C9" s="57">
        <v>1</v>
      </c>
      <c r="D9" s="58"/>
      <c r="E9" s="58"/>
      <c r="F9" s="58"/>
      <c r="G9" s="58"/>
      <c r="H9" s="58"/>
      <c r="I9" s="58"/>
      <c r="J9" s="58"/>
      <c r="K9" s="59">
        <v>1</v>
      </c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1"/>
      <c r="AB9" s="61"/>
      <c r="AC9" s="61"/>
      <c r="AD9" s="61"/>
      <c r="AE9" s="61"/>
      <c r="AF9" s="61"/>
      <c r="AG9" s="61"/>
      <c r="AH9" s="61"/>
      <c r="AI9" s="62"/>
      <c r="AJ9" s="62"/>
      <c r="AK9" s="62"/>
      <c r="AL9" s="62"/>
      <c r="AM9" s="62"/>
      <c r="AN9" s="62"/>
      <c r="AO9" s="62"/>
      <c r="AP9" s="62"/>
      <c r="AQ9" s="63"/>
      <c r="AR9" s="47" t="str">
        <f t="shared" si="0"/>
        <v>80</v>
      </c>
      <c r="AS9" s="47" t="str">
        <f t="shared" si="1"/>
        <v>80</v>
      </c>
      <c r="AT9" s="47" t="str">
        <f t="shared" si="2"/>
        <v>00</v>
      </c>
      <c r="AU9" s="47" t="str">
        <f t="shared" si="3"/>
        <v>00</v>
      </c>
      <c r="AV9" s="47" t="str">
        <f t="shared" si="4"/>
        <v>00</v>
      </c>
      <c r="AW9" s="47" t="str">
        <f>IF(AQ9&lt;&gt;0,IF(HextoDec(AQ9)&lt;256,DECtoHEX(HextoDec(AQ9),2)&amp;"00",RIGHT(AQ9,2)&amp;"0"&amp;LEFT(AQ9,1)),"0000")</f>
        <v>0000</v>
      </c>
      <c r="AX9" s="47" t="str">
        <f t="shared" si="5"/>
        <v>80800000000000</v>
      </c>
      <c r="AZ9" s="66" t="str">
        <f t="shared" si="6"/>
        <v>06</v>
      </c>
    </row>
    <row r="10" spans="1:52">
      <c r="A10" s="47" t="s">
        <v>49</v>
      </c>
      <c r="B10" s="47" t="str">
        <f t="shared" si="7"/>
        <v>07</v>
      </c>
      <c r="C10" s="57">
        <v>1</v>
      </c>
      <c r="D10" s="58"/>
      <c r="E10" s="58"/>
      <c r="F10" s="58"/>
      <c r="G10" s="58"/>
      <c r="H10" s="58"/>
      <c r="I10" s="58"/>
      <c r="J10" s="58"/>
      <c r="K10" s="59">
        <v>1</v>
      </c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1"/>
      <c r="AB10" s="61"/>
      <c r="AC10" s="61"/>
      <c r="AD10" s="61"/>
      <c r="AE10" s="61"/>
      <c r="AF10" s="61"/>
      <c r="AG10" s="61"/>
      <c r="AH10" s="61"/>
      <c r="AI10" s="62"/>
      <c r="AJ10" s="62"/>
      <c r="AK10" s="62"/>
      <c r="AL10" s="62"/>
      <c r="AM10" s="62"/>
      <c r="AN10" s="62"/>
      <c r="AO10" s="62"/>
      <c r="AP10" s="62"/>
      <c r="AQ10" s="63"/>
      <c r="AR10" s="47" t="str">
        <f t="shared" si="0"/>
        <v>80</v>
      </c>
      <c r="AS10" s="47" t="str">
        <f t="shared" si="1"/>
        <v>80</v>
      </c>
      <c r="AT10" s="47" t="str">
        <f t="shared" si="2"/>
        <v>00</v>
      </c>
      <c r="AU10" s="47" t="str">
        <f t="shared" si="3"/>
        <v>00</v>
      </c>
      <c r="AV10" s="47" t="str">
        <f t="shared" si="4"/>
        <v>00</v>
      </c>
      <c r="AW10" s="47" t="str">
        <f>IF(AQ10&lt;&gt;0,IF(HextoDec(AQ10)&lt;256,DECtoHEX(HextoDec(AQ10),2)&amp;"00",RIGHT(AQ10,2)&amp;"0"&amp;LEFT(AQ10,1)),"0000")</f>
        <v>0000</v>
      </c>
      <c r="AX10" s="47" t="str">
        <f t="shared" si="5"/>
        <v>80800000000000</v>
      </c>
      <c r="AZ10" s="66" t="str">
        <f t="shared" si="6"/>
        <v>06</v>
      </c>
    </row>
    <row r="11" spans="1:52">
      <c r="A11" s="47" t="s">
        <v>50</v>
      </c>
      <c r="B11" s="47" t="str">
        <f t="shared" si="7"/>
        <v>08</v>
      </c>
      <c r="C11" s="57">
        <v>1</v>
      </c>
      <c r="D11" s="58"/>
      <c r="E11" s="58"/>
      <c r="F11" s="58"/>
      <c r="G11" s="58"/>
      <c r="H11" s="58"/>
      <c r="I11" s="58"/>
      <c r="J11" s="58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>
        <v>1</v>
      </c>
      <c r="AI11" s="62"/>
      <c r="AJ11" s="62"/>
      <c r="AK11" s="62"/>
      <c r="AL11" s="62"/>
      <c r="AM11" s="62"/>
      <c r="AN11" s="62"/>
      <c r="AO11" s="62"/>
      <c r="AP11" s="62"/>
      <c r="AQ11" s="63"/>
      <c r="AR11" s="47" t="str">
        <f t="shared" si="0"/>
        <v>80</v>
      </c>
      <c r="AS11" s="47" t="str">
        <f t="shared" si="1"/>
        <v>00</v>
      </c>
      <c r="AT11" s="47" t="str">
        <f t="shared" si="2"/>
        <v>00</v>
      </c>
      <c r="AU11" s="47" t="str">
        <f t="shared" si="3"/>
        <v>01</v>
      </c>
      <c r="AV11" s="47" t="str">
        <f t="shared" si="4"/>
        <v>00</v>
      </c>
      <c r="AW11" s="47" t="str">
        <f>IF(AQ11&lt;&gt;0,IF(HextoDec(AQ11)&lt;256,DECtoHEX(HextoDec(AQ11),2)&amp;"00",RIGHT(AQ11,2)&amp;"0"&amp;LEFT(AQ11,1)),"0000")</f>
        <v>0000</v>
      </c>
      <c r="AX11" s="47" t="str">
        <f t="shared" si="5"/>
        <v>80000001000000</v>
      </c>
      <c r="AZ11" s="66" t="str">
        <f t="shared" si="6"/>
        <v>06</v>
      </c>
    </row>
    <row r="12" spans="1:52">
      <c r="A12" s="47" t="s">
        <v>51</v>
      </c>
      <c r="B12" s="47" t="str">
        <f t="shared" si="7"/>
        <v>09</v>
      </c>
      <c r="C12" s="57">
        <v>1</v>
      </c>
      <c r="D12" s="58"/>
      <c r="E12" s="58"/>
      <c r="F12" s="58"/>
      <c r="G12" s="58"/>
      <c r="H12" s="58"/>
      <c r="I12" s="58"/>
      <c r="J12" s="58"/>
      <c r="K12" s="59">
        <v>1</v>
      </c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2"/>
      <c r="AJ12" s="62">
        <v>1</v>
      </c>
      <c r="AK12" s="62"/>
      <c r="AL12" s="62"/>
      <c r="AM12" s="62"/>
      <c r="AN12" s="62"/>
      <c r="AO12" s="62"/>
      <c r="AP12" s="62"/>
      <c r="AQ12" s="63"/>
      <c r="AR12" s="47" t="str">
        <f t="shared" si="0"/>
        <v>80</v>
      </c>
      <c r="AS12" s="47" t="str">
        <f t="shared" si="1"/>
        <v>80</v>
      </c>
      <c r="AT12" s="47" t="str">
        <f t="shared" si="2"/>
        <v>00</v>
      </c>
      <c r="AU12" s="47" t="str">
        <f t="shared" si="3"/>
        <v>00</v>
      </c>
      <c r="AV12" s="47" t="str">
        <f t="shared" si="4"/>
        <v>40</v>
      </c>
      <c r="AW12" s="47" t="str">
        <f>IF(AQ12&lt;&gt;0,IF(HextoDec(AQ12)&lt;256,DECtoHEX(HextoDec(AQ12),2)&amp;"00",RIGHT(AQ12,2)&amp;"0"&amp;LEFT(AQ12,1)),"0000")</f>
        <v>0000</v>
      </c>
      <c r="AX12" s="47" t="str">
        <f t="shared" si="5"/>
        <v>80800000400000</v>
      </c>
      <c r="AZ12" s="66" t="str">
        <f t="shared" si="6"/>
        <v>06</v>
      </c>
    </row>
    <row r="13" spans="1:52">
      <c r="A13" s="47" t="s">
        <v>52</v>
      </c>
      <c r="B13" s="47" t="str">
        <f t="shared" si="7"/>
        <v>0A</v>
      </c>
      <c r="C13" s="57">
        <v>1</v>
      </c>
      <c r="D13" s="58"/>
      <c r="E13" s="58"/>
      <c r="F13" s="58"/>
      <c r="G13" s="58"/>
      <c r="H13" s="58"/>
      <c r="I13" s="58"/>
      <c r="J13" s="58"/>
      <c r="K13" s="59">
        <v>1</v>
      </c>
      <c r="L13" s="59"/>
      <c r="M13" s="59"/>
      <c r="N13" s="59"/>
      <c r="O13" s="59"/>
      <c r="P13" s="59"/>
      <c r="Q13" s="59"/>
      <c r="R13" s="59"/>
      <c r="S13" s="60"/>
      <c r="T13" s="60"/>
      <c r="U13" s="60"/>
      <c r="V13" s="60"/>
      <c r="W13" s="60"/>
      <c r="X13" s="60"/>
      <c r="Y13" s="60"/>
      <c r="Z13" s="60"/>
      <c r="AA13" s="61"/>
      <c r="AB13" s="61"/>
      <c r="AC13" s="61"/>
      <c r="AD13" s="61"/>
      <c r="AE13" s="61"/>
      <c r="AF13" s="61"/>
      <c r="AG13" s="61"/>
      <c r="AH13" s="61"/>
      <c r="AI13" s="62"/>
      <c r="AJ13" s="62">
        <v>1</v>
      </c>
      <c r="AK13" s="62"/>
      <c r="AL13" s="62"/>
      <c r="AM13" s="62"/>
      <c r="AN13" s="62"/>
      <c r="AO13" s="62"/>
      <c r="AP13" s="62"/>
      <c r="AQ13" s="63"/>
      <c r="AR13" s="47" t="str">
        <f t="shared" si="0"/>
        <v>80</v>
      </c>
      <c r="AS13" s="47" t="str">
        <f t="shared" si="1"/>
        <v>80</v>
      </c>
      <c r="AT13" s="47" t="str">
        <f t="shared" si="2"/>
        <v>00</v>
      </c>
      <c r="AU13" s="47" t="str">
        <f t="shared" si="3"/>
        <v>00</v>
      </c>
      <c r="AV13" s="47" t="str">
        <f t="shared" si="4"/>
        <v>40</v>
      </c>
      <c r="AW13" s="47" t="str">
        <f>IF(AQ13&lt;&gt;0,IF(HextoDec(AQ13)&lt;256,DECtoHEX(HextoDec(AQ13),2)&amp;"00",RIGHT(AQ13,2)&amp;"0"&amp;LEFT(AQ13,1)),"0000")</f>
        <v>0000</v>
      </c>
      <c r="AX13" s="47" t="str">
        <f t="shared" si="5"/>
        <v>80800000400000</v>
      </c>
      <c r="AZ13" s="66" t="str">
        <f t="shared" si="6"/>
        <v>06</v>
      </c>
    </row>
    <row r="14" spans="1:52">
      <c r="A14" s="47" t="s">
        <v>53</v>
      </c>
      <c r="B14" s="47" t="str">
        <f t="shared" si="7"/>
        <v>0B</v>
      </c>
      <c r="C14" s="57">
        <v>1</v>
      </c>
      <c r="D14" s="58"/>
      <c r="E14" s="58"/>
      <c r="F14" s="58"/>
      <c r="G14" s="58"/>
      <c r="H14" s="58"/>
      <c r="I14" s="58"/>
      <c r="J14" s="58"/>
      <c r="K14" s="59">
        <v>1</v>
      </c>
      <c r="L14" s="59"/>
      <c r="M14" s="59"/>
      <c r="N14" s="59"/>
      <c r="O14" s="59"/>
      <c r="P14" s="59"/>
      <c r="Q14" s="59"/>
      <c r="R14" s="59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61"/>
      <c r="AG14" s="61"/>
      <c r="AH14" s="61"/>
      <c r="AI14" s="62"/>
      <c r="AJ14" s="62">
        <v>1</v>
      </c>
      <c r="AK14" s="62"/>
      <c r="AL14" s="62"/>
      <c r="AM14" s="62"/>
      <c r="AN14" s="62"/>
      <c r="AO14" s="62"/>
      <c r="AP14" s="62"/>
      <c r="AQ14" s="63"/>
      <c r="AR14" s="47" t="str">
        <f t="shared" si="0"/>
        <v>80</v>
      </c>
      <c r="AS14" s="47" t="str">
        <f t="shared" si="1"/>
        <v>80</v>
      </c>
      <c r="AT14" s="47" t="str">
        <f t="shared" si="2"/>
        <v>00</v>
      </c>
      <c r="AU14" s="47" t="str">
        <f t="shared" si="3"/>
        <v>00</v>
      </c>
      <c r="AV14" s="47" t="str">
        <f t="shared" si="4"/>
        <v>40</v>
      </c>
      <c r="AW14" s="47" t="str">
        <f>IF(AQ14&lt;&gt;0,IF(HextoDec(AQ14)&lt;256,DECtoHEX(HextoDec(AQ14),2)&amp;"00",RIGHT(AQ14,2)&amp;"0"&amp;LEFT(AQ14,1)),"0000")</f>
        <v>0000</v>
      </c>
      <c r="AX14" s="47" t="str">
        <f t="shared" si="5"/>
        <v>80800000400000</v>
      </c>
      <c r="AZ14" s="66" t="str">
        <f t="shared" si="6"/>
        <v>06</v>
      </c>
    </row>
    <row r="15" spans="1:52">
      <c r="A15" s="47" t="s">
        <v>54</v>
      </c>
      <c r="B15" s="47" t="str">
        <f t="shared" si="7"/>
        <v>0C</v>
      </c>
      <c r="C15" s="57">
        <v>1</v>
      </c>
      <c r="D15" s="58"/>
      <c r="E15" s="58"/>
      <c r="F15" s="58"/>
      <c r="G15" s="58"/>
      <c r="H15" s="58"/>
      <c r="I15" s="58"/>
      <c r="J15" s="58"/>
      <c r="K15" s="59">
        <v>1</v>
      </c>
      <c r="L15" s="59"/>
      <c r="M15" s="59"/>
      <c r="N15" s="59"/>
      <c r="O15" s="59"/>
      <c r="P15" s="59"/>
      <c r="Q15" s="59"/>
      <c r="R15" s="59"/>
      <c r="S15" s="60"/>
      <c r="T15" s="60"/>
      <c r="U15" s="60"/>
      <c r="V15" s="60"/>
      <c r="W15" s="60"/>
      <c r="X15" s="60"/>
      <c r="Y15" s="60"/>
      <c r="Z15" s="60"/>
      <c r="AA15" s="61"/>
      <c r="AB15" s="61"/>
      <c r="AC15" s="61"/>
      <c r="AD15" s="61"/>
      <c r="AE15" s="61"/>
      <c r="AF15" s="61"/>
      <c r="AG15" s="61"/>
      <c r="AH15" s="61"/>
      <c r="AI15" s="62"/>
      <c r="AJ15" s="62">
        <v>1</v>
      </c>
      <c r="AK15" s="62"/>
      <c r="AL15" s="62"/>
      <c r="AM15" s="62"/>
      <c r="AN15" s="62"/>
      <c r="AO15" s="62"/>
      <c r="AP15" s="62"/>
      <c r="AQ15" s="63"/>
      <c r="AR15" s="47" t="str">
        <f t="shared" si="0"/>
        <v>80</v>
      </c>
      <c r="AS15" s="47" t="str">
        <f t="shared" si="1"/>
        <v>80</v>
      </c>
      <c r="AT15" s="47" t="str">
        <f t="shared" si="2"/>
        <v>00</v>
      </c>
      <c r="AU15" s="47" t="str">
        <f t="shared" si="3"/>
        <v>00</v>
      </c>
      <c r="AV15" s="47" t="str">
        <f t="shared" si="4"/>
        <v>40</v>
      </c>
      <c r="AW15" s="47" t="str">
        <f>IF(AQ15&lt;&gt;0,IF(HextoDec(AQ15)&lt;256,DECtoHEX(HextoDec(AQ15),2)&amp;"00",RIGHT(AQ15,2)&amp;"0"&amp;LEFT(AQ15,1)),"0000")</f>
        <v>0000</v>
      </c>
      <c r="AX15" s="47" t="str">
        <f t="shared" si="5"/>
        <v>80800000400000</v>
      </c>
      <c r="AZ15" s="66" t="str">
        <f>IF(AQ15=0,"2A","29")</f>
        <v>2A</v>
      </c>
    </row>
    <row r="16" spans="1:52">
      <c r="A16" s="47" t="s">
        <v>34</v>
      </c>
      <c r="B16" s="47" t="str">
        <f t="shared" si="7"/>
        <v>0D</v>
      </c>
      <c r="C16" s="57">
        <v>1</v>
      </c>
      <c r="D16" s="58"/>
      <c r="E16" s="58"/>
      <c r="F16" s="58"/>
      <c r="G16" s="58"/>
      <c r="H16" s="58"/>
      <c r="I16" s="58"/>
      <c r="J16" s="58"/>
      <c r="K16" s="59"/>
      <c r="L16" s="59"/>
      <c r="M16" s="59"/>
      <c r="N16" s="59"/>
      <c r="O16" s="59"/>
      <c r="P16" s="59"/>
      <c r="Q16" s="59"/>
      <c r="R16" s="59"/>
      <c r="S16" s="60"/>
      <c r="T16" s="60">
        <v>1</v>
      </c>
      <c r="U16" s="60"/>
      <c r="V16" s="60"/>
      <c r="W16" s="60"/>
      <c r="X16" s="60"/>
      <c r="Y16" s="60"/>
      <c r="Z16" s="60"/>
      <c r="AA16" s="61"/>
      <c r="AB16" s="61"/>
      <c r="AC16" s="61"/>
      <c r="AD16" s="61"/>
      <c r="AE16" s="61"/>
      <c r="AF16" s="61"/>
      <c r="AG16" s="61"/>
      <c r="AH16" s="61"/>
      <c r="AI16" s="62"/>
      <c r="AJ16" s="62"/>
      <c r="AK16" s="62"/>
      <c r="AL16" s="62"/>
      <c r="AM16" s="62"/>
      <c r="AN16" s="62"/>
      <c r="AO16" s="62"/>
      <c r="AP16" s="62"/>
      <c r="AQ16" s="63"/>
      <c r="AR16" s="47" t="str">
        <f t="shared" si="0"/>
        <v>80</v>
      </c>
      <c r="AS16" s="47" t="str">
        <f t="shared" si="1"/>
        <v>00</v>
      </c>
      <c r="AT16" s="47" t="str">
        <f t="shared" si="2"/>
        <v>40</v>
      </c>
      <c r="AU16" s="47" t="str">
        <f t="shared" si="3"/>
        <v>00</v>
      </c>
      <c r="AV16" s="47" t="str">
        <f t="shared" si="4"/>
        <v>00</v>
      </c>
      <c r="AW16" s="47" t="str">
        <f>IF(AQ16&lt;&gt;0,IF(HextoDec(AQ16)&lt;256,DECtoHEX(HextoDec(AQ16),2)&amp;"00",RIGHT(AQ16,2)&amp;"0"&amp;LEFT(AQ16,1)),"0000")</f>
        <v>0000</v>
      </c>
      <c r="AX16" s="47" t="str">
        <f t="shared" si="5"/>
        <v>80004000000000</v>
      </c>
      <c r="AZ16" s="66" t="str">
        <f>IF(AQ16=0,"29","29")</f>
        <v>29</v>
      </c>
    </row>
    <row r="17" spans="1:52">
      <c r="A17" s="47" t="s">
        <v>55</v>
      </c>
      <c r="B17" s="47" t="str">
        <f t="shared" si="7"/>
        <v>0E</v>
      </c>
      <c r="C17" s="57">
        <v>1</v>
      </c>
      <c r="D17" s="58"/>
      <c r="E17" s="58"/>
      <c r="F17" s="58"/>
      <c r="G17" s="58"/>
      <c r="H17" s="58"/>
      <c r="I17" s="58"/>
      <c r="J17" s="58"/>
      <c r="K17" s="59">
        <v>1</v>
      </c>
      <c r="L17" s="59"/>
      <c r="M17" s="59"/>
      <c r="N17" s="59"/>
      <c r="O17" s="59"/>
      <c r="P17" s="59"/>
      <c r="Q17" s="59"/>
      <c r="R17" s="59"/>
      <c r="S17" s="60"/>
      <c r="T17" s="60"/>
      <c r="U17" s="60"/>
      <c r="V17" s="60">
        <v>1</v>
      </c>
      <c r="W17" s="60"/>
      <c r="X17" s="60"/>
      <c r="Y17" s="60"/>
      <c r="Z17" s="60"/>
      <c r="AA17" s="61"/>
      <c r="AB17" s="61"/>
      <c r="AC17" s="61"/>
      <c r="AD17" s="61"/>
      <c r="AE17" s="61"/>
      <c r="AF17" s="61"/>
      <c r="AG17" s="61"/>
      <c r="AH17" s="61"/>
      <c r="AI17" s="62"/>
      <c r="AJ17" s="62"/>
      <c r="AK17" s="62"/>
      <c r="AL17" s="62"/>
      <c r="AM17" s="62"/>
      <c r="AN17" s="62"/>
      <c r="AO17" s="62"/>
      <c r="AP17" s="62"/>
      <c r="AQ17" s="63">
        <v>93</v>
      </c>
      <c r="AR17" s="47" t="str">
        <f t="shared" si="0"/>
        <v>80</v>
      </c>
      <c r="AS17" s="47" t="str">
        <f t="shared" si="1"/>
        <v>80</v>
      </c>
      <c r="AT17" s="47" t="str">
        <f t="shared" si="2"/>
        <v>10</v>
      </c>
      <c r="AU17" s="47" t="str">
        <f t="shared" si="3"/>
        <v>00</v>
      </c>
      <c r="AV17" s="47" t="str">
        <f t="shared" si="4"/>
        <v>00</v>
      </c>
      <c r="AW17" s="47" t="str">
        <f>IF(AQ17&lt;&gt;0,IF(HextoDec(AQ17)&lt;256,DECtoHEX(HextoDec(AQ17),2)&amp;"00",RIGHT(AQ17,2)&amp;"0"&amp;LEFT(AQ17,1)),"0000")</f>
        <v>9300</v>
      </c>
      <c r="AX17" s="47" t="str">
        <f t="shared" si="5"/>
        <v>80801000009300</v>
      </c>
      <c r="AZ17" s="66" t="str">
        <f>IF(AQ17=0,"29","29")</f>
        <v>29</v>
      </c>
    </row>
    <row r="18" spans="1:52">
      <c r="A18" s="47" t="s">
        <v>33</v>
      </c>
      <c r="B18" s="47" t="str">
        <f t="shared" si="7"/>
        <v>0F</v>
      </c>
      <c r="C18" s="57">
        <v>1</v>
      </c>
      <c r="D18" s="58"/>
      <c r="E18" s="58"/>
      <c r="F18" s="58"/>
      <c r="G18" s="58"/>
      <c r="H18" s="58"/>
      <c r="I18" s="58"/>
      <c r="J18" s="58"/>
      <c r="K18" s="59">
        <v>1</v>
      </c>
      <c r="L18" s="59"/>
      <c r="M18" s="59"/>
      <c r="N18" s="59"/>
      <c r="O18" s="59"/>
      <c r="P18" s="59"/>
      <c r="Q18" s="59"/>
      <c r="R18" s="59"/>
      <c r="S18" s="60">
        <v>1</v>
      </c>
      <c r="T18" s="60"/>
      <c r="U18" s="60"/>
      <c r="V18" s="60"/>
      <c r="W18" s="60"/>
      <c r="X18" s="60"/>
      <c r="Y18" s="60"/>
      <c r="Z18" s="60"/>
      <c r="AA18" s="61"/>
      <c r="AB18" s="61"/>
      <c r="AC18" s="61"/>
      <c r="AD18" s="61"/>
      <c r="AE18" s="61"/>
      <c r="AF18" s="61"/>
      <c r="AG18" s="61"/>
      <c r="AH18" s="61"/>
      <c r="AI18" s="62"/>
      <c r="AJ18" s="62"/>
      <c r="AK18" s="62"/>
      <c r="AL18" s="62"/>
      <c r="AM18" s="62"/>
      <c r="AN18" s="62"/>
      <c r="AO18" s="62"/>
      <c r="AP18" s="62"/>
      <c r="AQ18" s="63"/>
      <c r="AR18" s="47" t="str">
        <f t="shared" si="0"/>
        <v>80</v>
      </c>
      <c r="AS18" s="47" t="str">
        <f t="shared" si="1"/>
        <v>80</v>
      </c>
      <c r="AT18" s="47" t="str">
        <f t="shared" si="2"/>
        <v>80</v>
      </c>
      <c r="AU18" s="47" t="str">
        <f t="shared" si="3"/>
        <v>00</v>
      </c>
      <c r="AV18" s="47" t="str">
        <f t="shared" si="4"/>
        <v>00</v>
      </c>
      <c r="AW18" s="47" t="str">
        <f>IF(AQ18&lt;&gt;0,IF(HextoDec(AQ18)&lt;256,DECtoHEX(HextoDec(AQ18),2)&amp;"00",RIGHT(AQ18,2)&amp;"0"&amp;LEFT(AQ18,1)),"0000")</f>
        <v>0000</v>
      </c>
      <c r="AX18" s="47" t="str">
        <f t="shared" si="5"/>
        <v>80808000000000</v>
      </c>
      <c r="AZ18" s="66" t="str">
        <f>IF(AQ18=0,"29","29")</f>
        <v>29</v>
      </c>
    </row>
    <row r="19" spans="1:52">
      <c r="A19" s="47" t="s">
        <v>56</v>
      </c>
      <c r="B19" s="47" t="str">
        <f t="shared" si="7"/>
        <v>10</v>
      </c>
      <c r="C19" s="57">
        <v>1</v>
      </c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  <c r="O19" s="59"/>
      <c r="P19" s="59"/>
      <c r="Q19" s="59"/>
      <c r="R19" s="59"/>
      <c r="S19" s="60"/>
      <c r="T19" s="60"/>
      <c r="U19" s="60"/>
      <c r="V19" s="60"/>
      <c r="W19" s="60"/>
      <c r="X19" s="60"/>
      <c r="Y19" s="60"/>
      <c r="Z19" s="60"/>
      <c r="AA19" s="61"/>
      <c r="AB19" s="61"/>
      <c r="AC19" s="61"/>
      <c r="AD19" s="61"/>
      <c r="AE19" s="61"/>
      <c r="AF19" s="61"/>
      <c r="AG19" s="61"/>
      <c r="AH19" s="61">
        <v>1</v>
      </c>
      <c r="AI19" s="62"/>
      <c r="AJ19" s="62"/>
      <c r="AK19" s="62"/>
      <c r="AL19" s="62"/>
      <c r="AM19" s="62"/>
      <c r="AN19" s="62"/>
      <c r="AO19" s="62"/>
      <c r="AP19" s="62"/>
      <c r="AQ19" s="63"/>
      <c r="AR19" s="47" t="str">
        <f t="shared" si="0"/>
        <v>80</v>
      </c>
      <c r="AS19" s="47" t="str">
        <f t="shared" si="1"/>
        <v>00</v>
      </c>
      <c r="AT19" s="47" t="str">
        <f t="shared" si="2"/>
        <v>00</v>
      </c>
      <c r="AU19" s="47" t="str">
        <f t="shared" si="3"/>
        <v>01</v>
      </c>
      <c r="AV19" s="47" t="str">
        <f t="shared" si="4"/>
        <v>00</v>
      </c>
      <c r="AW19" s="47" t="str">
        <f>IF(AQ19&lt;&gt;0,IF(HextoDec(AQ19)&lt;256,DECtoHEX(HextoDec(AQ19),2)&amp;"00",RIGHT(AQ19,2)&amp;"0"&amp;LEFT(AQ19,1)),"0000")</f>
        <v>0000</v>
      </c>
      <c r="AX19" s="47" t="str">
        <f t="shared" si="5"/>
        <v>80000001000000</v>
      </c>
      <c r="AZ19" s="66" t="str">
        <f>IF(AQ19=0,"06","29")</f>
        <v>06</v>
      </c>
    </row>
    <row r="20" spans="1:52">
      <c r="A20" s="47" t="s">
        <v>57</v>
      </c>
      <c r="B20" s="47" t="str">
        <f t="shared" si="7"/>
        <v>11</v>
      </c>
      <c r="C20" s="57">
        <v>1</v>
      </c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  <c r="Q20" s="59"/>
      <c r="R20" s="59"/>
      <c r="S20" s="60"/>
      <c r="T20" s="60"/>
      <c r="U20" s="60"/>
      <c r="V20" s="60"/>
      <c r="W20" s="60"/>
      <c r="X20" s="60"/>
      <c r="Y20" s="60"/>
      <c r="Z20" s="60"/>
      <c r="AA20" s="61"/>
      <c r="AB20" s="61"/>
      <c r="AC20" s="61"/>
      <c r="AD20" s="61"/>
      <c r="AE20" s="61"/>
      <c r="AF20" s="61"/>
      <c r="AG20" s="61"/>
      <c r="AH20" s="61"/>
      <c r="AI20" s="62"/>
      <c r="AJ20" s="62"/>
      <c r="AK20" s="62"/>
      <c r="AL20" s="62"/>
      <c r="AM20" s="62"/>
      <c r="AN20" s="62"/>
      <c r="AO20" s="62"/>
      <c r="AP20" s="62"/>
      <c r="AQ20" s="63"/>
      <c r="AR20" s="47" t="str">
        <f t="shared" si="0"/>
        <v>80</v>
      </c>
      <c r="AS20" s="47" t="str">
        <f t="shared" si="1"/>
        <v>00</v>
      </c>
      <c r="AT20" s="47" t="str">
        <f t="shared" si="2"/>
        <v>00</v>
      </c>
      <c r="AU20" s="47" t="str">
        <f t="shared" si="3"/>
        <v>00</v>
      </c>
      <c r="AV20" s="47" t="str">
        <f t="shared" si="4"/>
        <v>00</v>
      </c>
      <c r="AW20" s="47" t="str">
        <f>IF(AQ20&lt;&gt;0,IF(HextoDec(AQ20)&lt;256,DECtoHEX(HextoDec(AQ20),2)&amp;"00",RIGHT(AQ20,2)&amp;"0"&amp;LEFT(AQ20,1)),"0000")</f>
        <v>0000</v>
      </c>
      <c r="AX20" s="47" t="str">
        <f t="shared" si="5"/>
        <v>80000000000000</v>
      </c>
      <c r="AZ20" s="66" t="str">
        <f>IF(AQ20=0,"06","29")</f>
        <v>06</v>
      </c>
    </row>
    <row r="21" spans="1:52">
      <c r="A21" s="47" t="s">
        <v>58</v>
      </c>
      <c r="B21" s="47" t="str">
        <f t="shared" si="7"/>
        <v>12</v>
      </c>
      <c r="C21" s="57">
        <v>1</v>
      </c>
      <c r="D21" s="58"/>
      <c r="E21" s="58"/>
      <c r="F21" s="58"/>
      <c r="G21" s="58"/>
      <c r="H21" s="58"/>
      <c r="I21" s="58"/>
      <c r="J21" s="58"/>
      <c r="K21" s="59"/>
      <c r="L21" s="59"/>
      <c r="M21" s="59"/>
      <c r="N21" s="59"/>
      <c r="O21" s="59"/>
      <c r="P21" s="59"/>
      <c r="Q21" s="59"/>
      <c r="R21" s="59"/>
      <c r="S21" s="60"/>
      <c r="T21" s="60"/>
      <c r="U21" s="60"/>
      <c r="V21" s="60"/>
      <c r="W21" s="60"/>
      <c r="X21" s="60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2"/>
      <c r="AJ21" s="62"/>
      <c r="AK21" s="62"/>
      <c r="AL21" s="62"/>
      <c r="AM21" s="62"/>
      <c r="AN21" s="62"/>
      <c r="AO21" s="62"/>
      <c r="AP21" s="62"/>
      <c r="AQ21" s="63"/>
      <c r="AR21" s="47" t="str">
        <f t="shared" si="0"/>
        <v>80</v>
      </c>
      <c r="AS21" s="47" t="str">
        <f t="shared" si="1"/>
        <v>00</v>
      </c>
      <c r="AT21" s="47" t="str">
        <f t="shared" si="2"/>
        <v>00</v>
      </c>
      <c r="AU21" s="47" t="str">
        <f t="shared" si="3"/>
        <v>00</v>
      </c>
      <c r="AV21" s="47" t="str">
        <f t="shared" si="4"/>
        <v>00</v>
      </c>
      <c r="AW21" s="47" t="str">
        <f>IF(AQ21&lt;&gt;0,IF(HextoDec(AQ21)&lt;256,DECtoHEX(HextoDec(AQ21),2)&amp;"00",RIGHT(AQ21,2)&amp;"0"&amp;LEFT(AQ21,1)),"0000")</f>
        <v>0000</v>
      </c>
      <c r="AX21" s="47" t="str">
        <f t="shared" si="5"/>
        <v>80000000000000</v>
      </c>
      <c r="AZ21" s="66" t="str">
        <f>IF(AQ21=0,"2D","29")</f>
        <v>2D</v>
      </c>
    </row>
    <row r="22" spans="1:52">
      <c r="A22" s="47" t="s">
        <v>59</v>
      </c>
      <c r="B22" s="47" t="str">
        <f t="shared" si="7"/>
        <v>13</v>
      </c>
      <c r="C22" s="57">
        <v>1</v>
      </c>
      <c r="D22" s="58"/>
      <c r="E22" s="58"/>
      <c r="F22" s="58"/>
      <c r="G22" s="58"/>
      <c r="H22" s="58"/>
      <c r="I22" s="58"/>
      <c r="J22" s="58"/>
      <c r="K22" s="59">
        <v>1</v>
      </c>
      <c r="L22" s="59"/>
      <c r="M22" s="59"/>
      <c r="N22" s="59"/>
      <c r="O22" s="59"/>
      <c r="P22" s="59"/>
      <c r="Q22" s="59"/>
      <c r="R22" s="59"/>
      <c r="S22" s="60"/>
      <c r="T22" s="60"/>
      <c r="U22" s="60"/>
      <c r="V22" s="60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2"/>
      <c r="AJ22" s="62"/>
      <c r="AK22" s="62"/>
      <c r="AL22" s="62"/>
      <c r="AM22" s="62"/>
      <c r="AN22" s="62"/>
      <c r="AO22" s="62"/>
      <c r="AP22" s="62"/>
      <c r="AQ22" s="63"/>
      <c r="AR22" s="47" t="str">
        <f t="shared" si="0"/>
        <v>80</v>
      </c>
      <c r="AS22" s="47" t="str">
        <f t="shared" si="1"/>
        <v>80</v>
      </c>
      <c r="AT22" s="47" t="str">
        <f t="shared" si="2"/>
        <v>00</v>
      </c>
      <c r="AU22" s="47" t="str">
        <f t="shared" si="3"/>
        <v>00</v>
      </c>
      <c r="AV22" s="47" t="str">
        <f t="shared" si="4"/>
        <v>00</v>
      </c>
      <c r="AW22" s="47" t="str">
        <f>IF(AQ22&lt;&gt;0,IF(HextoDec(AQ22)&lt;256,DECtoHEX(HextoDec(AQ22),2)&amp;"00",RIGHT(AQ22,2)&amp;"0"&amp;LEFT(AQ22,1)),"0000")</f>
        <v>0000</v>
      </c>
      <c r="AX22" s="47" t="str">
        <f t="shared" si="5"/>
        <v>80800000000000</v>
      </c>
      <c r="AZ22" s="66" t="str">
        <f>IF(AQ22=0,"29","29")</f>
        <v>29</v>
      </c>
    </row>
    <row r="23" spans="1:52">
      <c r="A23" s="47" t="s">
        <v>60</v>
      </c>
      <c r="B23" s="47" t="str">
        <f t="shared" si="7"/>
        <v>14</v>
      </c>
      <c r="C23" s="57">
        <v>1</v>
      </c>
      <c r="D23" s="58"/>
      <c r="E23" s="58"/>
      <c r="F23" s="58"/>
      <c r="G23" s="58"/>
      <c r="H23" s="58"/>
      <c r="I23" s="58"/>
      <c r="J23" s="58"/>
      <c r="K23" s="59">
        <v>1</v>
      </c>
      <c r="L23" s="59"/>
      <c r="M23" s="59"/>
      <c r="N23" s="59"/>
      <c r="O23" s="59"/>
      <c r="P23" s="59"/>
      <c r="Q23" s="59"/>
      <c r="R23" s="59"/>
      <c r="S23" s="60"/>
      <c r="T23" s="60"/>
      <c r="U23" s="60"/>
      <c r="V23" s="60">
        <v>1</v>
      </c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2"/>
      <c r="AJ23" s="62"/>
      <c r="AK23" s="62"/>
      <c r="AL23" s="62"/>
      <c r="AM23" s="62"/>
      <c r="AN23" s="62"/>
      <c r="AO23" s="62"/>
      <c r="AP23" s="62"/>
      <c r="AQ23" s="63"/>
      <c r="AR23" s="47" t="str">
        <f t="shared" si="0"/>
        <v>80</v>
      </c>
      <c r="AS23" s="47" t="str">
        <f t="shared" si="1"/>
        <v>80</v>
      </c>
      <c r="AT23" s="47" t="str">
        <f t="shared" si="2"/>
        <v>10</v>
      </c>
      <c r="AU23" s="47" t="str">
        <f t="shared" si="3"/>
        <v>00</v>
      </c>
      <c r="AV23" s="47" t="str">
        <f t="shared" si="4"/>
        <v>00</v>
      </c>
      <c r="AW23" s="47" t="str">
        <f>IF(AQ23&lt;&gt;0,IF(HextoDec(AQ23)&lt;256,DECtoHEX(HextoDec(AQ23),2)&amp;"00",RIGHT(AQ23,2)&amp;"0"&amp;LEFT(AQ23,1)),"0000")</f>
        <v>0000</v>
      </c>
      <c r="AX23" s="47" t="str">
        <f t="shared" si="5"/>
        <v>80801000000000</v>
      </c>
      <c r="AZ23" s="66" t="str">
        <f>IF(AQ23=0,"29","29")</f>
        <v>29</v>
      </c>
    </row>
    <row r="24" spans="1:52">
      <c r="B24" s="47" t="str">
        <f t="shared" si="7"/>
        <v>15</v>
      </c>
      <c r="C24" s="57">
        <v>1</v>
      </c>
      <c r="D24" s="58"/>
      <c r="E24" s="58"/>
      <c r="F24" s="58"/>
      <c r="G24" s="58"/>
      <c r="H24" s="58"/>
      <c r="I24" s="58"/>
      <c r="J24" s="58"/>
      <c r="K24" s="59">
        <v>1</v>
      </c>
      <c r="L24" s="59"/>
      <c r="M24" s="59"/>
      <c r="N24" s="59"/>
      <c r="O24" s="59"/>
      <c r="P24" s="59"/>
      <c r="Q24" s="59"/>
      <c r="R24" s="59"/>
      <c r="S24" s="60"/>
      <c r="T24" s="60"/>
      <c r="U24" s="60"/>
      <c r="V24" s="60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2"/>
      <c r="AJ24" s="62"/>
      <c r="AK24" s="62"/>
      <c r="AL24" s="62"/>
      <c r="AM24" s="62"/>
      <c r="AN24" s="62"/>
      <c r="AO24" s="62"/>
      <c r="AP24" s="62"/>
      <c r="AQ24" s="63"/>
      <c r="AR24" s="47" t="str">
        <f t="shared" si="0"/>
        <v>80</v>
      </c>
      <c r="AS24" s="47" t="str">
        <f t="shared" si="1"/>
        <v>80</v>
      </c>
      <c r="AT24" s="47" t="str">
        <f t="shared" si="2"/>
        <v>00</v>
      </c>
      <c r="AU24" s="47" t="str">
        <f t="shared" si="3"/>
        <v>00</v>
      </c>
      <c r="AV24" s="47" t="str">
        <f t="shared" si="4"/>
        <v>00</v>
      </c>
      <c r="AW24" s="47" t="str">
        <f>IF(AQ24&lt;&gt;0,IF(HextoDec(AQ24)&lt;256,DECtoHEX(HextoDec(AQ24),2)&amp;"00",RIGHT(AQ24,2)&amp;"0"&amp;LEFT(AQ24,1)),"0000")</f>
        <v>0000</v>
      </c>
      <c r="AX24" s="47" t="str">
        <f t="shared" si="5"/>
        <v>80800000000000</v>
      </c>
      <c r="AZ24" s="66" t="str">
        <f>IF(AQ24=0,"06","29")</f>
        <v>06</v>
      </c>
    </row>
    <row r="25" spans="1:52">
      <c r="A25" s="47" t="s">
        <v>61</v>
      </c>
      <c r="B25" s="47" t="str">
        <f t="shared" si="7"/>
        <v>16</v>
      </c>
      <c r="C25" s="57">
        <v>1</v>
      </c>
      <c r="D25" s="58"/>
      <c r="E25" s="58"/>
      <c r="F25" s="58"/>
      <c r="G25" s="58"/>
      <c r="H25" s="58"/>
      <c r="I25" s="58"/>
      <c r="J25" s="58"/>
      <c r="K25" s="59"/>
      <c r="L25" s="59">
        <v>1</v>
      </c>
      <c r="M25" s="59"/>
      <c r="N25" s="59"/>
      <c r="O25" s="59"/>
      <c r="P25" s="59"/>
      <c r="Q25" s="59"/>
      <c r="R25" s="59"/>
      <c r="S25" s="60"/>
      <c r="T25" s="60"/>
      <c r="U25" s="60"/>
      <c r="V25" s="60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2"/>
      <c r="AJ25" s="62"/>
      <c r="AK25" s="62"/>
      <c r="AL25" s="62"/>
      <c r="AM25" s="62"/>
      <c r="AN25" s="62"/>
      <c r="AO25" s="62"/>
      <c r="AP25" s="62"/>
      <c r="AQ25" s="63"/>
      <c r="AR25" s="47" t="str">
        <f t="shared" si="0"/>
        <v>80</v>
      </c>
      <c r="AS25" s="47" t="str">
        <f t="shared" si="1"/>
        <v>40</v>
      </c>
      <c r="AT25" s="47" t="str">
        <f t="shared" si="2"/>
        <v>00</v>
      </c>
      <c r="AU25" s="47" t="str">
        <f t="shared" si="3"/>
        <v>00</v>
      </c>
      <c r="AV25" s="47" t="str">
        <f t="shared" si="4"/>
        <v>00</v>
      </c>
      <c r="AW25" s="47" t="str">
        <f>IF(AQ25&lt;&gt;0,IF(HextoDec(AQ25)&lt;256,DECtoHEX(HextoDec(AQ25),2)&amp;"00",RIGHT(AQ25,2)&amp;"0"&amp;LEFT(AQ25,1)),"0000")</f>
        <v>0000</v>
      </c>
      <c r="AX25" s="47" t="str">
        <f t="shared" si="5"/>
        <v>80400000000000</v>
      </c>
      <c r="AZ25" s="66" t="str">
        <f>IF(AQ25=0,"0e","29")</f>
        <v>0e</v>
      </c>
    </row>
    <row r="26" spans="1:52">
      <c r="A26" s="47" t="s">
        <v>62</v>
      </c>
      <c r="B26" s="47" t="str">
        <f t="shared" si="7"/>
        <v>17</v>
      </c>
      <c r="C26" s="57">
        <v>1</v>
      </c>
      <c r="D26" s="58"/>
      <c r="E26" s="58"/>
      <c r="F26" s="58"/>
      <c r="G26" s="58"/>
      <c r="H26" s="58"/>
      <c r="I26" s="58"/>
      <c r="J26" s="58"/>
      <c r="K26" s="59">
        <v>1</v>
      </c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2"/>
      <c r="AJ26" s="62"/>
      <c r="AK26" s="62"/>
      <c r="AL26" s="62"/>
      <c r="AM26" s="62"/>
      <c r="AN26" s="62"/>
      <c r="AO26" s="62"/>
      <c r="AP26" s="62"/>
      <c r="AQ26" s="63"/>
      <c r="AR26" s="47" t="str">
        <f t="shared" si="0"/>
        <v>80</v>
      </c>
      <c r="AS26" s="47" t="str">
        <f t="shared" si="1"/>
        <v>80</v>
      </c>
      <c r="AT26" s="47" t="str">
        <f t="shared" si="2"/>
        <v>00</v>
      </c>
      <c r="AU26" s="47" t="str">
        <f t="shared" si="3"/>
        <v>00</v>
      </c>
      <c r="AV26" s="47" t="str">
        <f t="shared" si="4"/>
        <v>00</v>
      </c>
      <c r="AW26" s="47" t="str">
        <f>IF(AQ26&lt;&gt;0,IF(HextoDec(AQ26)&lt;256,DECtoHEX(HextoDec(AQ26),2)&amp;"00",RIGHT(AQ26,2)&amp;"0"&amp;LEFT(AQ26,1)),"0000")</f>
        <v>0000</v>
      </c>
      <c r="AX26" s="47" t="str">
        <f t="shared" si="5"/>
        <v>80800000000000</v>
      </c>
      <c r="AZ26" s="66" t="str">
        <f t="shared" ref="AZ26:AZ31" si="8">IF(AQ26=0,"10","29")</f>
        <v>10</v>
      </c>
    </row>
    <row r="27" spans="1:52">
      <c r="A27" s="47" t="s">
        <v>63</v>
      </c>
      <c r="B27" s="47" t="str">
        <f t="shared" si="7"/>
        <v>18</v>
      </c>
      <c r="C27" s="57">
        <v>1</v>
      </c>
      <c r="D27" s="58"/>
      <c r="E27" s="58"/>
      <c r="F27" s="58"/>
      <c r="G27" s="58"/>
      <c r="H27" s="58"/>
      <c r="I27" s="58"/>
      <c r="J27" s="58"/>
      <c r="K27" s="59">
        <v>1</v>
      </c>
      <c r="L27" s="59"/>
      <c r="M27" s="59"/>
      <c r="N27" s="59"/>
      <c r="O27" s="59"/>
      <c r="P27" s="59"/>
      <c r="Q27" s="59"/>
      <c r="R27" s="59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2"/>
      <c r="AJ27" s="62"/>
      <c r="AK27" s="62"/>
      <c r="AL27" s="62"/>
      <c r="AM27" s="62"/>
      <c r="AN27" s="62"/>
      <c r="AO27" s="62"/>
      <c r="AP27" s="62"/>
      <c r="AQ27" s="63"/>
      <c r="AR27" s="47" t="str">
        <f t="shared" si="0"/>
        <v>80</v>
      </c>
      <c r="AS27" s="47" t="str">
        <f t="shared" si="1"/>
        <v>80</v>
      </c>
      <c r="AT27" s="47" t="str">
        <f t="shared" si="2"/>
        <v>00</v>
      </c>
      <c r="AU27" s="47" t="str">
        <f t="shared" si="3"/>
        <v>00</v>
      </c>
      <c r="AV27" s="47" t="str">
        <f t="shared" si="4"/>
        <v>00</v>
      </c>
      <c r="AW27" s="47" t="str">
        <f>IF(AQ27&lt;&gt;0,IF(HextoDec(AQ27)&lt;256,DECtoHEX(HextoDec(AQ27),2)&amp;"00",RIGHT(AQ27,2)&amp;"0"&amp;LEFT(AQ27,1)),"0000")</f>
        <v>0000</v>
      </c>
      <c r="AX27" s="47" t="str">
        <f t="shared" si="5"/>
        <v>80800000000000</v>
      </c>
      <c r="AZ27" s="66" t="str">
        <f t="shared" si="8"/>
        <v>10</v>
      </c>
    </row>
    <row r="28" spans="1:52">
      <c r="A28" s="47" t="s">
        <v>64</v>
      </c>
      <c r="B28" s="47" t="str">
        <f t="shared" si="7"/>
        <v>19</v>
      </c>
      <c r="C28" s="57">
        <v>1</v>
      </c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59"/>
      <c r="O28" s="59"/>
      <c r="P28" s="59"/>
      <c r="Q28" s="59"/>
      <c r="R28" s="59"/>
      <c r="S28" s="60"/>
      <c r="T28" s="60"/>
      <c r="U28" s="60"/>
      <c r="V28" s="60"/>
      <c r="W28" s="60"/>
      <c r="X28" s="60"/>
      <c r="Y28" s="60"/>
      <c r="Z28" s="60"/>
      <c r="AA28" s="61"/>
      <c r="AB28" s="61"/>
      <c r="AC28" s="61"/>
      <c r="AD28" s="61"/>
      <c r="AE28" s="61"/>
      <c r="AF28" s="61"/>
      <c r="AG28" s="61"/>
      <c r="AH28" s="61"/>
      <c r="AI28" s="62"/>
      <c r="AJ28" s="62"/>
      <c r="AK28" s="62"/>
      <c r="AL28" s="62"/>
      <c r="AM28" s="62"/>
      <c r="AN28" s="62"/>
      <c r="AO28" s="62"/>
      <c r="AP28" s="62"/>
      <c r="AQ28" s="63"/>
      <c r="AR28" s="47" t="str">
        <f t="shared" si="0"/>
        <v>80</v>
      </c>
      <c r="AS28" s="47" t="str">
        <f t="shared" si="1"/>
        <v>00</v>
      </c>
      <c r="AT28" s="47" t="str">
        <f t="shared" si="2"/>
        <v>00</v>
      </c>
      <c r="AU28" s="47" t="str">
        <f t="shared" si="3"/>
        <v>00</v>
      </c>
      <c r="AV28" s="47" t="str">
        <f t="shared" si="4"/>
        <v>00</v>
      </c>
      <c r="AW28" s="47" t="str">
        <f>IF(AQ28&lt;&gt;0,IF(HextoDec(AQ28)&lt;256,DECtoHEX(HextoDec(AQ28),2)&amp;"00",RIGHT(AQ28,2)&amp;"0"&amp;LEFT(AQ28,1)),"0000")</f>
        <v>0000</v>
      </c>
      <c r="AX28" s="47" t="str">
        <f t="shared" si="5"/>
        <v>80000000000000</v>
      </c>
      <c r="AZ28" s="66" t="str">
        <f t="shared" si="8"/>
        <v>10</v>
      </c>
    </row>
    <row r="29" spans="1:52">
      <c r="A29" s="47" t="s">
        <v>65</v>
      </c>
      <c r="B29" s="47" t="str">
        <f t="shared" si="7"/>
        <v>1A</v>
      </c>
      <c r="C29" s="57">
        <v>1</v>
      </c>
      <c r="D29" s="58"/>
      <c r="E29" s="58"/>
      <c r="F29" s="58"/>
      <c r="G29" s="58"/>
      <c r="H29" s="58"/>
      <c r="I29" s="58"/>
      <c r="J29" s="58"/>
      <c r="K29" s="59">
        <v>1</v>
      </c>
      <c r="L29" s="59"/>
      <c r="M29" s="59"/>
      <c r="N29" s="59"/>
      <c r="O29" s="59"/>
      <c r="P29" s="59"/>
      <c r="Q29" s="59"/>
      <c r="R29" s="59"/>
      <c r="S29" s="60"/>
      <c r="T29" s="60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2"/>
      <c r="AJ29" s="62"/>
      <c r="AK29" s="62"/>
      <c r="AL29" s="62"/>
      <c r="AM29" s="62"/>
      <c r="AN29" s="62"/>
      <c r="AO29" s="62"/>
      <c r="AP29" s="62"/>
      <c r="AQ29" s="63"/>
      <c r="AR29" s="47" t="str">
        <f t="shared" si="0"/>
        <v>80</v>
      </c>
      <c r="AS29" s="47" t="str">
        <f t="shared" si="1"/>
        <v>80</v>
      </c>
      <c r="AT29" s="47" t="str">
        <f t="shared" si="2"/>
        <v>00</v>
      </c>
      <c r="AU29" s="47" t="str">
        <f t="shared" si="3"/>
        <v>00</v>
      </c>
      <c r="AV29" s="47" t="str">
        <f t="shared" si="4"/>
        <v>00</v>
      </c>
      <c r="AW29" s="47" t="str">
        <f>IF(AQ29&lt;&gt;0,IF(HextoDec(AQ29)&lt;256,DECtoHEX(HextoDec(AQ29),2)&amp;"00",RIGHT(AQ29,2)&amp;"0"&amp;LEFT(AQ29,1)),"0000")</f>
        <v>0000</v>
      </c>
      <c r="AX29" s="47" t="str">
        <f t="shared" si="5"/>
        <v>80800000000000</v>
      </c>
      <c r="AZ29" s="66" t="str">
        <f t="shared" si="8"/>
        <v>10</v>
      </c>
    </row>
    <row r="30" spans="1:52">
      <c r="A30" s="47" t="s">
        <v>66</v>
      </c>
      <c r="B30" s="47" t="str">
        <f t="shared" si="7"/>
        <v>1B</v>
      </c>
      <c r="C30" s="57">
        <v>1</v>
      </c>
      <c r="D30" s="58"/>
      <c r="E30" s="58"/>
      <c r="F30" s="58"/>
      <c r="G30" s="58"/>
      <c r="H30" s="58"/>
      <c r="I30" s="58"/>
      <c r="J30" s="58"/>
      <c r="K30" s="59">
        <v>1</v>
      </c>
      <c r="L30" s="59"/>
      <c r="M30" s="59"/>
      <c r="N30" s="59"/>
      <c r="O30" s="59"/>
      <c r="P30" s="59"/>
      <c r="Q30" s="59"/>
      <c r="R30" s="59"/>
      <c r="S30" s="60"/>
      <c r="T30" s="60"/>
      <c r="U30" s="60"/>
      <c r="V30" s="60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2"/>
      <c r="AJ30" s="62"/>
      <c r="AK30" s="62"/>
      <c r="AL30" s="62"/>
      <c r="AM30" s="62"/>
      <c r="AN30" s="62"/>
      <c r="AO30" s="62"/>
      <c r="AP30" s="62"/>
      <c r="AQ30" s="63"/>
      <c r="AR30" s="47" t="str">
        <f t="shared" si="0"/>
        <v>80</v>
      </c>
      <c r="AS30" s="47" t="str">
        <f t="shared" si="1"/>
        <v>80</v>
      </c>
      <c r="AT30" s="47" t="str">
        <f t="shared" si="2"/>
        <v>00</v>
      </c>
      <c r="AU30" s="47" t="str">
        <f t="shared" si="3"/>
        <v>00</v>
      </c>
      <c r="AV30" s="47" t="str">
        <f t="shared" si="4"/>
        <v>00</v>
      </c>
      <c r="AW30" s="47" t="str">
        <f>IF(AQ30&lt;&gt;0,IF(HextoDec(AQ30)&lt;256,DECtoHEX(HextoDec(AQ30),2)&amp;"00",RIGHT(AQ30,2)&amp;"0"&amp;LEFT(AQ30,1)),"0000")</f>
        <v>0000</v>
      </c>
      <c r="AX30" s="47" t="str">
        <f t="shared" si="5"/>
        <v>80800000000000</v>
      </c>
      <c r="AZ30" s="66" t="str">
        <f t="shared" si="8"/>
        <v>10</v>
      </c>
    </row>
    <row r="31" spans="1:52">
      <c r="A31" s="47" t="s">
        <v>67</v>
      </c>
      <c r="B31" s="47" t="str">
        <f t="shared" si="7"/>
        <v>1C</v>
      </c>
      <c r="C31" s="57">
        <v>1</v>
      </c>
      <c r="D31" s="58"/>
      <c r="E31" s="58"/>
      <c r="F31" s="58"/>
      <c r="G31" s="58"/>
      <c r="H31" s="58"/>
      <c r="I31" s="58"/>
      <c r="J31" s="58"/>
      <c r="K31" s="59"/>
      <c r="L31" s="59"/>
      <c r="M31" s="59"/>
      <c r="N31" s="59"/>
      <c r="O31" s="59"/>
      <c r="P31" s="59"/>
      <c r="Q31" s="59"/>
      <c r="R31" s="59"/>
      <c r="S31" s="60"/>
      <c r="T31" s="60"/>
      <c r="U31" s="60"/>
      <c r="V31" s="60"/>
      <c r="W31" s="60"/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2"/>
      <c r="AJ31" s="62"/>
      <c r="AK31" s="62"/>
      <c r="AL31" s="62"/>
      <c r="AM31" s="62"/>
      <c r="AN31" s="62"/>
      <c r="AO31" s="62"/>
      <c r="AP31" s="62"/>
      <c r="AQ31" s="63"/>
      <c r="AR31" s="47" t="str">
        <f t="shared" si="0"/>
        <v>80</v>
      </c>
      <c r="AS31" s="47" t="str">
        <f t="shared" si="1"/>
        <v>00</v>
      </c>
      <c r="AT31" s="47" t="str">
        <f t="shared" si="2"/>
        <v>00</v>
      </c>
      <c r="AU31" s="47" t="str">
        <f t="shared" si="3"/>
        <v>00</v>
      </c>
      <c r="AV31" s="47" t="str">
        <f t="shared" si="4"/>
        <v>00</v>
      </c>
      <c r="AW31" s="47" t="str">
        <f>IF(AQ31&lt;&gt;0,IF(HextoDec(AQ31)&lt;256,DECtoHEX(HextoDec(AQ31),2)&amp;"00",RIGHT(AQ31,2)&amp;"0"&amp;LEFT(AQ31,1)),"0000")</f>
        <v>0000</v>
      </c>
      <c r="AX31" s="47" t="str">
        <f t="shared" si="5"/>
        <v>80000000000000</v>
      </c>
      <c r="AZ31" s="66" t="str">
        <f t="shared" si="8"/>
        <v>10</v>
      </c>
    </row>
    <row r="32" spans="1:52">
      <c r="A32" s="47" t="s">
        <v>68</v>
      </c>
      <c r="B32" s="47" t="str">
        <f t="shared" si="7"/>
        <v>1D</v>
      </c>
      <c r="C32" s="57">
        <v>1</v>
      </c>
      <c r="D32" s="58"/>
      <c r="E32" s="58"/>
      <c r="F32" s="58"/>
      <c r="G32" s="58"/>
      <c r="H32" s="58"/>
      <c r="I32" s="58"/>
      <c r="J32" s="58"/>
      <c r="K32" s="59">
        <v>1</v>
      </c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1"/>
      <c r="AF32" s="61"/>
      <c r="AG32" s="61"/>
      <c r="AH32" s="61"/>
      <c r="AI32" s="62"/>
      <c r="AJ32" s="62"/>
      <c r="AK32" s="62"/>
      <c r="AL32" s="62"/>
      <c r="AM32" s="62"/>
      <c r="AN32" s="62"/>
      <c r="AO32" s="62"/>
      <c r="AP32" s="62"/>
      <c r="AQ32" s="63"/>
      <c r="AR32" s="47" t="str">
        <f t="shared" si="0"/>
        <v>80</v>
      </c>
      <c r="AS32" s="47" t="str">
        <f t="shared" si="1"/>
        <v>80</v>
      </c>
      <c r="AT32" s="47" t="str">
        <f t="shared" si="2"/>
        <v>00</v>
      </c>
      <c r="AU32" s="47" t="str">
        <f t="shared" si="3"/>
        <v>00</v>
      </c>
      <c r="AV32" s="47" t="str">
        <f t="shared" si="4"/>
        <v>00</v>
      </c>
      <c r="AW32" s="47" t="str">
        <f>IF(AQ32&lt;&gt;0,IF(HextoDec(AQ32)&lt;256,DECtoHEX(HextoDec(AQ32),2)&amp;"00",RIGHT(AQ32,2)&amp;"0"&amp;LEFT(AQ32,1)),"0000")</f>
        <v>0000</v>
      </c>
      <c r="AX32" s="47" t="str">
        <f t="shared" si="5"/>
        <v>80800000000000</v>
      </c>
      <c r="AZ32" s="66" t="str">
        <f>IF(AQ32=0,"20","29")</f>
        <v>20</v>
      </c>
    </row>
    <row r="33" spans="1:52">
      <c r="A33" s="47" t="s">
        <v>69</v>
      </c>
      <c r="B33" s="47" t="str">
        <f t="shared" si="7"/>
        <v>1E</v>
      </c>
      <c r="C33" s="57">
        <v>1</v>
      </c>
      <c r="D33" s="58"/>
      <c r="E33" s="58"/>
      <c r="F33" s="58"/>
      <c r="G33" s="58"/>
      <c r="H33" s="58"/>
      <c r="I33" s="58"/>
      <c r="J33" s="58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1"/>
      <c r="AF33" s="61"/>
      <c r="AG33" s="61"/>
      <c r="AH33" s="61"/>
      <c r="AI33" s="62"/>
      <c r="AJ33" s="62"/>
      <c r="AK33" s="62"/>
      <c r="AL33" s="62"/>
      <c r="AM33" s="62"/>
      <c r="AN33" s="62"/>
      <c r="AO33" s="62"/>
      <c r="AP33" s="62"/>
      <c r="AQ33" s="63"/>
      <c r="AR33" s="47" t="str">
        <f t="shared" si="0"/>
        <v>80</v>
      </c>
      <c r="AS33" s="47" t="str">
        <f t="shared" si="1"/>
        <v>00</v>
      </c>
      <c r="AT33" s="47" t="str">
        <f t="shared" si="2"/>
        <v>00</v>
      </c>
      <c r="AU33" s="47" t="str">
        <f t="shared" si="3"/>
        <v>00</v>
      </c>
      <c r="AV33" s="47" t="str">
        <f t="shared" si="4"/>
        <v>00</v>
      </c>
      <c r="AW33" s="47" t="str">
        <f>IF(AQ33&lt;&gt;0,IF(HextoDec(AQ33)&lt;256,DECtoHEX(HextoDec(AQ33),2)&amp;"00",RIGHT(AQ33,2)&amp;"0"&amp;LEFT(AQ33,1)),"0000")</f>
        <v>0000</v>
      </c>
      <c r="AX33" s="47" t="str">
        <f t="shared" si="5"/>
        <v>80000000000000</v>
      </c>
      <c r="AZ33" s="66" t="str">
        <f>IF(AQ33=0,"10","29")</f>
        <v>10</v>
      </c>
    </row>
    <row r="34" spans="1:52">
      <c r="A34" s="47" t="s">
        <v>70</v>
      </c>
      <c r="B34" s="47" t="str">
        <f t="shared" si="7"/>
        <v>1F</v>
      </c>
      <c r="C34" s="57">
        <v>1</v>
      </c>
      <c r="D34" s="58"/>
      <c r="E34" s="58"/>
      <c r="F34" s="58"/>
      <c r="G34" s="58"/>
      <c r="H34" s="58"/>
      <c r="I34" s="58"/>
      <c r="J34" s="58"/>
      <c r="K34" s="59">
        <v>1</v>
      </c>
      <c r="L34" s="59"/>
      <c r="M34" s="59"/>
      <c r="N34" s="59"/>
      <c r="O34" s="59"/>
      <c r="P34" s="59"/>
      <c r="Q34" s="59"/>
      <c r="R34" s="59"/>
      <c r="S34" s="60"/>
      <c r="T34" s="60"/>
      <c r="U34" s="60"/>
      <c r="V34" s="60"/>
      <c r="W34" s="60"/>
      <c r="X34" s="60"/>
      <c r="Y34" s="60"/>
      <c r="Z34" s="60"/>
      <c r="AA34" s="61"/>
      <c r="AB34" s="61"/>
      <c r="AC34" s="61"/>
      <c r="AD34" s="61"/>
      <c r="AE34" s="61"/>
      <c r="AF34" s="61"/>
      <c r="AG34" s="61"/>
      <c r="AH34" s="61"/>
      <c r="AI34" s="62"/>
      <c r="AJ34" s="62"/>
      <c r="AK34" s="62"/>
      <c r="AL34" s="62"/>
      <c r="AM34" s="62"/>
      <c r="AN34" s="62"/>
      <c r="AO34" s="62"/>
      <c r="AP34" s="62"/>
      <c r="AQ34" s="63"/>
      <c r="AR34" s="47" t="str">
        <f t="shared" si="0"/>
        <v>80</v>
      </c>
      <c r="AS34" s="47" t="str">
        <f t="shared" si="1"/>
        <v>80</v>
      </c>
      <c r="AT34" s="47" t="str">
        <f t="shared" si="2"/>
        <v>00</v>
      </c>
      <c r="AU34" s="47" t="str">
        <f t="shared" si="3"/>
        <v>00</v>
      </c>
      <c r="AV34" s="47" t="str">
        <f t="shared" si="4"/>
        <v>00</v>
      </c>
      <c r="AW34" s="47" t="str">
        <f>IF(AQ34&lt;&gt;0,IF(HextoDec(AQ34)&lt;256,DECtoHEX(HextoDec(AQ34),2)&amp;"00",RIGHT(AQ34,2)&amp;"0"&amp;LEFT(AQ34,1)),"0000")</f>
        <v>0000</v>
      </c>
      <c r="AX34" s="47" t="str">
        <f t="shared" si="5"/>
        <v>80800000000000</v>
      </c>
      <c r="AZ34" s="66" t="str">
        <f>IF(AQ34=0,"19","29")</f>
        <v>19</v>
      </c>
    </row>
    <row r="35" spans="1:52">
      <c r="AX35" s="47" t="str">
        <f t="shared" ref="AX35:AX42" si="9">AR35&amp;AS35&amp;AT35&amp;AU35&amp;AV35</f>
        <v/>
      </c>
    </row>
    <row r="36" spans="1:52">
      <c r="AX36" s="47" t="str">
        <f t="shared" si="9"/>
        <v/>
      </c>
    </row>
    <row r="37" spans="1:52">
      <c r="AX37" s="47" t="str">
        <f t="shared" si="9"/>
        <v/>
      </c>
    </row>
    <row r="38" spans="1:52">
      <c r="AX38" s="47" t="str">
        <f t="shared" si="9"/>
        <v/>
      </c>
    </row>
    <row r="39" spans="1:52">
      <c r="AX39" s="47" t="str">
        <f t="shared" si="9"/>
        <v/>
      </c>
    </row>
    <row r="40" spans="1:52">
      <c r="AX40" s="47" t="str">
        <f t="shared" si="9"/>
        <v/>
      </c>
    </row>
    <row r="41" spans="1:52">
      <c r="AX41" s="47" t="str">
        <f t="shared" si="9"/>
        <v/>
      </c>
    </row>
    <row r="42" spans="1:52">
      <c r="AX42" s="47" t="str">
        <f t="shared" si="9"/>
        <v/>
      </c>
    </row>
  </sheetData>
  <mergeCells count="5">
    <mergeCell ref="C1:J1"/>
    <mergeCell ref="K1:R1"/>
    <mergeCell ref="S1:Z1"/>
    <mergeCell ref="AA1:AH1"/>
    <mergeCell ref="AI1:A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utorial_Sheet">
    <tabColor rgb="FFFFC000"/>
  </sheetPr>
  <dimension ref="A1:H8"/>
  <sheetViews>
    <sheetView workbookViewId="0">
      <selection activeCell="H8" sqref="H8"/>
    </sheetView>
  </sheetViews>
  <sheetFormatPr baseColWidth="10" defaultColWidth="9.140625" defaultRowHeight="15"/>
  <cols>
    <col min="1" max="3" width="4.140625" style="1" customWidth="1"/>
    <col min="4" max="4" width="2.5703125" style="1" bestFit="1" customWidth="1"/>
    <col min="5" max="5" width="3.85546875" style="1" customWidth="1"/>
    <col min="6" max="6" width="3.7109375" style="1" bestFit="1" customWidth="1"/>
    <col min="7" max="7" width="4.42578125" style="1" bestFit="1" customWidth="1"/>
    <col min="8" max="8" width="9.140625" style="1" customWidth="1"/>
    <col min="9" max="16384" width="9.140625" style="1"/>
  </cols>
  <sheetData>
    <row r="1" spans="1:8">
      <c r="A1" s="78" t="s">
        <v>309</v>
      </c>
      <c r="B1" s="78"/>
      <c r="C1" s="78"/>
      <c r="D1" s="78"/>
      <c r="H1" s="65" t="b">
        <v>0</v>
      </c>
    </row>
    <row r="2" spans="1:8">
      <c r="A2" s="39" t="s">
        <v>146</v>
      </c>
      <c r="B2" s="39" t="s">
        <v>147</v>
      </c>
      <c r="C2" s="39" t="s">
        <v>148</v>
      </c>
      <c r="D2" s="39" t="s">
        <v>149</v>
      </c>
      <c r="H2" s="1" t="b">
        <v>0</v>
      </c>
    </row>
    <row r="3" spans="1:8">
      <c r="H3" s="1" t="b">
        <v>0</v>
      </c>
    </row>
    <row r="4" spans="1:8">
      <c r="A4" s="78" t="s">
        <v>424</v>
      </c>
      <c r="B4" s="78"/>
      <c r="C4" s="78"/>
      <c r="D4" s="78"/>
      <c r="E4" s="79"/>
      <c r="F4" s="35">
        <v>75</v>
      </c>
      <c r="H4" s="1" t="b">
        <v>0</v>
      </c>
    </row>
    <row r="5" spans="1:8">
      <c r="A5" s="78" t="s">
        <v>308</v>
      </c>
      <c r="B5" s="79"/>
      <c r="C5" s="79"/>
      <c r="D5" s="79"/>
      <c r="E5" s="79"/>
      <c r="F5" s="35">
        <v>128</v>
      </c>
      <c r="G5" s="35" t="s">
        <v>310</v>
      </c>
      <c r="H5" s="1" t="b">
        <v>0</v>
      </c>
    </row>
    <row r="6" spans="1:8">
      <c r="A6" s="80" t="s">
        <v>337</v>
      </c>
      <c r="B6" s="80"/>
      <c r="C6" s="80"/>
      <c r="D6" s="80"/>
      <c r="E6" s="80"/>
      <c r="F6" s="39">
        <v>0</v>
      </c>
    </row>
    <row r="7" spans="1:8">
      <c r="A7" s="77" t="s">
        <v>334</v>
      </c>
      <c r="B7" s="77"/>
      <c r="C7" s="77"/>
      <c r="D7" s="77"/>
      <c r="E7" s="77"/>
      <c r="F7" s="35">
        <v>128</v>
      </c>
      <c r="G7" s="35" t="s">
        <v>310</v>
      </c>
    </row>
    <row r="8" spans="1:8">
      <c r="A8" s="78" t="s">
        <v>336</v>
      </c>
      <c r="B8" s="78"/>
      <c r="C8" s="78"/>
      <c r="D8" s="78"/>
      <c r="E8" s="78"/>
      <c r="F8" s="35">
        <v>128</v>
      </c>
      <c r="G8" s="35" t="s">
        <v>310</v>
      </c>
      <c r="H8" s="1" t="str">
        <f>A2&amp;B2&amp;C2&amp;D2</f>
        <v>8c8b8d8e</v>
      </c>
    </row>
  </sheetData>
  <sheetProtection selectLockedCells="1" selectUnlockedCells="1"/>
  <mergeCells count="6">
    <mergeCell ref="A7:E7"/>
    <mergeCell ref="A8:E8"/>
    <mergeCell ref="A1:D1"/>
    <mergeCell ref="A4:E4"/>
    <mergeCell ref="A5:E5"/>
    <mergeCell ref="A6:E6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Calc_Sheet">
    <tabColor theme="4" tint="0.39997558519241921"/>
  </sheetPr>
  <dimension ref="A1"/>
  <sheetViews>
    <sheetView workbookViewId="0"/>
  </sheetViews>
  <sheetFormatPr baseColWidth="10" defaultColWidth="9.140625" defaultRowHeight="15"/>
  <cols>
    <col min="1" max="16384" width="9.140625" style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FTText_Sheet">
    <tabColor theme="6" tint="0.39997558519241921"/>
  </sheetPr>
  <dimension ref="A1:G10"/>
  <sheetViews>
    <sheetView workbookViewId="0"/>
  </sheetViews>
  <sheetFormatPr baseColWidth="10" defaultColWidth="9.140625" defaultRowHeight="15"/>
  <cols>
    <col min="1" max="1" width="35.7109375" style="18" customWidth="1"/>
    <col min="2" max="2" width="20.7109375" style="18" customWidth="1"/>
    <col min="3" max="3" width="35.7109375" style="1" customWidth="1"/>
    <col min="4" max="7" width="35.7109375" style="18" customWidth="1"/>
    <col min="8" max="16384" width="9.140625" style="1"/>
  </cols>
  <sheetData>
    <row r="1" spans="1:7" s="3" customFormat="1" ht="17.25">
      <c r="A1" s="15" t="s">
        <v>11</v>
      </c>
      <c r="B1" s="15" t="s">
        <v>4</v>
      </c>
      <c r="C1" s="15" t="s">
        <v>5</v>
      </c>
      <c r="D1" s="15" t="s">
        <v>6</v>
      </c>
      <c r="E1" s="15" t="s">
        <v>7</v>
      </c>
      <c r="F1" s="15" t="s">
        <v>8</v>
      </c>
    </row>
    <row r="2" spans="1:7">
      <c r="A2" s="16"/>
      <c r="B2" s="16"/>
      <c r="C2" s="20"/>
      <c r="D2" s="17"/>
      <c r="E2" s="17"/>
      <c r="F2" s="20"/>
      <c r="G2" s="1"/>
    </row>
    <row r="3" spans="1:7">
      <c r="A3" s="16"/>
      <c r="B3" s="16"/>
      <c r="C3" s="20"/>
      <c r="D3" s="17"/>
      <c r="E3" s="17"/>
      <c r="F3" s="20"/>
      <c r="G3" s="1"/>
    </row>
    <row r="4" spans="1:7">
      <c r="A4" s="16"/>
      <c r="B4" s="16"/>
      <c r="C4" s="20"/>
      <c r="D4" s="16"/>
      <c r="E4" s="17"/>
      <c r="F4" s="20"/>
      <c r="G4" s="1"/>
    </row>
    <row r="5" spans="1:7">
      <c r="A5" s="16"/>
      <c r="B5" s="16"/>
      <c r="C5" s="21"/>
      <c r="D5" s="16"/>
      <c r="E5" s="17"/>
      <c r="F5" s="21"/>
      <c r="G5" s="1"/>
    </row>
    <row r="6" spans="1:7">
      <c r="A6" s="16"/>
      <c r="B6" s="16"/>
      <c r="C6" s="21"/>
      <c r="D6" s="16"/>
      <c r="E6" s="17"/>
      <c r="F6" s="21"/>
      <c r="G6" s="1"/>
    </row>
    <row r="7" spans="1:7">
      <c r="A7" s="16"/>
      <c r="B7" s="16"/>
      <c r="C7" s="20"/>
      <c r="D7" s="17"/>
      <c r="E7" s="17"/>
      <c r="F7" s="21"/>
      <c r="G7" s="1"/>
    </row>
    <row r="8" spans="1:7">
      <c r="A8" s="16"/>
      <c r="B8" s="16"/>
      <c r="C8" s="20"/>
      <c r="D8" s="17"/>
      <c r="E8" s="17"/>
      <c r="F8" s="21"/>
      <c r="G8" s="1"/>
    </row>
    <row r="9" spans="1:7">
      <c r="A9" s="16"/>
      <c r="B9" s="16"/>
      <c r="C9" s="20"/>
      <c r="D9" s="16"/>
      <c r="E9" s="17"/>
      <c r="F9" s="21"/>
      <c r="G9" s="1"/>
    </row>
    <row r="10" spans="1:7">
      <c r="F10" s="19"/>
      <c r="G10" s="1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Code</vt:lpstr>
      <vt:lpstr>Hacks</vt:lpstr>
      <vt:lpstr>Reaction Data</vt:lpstr>
      <vt:lpstr>Misc. Data</vt:lpstr>
      <vt:lpstr>Calculations</vt:lpstr>
      <vt:lpstr>LoadFFTText</vt:lpstr>
    </vt:vector>
  </TitlesOfParts>
  <Company>Final Fantasy Hacktics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Boisvert</dc:creator>
  <cp:lastModifiedBy>Behem0th</cp:lastModifiedBy>
  <dcterms:created xsi:type="dcterms:W3CDTF">2013-09-10T15:54:50Z</dcterms:created>
  <dcterms:modified xsi:type="dcterms:W3CDTF">2019-01-12T22:25:09Z</dcterms:modified>
</cp:coreProperties>
</file>