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codeName="{1AED2BDD-1FA3-CEF2-32D4-FBADEFEB71EE}"/>
  <workbookPr codeName="ThisWorkbook" defaultThemeVersion="124226"/>
  <mc:AlternateContent xmlns:mc="http://schemas.openxmlformats.org/markup-compatibility/2006">
    <mc:Choice Requires="x15">
      <x15ac:absPath xmlns:x15ac="http://schemas.microsoft.com/office/spreadsheetml/2010/11/ac" url="C:\Users\Xifanie\Documents\"/>
    </mc:Choice>
  </mc:AlternateContent>
  <xr:revisionPtr revIDLastSave="0" documentId="8_{19CDE090-69CC-45FF-8A0B-856EF9FF61A9}" xr6:coauthVersionLast="44" xr6:coauthVersionMax="44" xr10:uidLastSave="{00000000-0000-0000-0000-000000000000}"/>
  <bookViews>
    <workbookView xWindow="-120" yWindow="-120" windowWidth="29040" windowHeight="15840" firstSheet="4" activeTab="4" xr2:uid="{00000000-000D-0000-FFFF-FFFF00000000}"/>
  </bookViews>
  <sheets>
    <sheet name="Code" sheetId="6" state="hidden" r:id="rId1"/>
    <sheet name="Compile Sheet" sheetId="7" state="hidden" r:id="rId2"/>
    <sheet name="Opcodes" sheetId="15" state="hidden" r:id="rId3"/>
    <sheet name=".xml" sheetId="8" state="hidden" r:id="rId4"/>
    <sheet name="Settings" sheetId="26" r:id="rId5"/>
    <sheet name="Jobs" sheetId="23" r:id="rId6"/>
    <sheet name="Skillsets" sheetId="22" r:id="rId7"/>
    <sheet name="Abilities" sheetId="19" r:id="rId8"/>
    <sheet name="Inflict Statuses" sheetId="17" r:id="rId9"/>
    <sheet name="Effects" sheetId="10" r:id="rId10"/>
    <sheet name="Item Attributes" sheetId="18" r:id="rId11"/>
    <sheet name="Sprites" sheetId="25" r:id="rId12"/>
    <sheet name="ENTDs" sheetId="21" r:id="rId13"/>
    <sheet name="LoadFFTText" sheetId="16" state="hidden" r:id="rId14"/>
    <sheet name="Strings" sheetId="20" state="hidden" r:id="rId15"/>
  </sheets>
  <functionGroups builtInGroupCount="19"/>
  <calcPr calcId="191029"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14" i="10" l="1"/>
  <c r="M514" i="10" s="1"/>
  <c r="I512" i="10"/>
  <c r="I511" i="10"/>
  <c r="I510" i="10"/>
  <c r="I509" i="10"/>
  <c r="M509" i="10" s="1"/>
  <c r="I508" i="10"/>
  <c r="K508" i="10" s="1"/>
  <c r="I507" i="10"/>
  <c r="M507" i="10" s="1"/>
  <c r="I506" i="10"/>
  <c r="I505" i="10"/>
  <c r="I504" i="10"/>
  <c r="M504" i="10" s="1"/>
  <c r="I503" i="10"/>
  <c r="M503" i="10" s="1"/>
  <c r="I502" i="10"/>
  <c r="M502" i="10" s="1"/>
  <c r="I501" i="10"/>
  <c r="I500" i="10"/>
  <c r="I499" i="10"/>
  <c r="I498" i="10"/>
  <c r="I497" i="10"/>
  <c r="K497" i="10" s="1"/>
  <c r="I496" i="10"/>
  <c r="K496" i="10" s="1"/>
  <c r="I495" i="10"/>
  <c r="M495" i="10" s="1"/>
  <c r="I494" i="10"/>
  <c r="I493" i="10"/>
  <c r="M493" i="10" s="1"/>
  <c r="I492" i="10"/>
  <c r="M492" i="10" s="1"/>
  <c r="I491" i="10"/>
  <c r="K491" i="10" s="1"/>
  <c r="I490" i="10"/>
  <c r="K490" i="10" s="1"/>
  <c r="I489" i="10"/>
  <c r="I488" i="10"/>
  <c r="I487" i="10"/>
  <c r="I486" i="10"/>
  <c r="I485" i="10"/>
  <c r="M485" i="10" s="1"/>
  <c r="I484" i="10"/>
  <c r="M484" i="10" s="1"/>
  <c r="I483" i="10"/>
  <c r="M483" i="10" s="1"/>
  <c r="I482" i="10"/>
  <c r="I481" i="10"/>
  <c r="K481" i="10" s="1"/>
  <c r="I480" i="10"/>
  <c r="I479" i="10"/>
  <c r="M479" i="10" s="1"/>
  <c r="I478" i="10"/>
  <c r="M478" i="10" s="1"/>
  <c r="I477" i="10"/>
  <c r="I476" i="10"/>
  <c r="I475" i="10"/>
  <c r="I474" i="10"/>
  <c r="I473" i="10"/>
  <c r="K473" i="10" s="1"/>
  <c r="I472" i="10"/>
  <c r="K472" i="10" s="1"/>
  <c r="I471" i="10"/>
  <c r="M471" i="10" s="1"/>
  <c r="I470" i="10"/>
  <c r="I469" i="10"/>
  <c r="K469" i="10" s="1"/>
  <c r="I468" i="10"/>
  <c r="K468" i="10" s="1"/>
  <c r="I467" i="10"/>
  <c r="K467" i="10" s="1"/>
  <c r="I466" i="10"/>
  <c r="K466" i="10" s="1"/>
  <c r="I465" i="10"/>
  <c r="I464" i="10"/>
  <c r="I463" i="10"/>
  <c r="I462" i="10"/>
  <c r="I461" i="10"/>
  <c r="M461" i="10" s="1"/>
  <c r="I460" i="10"/>
  <c r="M460" i="10" s="1"/>
  <c r="I459" i="10"/>
  <c r="M459" i="10" s="1"/>
  <c r="I458" i="10"/>
  <c r="I457" i="10"/>
  <c r="K457" i="10" s="1"/>
  <c r="I456" i="10"/>
  <c r="K456" i="10" s="1"/>
  <c r="I455" i="10"/>
  <c r="K455" i="10" s="1"/>
  <c r="I454" i="10"/>
  <c r="M454" i="10" s="1"/>
  <c r="I453" i="10"/>
  <c r="I452" i="10"/>
  <c r="I451" i="10"/>
  <c r="I450" i="10"/>
  <c r="I449" i="10"/>
  <c r="K449" i="10" s="1"/>
  <c r="I448" i="10"/>
  <c r="M448" i="10" s="1"/>
  <c r="I447" i="10"/>
  <c r="M447" i="10" s="1"/>
  <c r="I446" i="10"/>
  <c r="I445" i="10"/>
  <c r="K445" i="10" s="1"/>
  <c r="I444" i="10"/>
  <c r="M444" i="10" s="1"/>
  <c r="I443" i="10"/>
  <c r="K443" i="10" s="1"/>
  <c r="I442" i="10"/>
  <c r="M442" i="10" s="1"/>
  <c r="I441" i="10"/>
  <c r="I440" i="10"/>
  <c r="I439" i="10"/>
  <c r="I438" i="10"/>
  <c r="I437" i="10"/>
  <c r="M437" i="10" s="1"/>
  <c r="I436" i="10"/>
  <c r="M436" i="10" s="1"/>
  <c r="I435" i="10"/>
  <c r="M435" i="10" s="1"/>
  <c r="I434" i="10"/>
  <c r="I433" i="10"/>
  <c r="I432" i="10"/>
  <c r="M432" i="10" s="1"/>
  <c r="I431" i="10"/>
  <c r="M431" i="10" s="1"/>
  <c r="I430" i="10"/>
  <c r="M430" i="10" s="1"/>
  <c r="I429" i="10"/>
  <c r="I428" i="10"/>
  <c r="I427" i="10"/>
  <c r="I426" i="10"/>
  <c r="I425" i="10"/>
  <c r="K425" i="10" s="1"/>
  <c r="I424" i="10"/>
  <c r="M424" i="10" s="1"/>
  <c r="I423" i="10"/>
  <c r="M423" i="10" s="1"/>
  <c r="I422" i="10"/>
  <c r="I421" i="10"/>
  <c r="M421" i="10" s="1"/>
  <c r="I420" i="10"/>
  <c r="M420" i="10" s="1"/>
  <c r="I419" i="10"/>
  <c r="M419" i="10" s="1"/>
  <c r="I418" i="10"/>
  <c r="K418" i="10" s="1"/>
  <c r="I417" i="10"/>
  <c r="I354" i="10"/>
  <c r="I318" i="10"/>
  <c r="I312" i="10"/>
  <c r="K312" i="10" s="1"/>
  <c r="I311" i="10"/>
  <c r="K311" i="10" s="1"/>
  <c r="I310" i="10"/>
  <c r="K310" i="10" s="1"/>
  <c r="I309" i="10"/>
  <c r="M309" i="10" s="1"/>
  <c r="I308" i="10"/>
  <c r="I307" i="10"/>
  <c r="I306" i="10"/>
  <c r="I305" i="10"/>
  <c r="M305" i="10" s="1"/>
  <c r="I304" i="10"/>
  <c r="K304" i="10" s="1"/>
  <c r="I303" i="10"/>
  <c r="M303" i="10" s="1"/>
  <c r="I302" i="10"/>
  <c r="I301" i="10"/>
  <c r="K301" i="10" s="1"/>
  <c r="I300" i="10"/>
  <c r="I299" i="10"/>
  <c r="I289" i="10"/>
  <c r="K289" i="10" s="1"/>
  <c r="I287" i="10"/>
  <c r="M287" i="10" s="1"/>
  <c r="I286" i="10"/>
  <c r="M286" i="10" s="1"/>
  <c r="I285" i="10"/>
  <c r="M285" i="10" s="1"/>
  <c r="I284" i="10"/>
  <c r="I283" i="10"/>
  <c r="I282" i="10"/>
  <c r="I281" i="10"/>
  <c r="K281" i="10" s="1"/>
  <c r="I280" i="10"/>
  <c r="M280" i="10" s="1"/>
  <c r="I279" i="10"/>
  <c r="M279" i="10" s="1"/>
  <c r="I278" i="10"/>
  <c r="I277" i="10"/>
  <c r="K277" i="10" s="1"/>
  <c r="I257" i="10"/>
  <c r="K257" i="10" s="1"/>
  <c r="I256" i="10"/>
  <c r="I255" i="10"/>
  <c r="M255" i="10" s="1"/>
  <c r="I254" i="10"/>
  <c r="K254" i="10" s="1"/>
  <c r="I253" i="10"/>
  <c r="M253" i="10" s="1"/>
  <c r="I230" i="10"/>
  <c r="I229" i="10"/>
  <c r="K229" i="10" s="1"/>
  <c r="I228" i="10"/>
  <c r="K228" i="10" s="1"/>
  <c r="I227" i="10"/>
  <c r="I226" i="10"/>
  <c r="M226" i="10" s="1"/>
  <c r="I212" i="10"/>
  <c r="I210" i="10"/>
  <c r="I165" i="10"/>
  <c r="M165" i="10" s="1"/>
  <c r="I158" i="10"/>
  <c r="I156" i="10"/>
  <c r="I155" i="10"/>
  <c r="M155" i="10" s="1"/>
  <c r="I154" i="10"/>
  <c r="M154" i="10" s="1"/>
  <c r="I153" i="10"/>
  <c r="K153" i="10" s="1"/>
  <c r="I152" i="10"/>
  <c r="I151" i="10"/>
  <c r="M151" i="10" s="1"/>
  <c r="I150" i="10"/>
  <c r="I149" i="10"/>
  <c r="M149" i="10" s="1"/>
  <c r="I148" i="10"/>
  <c r="I147" i="10"/>
  <c r="M147" i="10" s="1"/>
  <c r="I146" i="10"/>
  <c r="I78" i="10"/>
  <c r="I67" i="10"/>
  <c r="I51" i="10"/>
  <c r="M51" i="10" s="1"/>
  <c r="I45" i="10"/>
  <c r="M45" i="10" s="1"/>
  <c r="I41" i="10"/>
  <c r="M41" i="10" s="1"/>
  <c r="I40" i="10"/>
  <c r="K40" i="10" s="1"/>
  <c r="P162" i="23"/>
  <c r="P161" i="23"/>
  <c r="P160" i="23"/>
  <c r="P159" i="23"/>
  <c r="P158" i="23"/>
  <c r="R158" i="23" s="1"/>
  <c r="P157" i="23"/>
  <c r="P156" i="23"/>
  <c r="P155" i="23"/>
  <c r="P154" i="23"/>
  <c r="P153" i="23"/>
  <c r="R153" i="23" s="1"/>
  <c r="P152" i="23"/>
  <c r="P151" i="23"/>
  <c r="R151" i="23" s="1"/>
  <c r="P150" i="23"/>
  <c r="P149" i="23"/>
  <c r="R149" i="23" s="1"/>
  <c r="P148" i="23"/>
  <c r="R148" i="23" s="1"/>
  <c r="P147" i="23"/>
  <c r="P146" i="23"/>
  <c r="R146" i="23" s="1"/>
  <c r="P145" i="23"/>
  <c r="P144" i="23"/>
  <c r="P143" i="23"/>
  <c r="P142" i="23"/>
  <c r="P141" i="23"/>
  <c r="R141" i="23" s="1"/>
  <c r="P140" i="23"/>
  <c r="P139" i="23"/>
  <c r="R139" i="23" s="1"/>
  <c r="P138" i="23"/>
  <c r="P137" i="23"/>
  <c r="R137" i="23" s="1"/>
  <c r="P136" i="23"/>
  <c r="R136" i="23" s="1"/>
  <c r="P135" i="23"/>
  <c r="P134" i="23"/>
  <c r="R134" i="23" s="1"/>
  <c r="P133" i="23"/>
  <c r="P132" i="23"/>
  <c r="P131" i="23"/>
  <c r="P130" i="23"/>
  <c r="P129" i="23"/>
  <c r="P128" i="23"/>
  <c r="P127" i="23"/>
  <c r="R127" i="23" s="1"/>
  <c r="P126" i="23"/>
  <c r="P125" i="23"/>
  <c r="P124" i="23"/>
  <c r="R124" i="23" s="1"/>
  <c r="P123" i="23"/>
  <c r="P122" i="23"/>
  <c r="R122" i="23" s="1"/>
  <c r="P121" i="23"/>
  <c r="P120" i="23"/>
  <c r="P119" i="23"/>
  <c r="P118" i="23"/>
  <c r="P117" i="23"/>
  <c r="R117" i="23" s="1"/>
  <c r="P116" i="23"/>
  <c r="P115" i="23"/>
  <c r="R115" i="23" s="1"/>
  <c r="P114" i="23"/>
  <c r="P113" i="23"/>
  <c r="R113" i="23" s="1"/>
  <c r="P112" i="23"/>
  <c r="R112" i="23" s="1"/>
  <c r="P111" i="23"/>
  <c r="P110" i="23"/>
  <c r="R110" i="23" s="1"/>
  <c r="P109" i="23"/>
  <c r="P108" i="23"/>
  <c r="P107" i="23"/>
  <c r="P106" i="23"/>
  <c r="P105" i="23"/>
  <c r="R105" i="23" s="1"/>
  <c r="P104" i="23"/>
  <c r="P103" i="23"/>
  <c r="R103" i="23" s="1"/>
  <c r="P102" i="23"/>
  <c r="R102" i="23" s="1"/>
  <c r="P101" i="23"/>
  <c r="R101" i="23" s="1"/>
  <c r="P100" i="23"/>
  <c r="R100" i="23" s="1"/>
  <c r="P99" i="23"/>
  <c r="P98" i="23"/>
  <c r="R98" i="23" s="1"/>
  <c r="P97" i="23"/>
  <c r="P96" i="23"/>
  <c r="P95" i="23"/>
  <c r="P94" i="23"/>
  <c r="P93" i="23"/>
  <c r="P92" i="23"/>
  <c r="P91" i="23"/>
  <c r="R91" i="23" s="1"/>
  <c r="P90" i="23"/>
  <c r="P89" i="23"/>
  <c r="P88" i="23"/>
  <c r="R88" i="23" s="1"/>
  <c r="P87" i="23"/>
  <c r="P86" i="23"/>
  <c r="P85" i="23"/>
  <c r="P84" i="23"/>
  <c r="P83" i="23"/>
  <c r="P82" i="23"/>
  <c r="P81" i="23"/>
  <c r="R81" i="23" s="1"/>
  <c r="P80" i="23"/>
  <c r="P79" i="23"/>
  <c r="R79" i="23" s="1"/>
  <c r="P78" i="23"/>
  <c r="P77" i="23"/>
  <c r="R77" i="23" s="1"/>
  <c r="P76" i="23"/>
  <c r="R76" i="23" s="1"/>
  <c r="P75" i="23"/>
  <c r="P74" i="23"/>
  <c r="R74" i="23" s="1"/>
  <c r="P73" i="23"/>
  <c r="P72" i="23"/>
  <c r="P71" i="23"/>
  <c r="P70" i="23"/>
  <c r="P69" i="23"/>
  <c r="R69" i="23" s="1"/>
  <c r="P68" i="23"/>
  <c r="P67" i="23"/>
  <c r="R67" i="23" s="1"/>
  <c r="P66" i="23"/>
  <c r="P65" i="23"/>
  <c r="R65" i="23" s="1"/>
  <c r="P64" i="23"/>
  <c r="R64" i="23" s="1"/>
  <c r="P63" i="23"/>
  <c r="R63" i="23" s="1"/>
  <c r="P62" i="23"/>
  <c r="R62" i="23" s="1"/>
  <c r="P61" i="23"/>
  <c r="P60" i="23"/>
  <c r="P59" i="23"/>
  <c r="P58" i="23"/>
  <c r="R58" i="23" s="1"/>
  <c r="P57" i="23"/>
  <c r="P56" i="23"/>
  <c r="P55" i="23"/>
  <c r="R55" i="23" s="1"/>
  <c r="P54" i="23"/>
  <c r="R54" i="23" s="1"/>
  <c r="P53" i="23"/>
  <c r="P52" i="23"/>
  <c r="R52" i="23" s="1"/>
  <c r="P51" i="23"/>
  <c r="P50" i="23"/>
  <c r="R50" i="23" s="1"/>
  <c r="P49" i="23"/>
  <c r="P48" i="23"/>
  <c r="P47" i="23"/>
  <c r="P46" i="23"/>
  <c r="R46" i="23" s="1"/>
  <c r="P45" i="23"/>
  <c r="R45" i="23" s="1"/>
  <c r="P44" i="23"/>
  <c r="P43" i="23"/>
  <c r="R43" i="23" s="1"/>
  <c r="P42" i="23"/>
  <c r="P41" i="23"/>
  <c r="R41" i="23" s="1"/>
  <c r="P40" i="23"/>
  <c r="R40" i="23" s="1"/>
  <c r="P39" i="23"/>
  <c r="P38" i="23"/>
  <c r="R38" i="23" s="1"/>
  <c r="P37" i="23"/>
  <c r="P36" i="23"/>
  <c r="P35" i="23"/>
  <c r="P34" i="23"/>
  <c r="R34" i="23" s="1"/>
  <c r="P33" i="23"/>
  <c r="R33" i="23" s="1"/>
  <c r="P31" i="23"/>
  <c r="R31" i="23" s="1"/>
  <c r="P30" i="23"/>
  <c r="R30" i="23" s="1"/>
  <c r="P29" i="23"/>
  <c r="P28" i="23"/>
  <c r="R28" i="23" s="1"/>
  <c r="P27" i="23"/>
  <c r="R27" i="23" s="1"/>
  <c r="P26" i="23"/>
  <c r="P25" i="23"/>
  <c r="R25" i="23" s="1"/>
  <c r="P24" i="23"/>
  <c r="P23" i="23"/>
  <c r="P22" i="23"/>
  <c r="P21" i="23"/>
  <c r="P20" i="23"/>
  <c r="R20" i="23" s="1"/>
  <c r="P19" i="23"/>
  <c r="R19" i="23" s="1"/>
  <c r="P18" i="23"/>
  <c r="R18" i="23" s="1"/>
  <c r="P17" i="23"/>
  <c r="R17" i="23" s="1"/>
  <c r="P16" i="23"/>
  <c r="P15" i="23"/>
  <c r="R15" i="23" s="1"/>
  <c r="P14" i="23"/>
  <c r="R14" i="23" s="1"/>
  <c r="P13" i="23"/>
  <c r="R13" i="23" s="1"/>
  <c r="P12" i="23"/>
  <c r="P11" i="23"/>
  <c r="P10" i="23"/>
  <c r="P9" i="23"/>
  <c r="R9" i="23" s="1"/>
  <c r="P8" i="23"/>
  <c r="R8" i="23" s="1"/>
  <c r="P7" i="23"/>
  <c r="R7" i="23" s="1"/>
  <c r="P6" i="23"/>
  <c r="R6" i="23" s="1"/>
  <c r="P5" i="23"/>
  <c r="R5" i="23" s="1"/>
  <c r="P4" i="23"/>
  <c r="R4" i="23" s="1"/>
  <c r="P3" i="23"/>
  <c r="R3" i="23" s="1"/>
  <c r="P32" i="23"/>
  <c r="R32" i="23" s="1"/>
  <c r="R159" i="23"/>
  <c r="R157" i="23"/>
  <c r="R144" i="23"/>
  <c r="R138" i="23"/>
  <c r="R132" i="23"/>
  <c r="R126" i="23"/>
  <c r="R120" i="23"/>
  <c r="R114" i="23"/>
  <c r="R108" i="23"/>
  <c r="R96" i="23"/>
  <c r="R90" i="23"/>
  <c r="R86" i="23"/>
  <c r="R84" i="23"/>
  <c r="R78" i="23"/>
  <c r="R72" i="23"/>
  <c r="R66" i="23"/>
  <c r="R60" i="23"/>
  <c r="R48" i="23"/>
  <c r="R42" i="23"/>
  <c r="R36" i="23"/>
  <c r="R26" i="23"/>
  <c r="R24" i="23"/>
  <c r="R23" i="23"/>
  <c r="R12" i="23"/>
  <c r="R150" i="23"/>
  <c r="R162" i="23"/>
  <c r="R161" i="23"/>
  <c r="R160" i="23"/>
  <c r="R156" i="23"/>
  <c r="R155" i="23"/>
  <c r="R154" i="23"/>
  <c r="R152" i="23"/>
  <c r="R147" i="23"/>
  <c r="R145" i="23"/>
  <c r="R143" i="23"/>
  <c r="R142" i="23"/>
  <c r="R140" i="23"/>
  <c r="R135" i="23"/>
  <c r="R133" i="23"/>
  <c r="R131" i="23"/>
  <c r="R130" i="23"/>
  <c r="R129" i="23"/>
  <c r="R128" i="23"/>
  <c r="R125" i="23"/>
  <c r="R123" i="23"/>
  <c r="R121" i="23"/>
  <c r="R119" i="23"/>
  <c r="R118" i="23"/>
  <c r="R116" i="23"/>
  <c r="R111" i="23"/>
  <c r="R109" i="23"/>
  <c r="R107" i="23"/>
  <c r="R106" i="23"/>
  <c r="R104" i="23"/>
  <c r="R99" i="23"/>
  <c r="R97" i="23"/>
  <c r="R95" i="23"/>
  <c r="R94" i="23"/>
  <c r="R93" i="23"/>
  <c r="R92" i="23"/>
  <c r="R89" i="23"/>
  <c r="R87" i="23"/>
  <c r="R85" i="23"/>
  <c r="R83" i="23"/>
  <c r="R82" i="23"/>
  <c r="R80" i="23"/>
  <c r="R75" i="23"/>
  <c r="R73" i="23"/>
  <c r="R71" i="23"/>
  <c r="R70" i="23"/>
  <c r="R68" i="23"/>
  <c r="R61" i="23"/>
  <c r="R59" i="23"/>
  <c r="R57" i="23"/>
  <c r="R56" i="23"/>
  <c r="R53" i="23"/>
  <c r="R51" i="23"/>
  <c r="R49" i="23"/>
  <c r="R47" i="23"/>
  <c r="R44" i="23"/>
  <c r="R39" i="23"/>
  <c r="R37" i="23"/>
  <c r="R35" i="23"/>
  <c r="R29" i="23"/>
  <c r="R22" i="23"/>
  <c r="R21" i="23"/>
  <c r="R16" i="23"/>
  <c r="R11" i="23"/>
  <c r="R10" i="23"/>
  <c r="M505" i="10"/>
  <c r="M494" i="10"/>
  <c r="M482" i="10"/>
  <c r="M480" i="10"/>
  <c r="K470" i="10"/>
  <c r="M458" i="10"/>
  <c r="M446" i="10"/>
  <c r="K434" i="10"/>
  <c r="K422" i="10"/>
  <c r="M302" i="10"/>
  <c r="K278" i="10"/>
  <c r="M230" i="10"/>
  <c r="M229" i="10"/>
  <c r="M158" i="10"/>
  <c r="M156" i="10"/>
  <c r="K146" i="10"/>
  <c r="K427" i="10"/>
  <c r="M512" i="10"/>
  <c r="K502" i="10"/>
  <c r="K430" i="10"/>
  <c r="M511" i="10"/>
  <c r="M510" i="10"/>
  <c r="M508" i="10"/>
  <c r="M506" i="10"/>
  <c r="M501" i="10"/>
  <c r="M500" i="10"/>
  <c r="M499" i="10"/>
  <c r="M498" i="10"/>
  <c r="M489" i="10"/>
  <c r="M488" i="10"/>
  <c r="M487" i="10"/>
  <c r="M486" i="10"/>
  <c r="M477" i="10"/>
  <c r="M476" i="10"/>
  <c r="M475" i="10"/>
  <c r="M474" i="10"/>
  <c r="M472" i="10"/>
  <c r="M466" i="10"/>
  <c r="M465" i="10"/>
  <c r="M464" i="10"/>
  <c r="M463" i="10"/>
  <c r="M462" i="10"/>
  <c r="M453" i="10"/>
  <c r="M452" i="10"/>
  <c r="M451" i="10"/>
  <c r="M450" i="10"/>
  <c r="M441" i="10"/>
  <c r="M440" i="10"/>
  <c r="M439" i="10"/>
  <c r="M438" i="10"/>
  <c r="M434" i="10"/>
  <c r="M429" i="10"/>
  <c r="M428" i="10"/>
  <c r="M427" i="10"/>
  <c r="M426" i="10"/>
  <c r="M417" i="10"/>
  <c r="M354" i="10"/>
  <c r="M318" i="10"/>
  <c r="M308" i="10"/>
  <c r="M307" i="10"/>
  <c r="M306" i="10"/>
  <c r="M284" i="10"/>
  <c r="M283" i="10"/>
  <c r="M282" i="10"/>
  <c r="M256" i="10"/>
  <c r="M254" i="10"/>
  <c r="M212" i="10"/>
  <c r="M210" i="10"/>
  <c r="M152" i="10"/>
  <c r="M150" i="10"/>
  <c r="M148" i="10"/>
  <c r="M146" i="10"/>
  <c r="M78" i="10"/>
  <c r="M67" i="10"/>
  <c r="K512" i="10"/>
  <c r="K511" i="10"/>
  <c r="K510" i="10"/>
  <c r="K506" i="10"/>
  <c r="K501" i="10"/>
  <c r="K500" i="10"/>
  <c r="K499" i="10"/>
  <c r="K498" i="10"/>
  <c r="K489" i="10"/>
  <c r="K488" i="10"/>
  <c r="K487" i="10"/>
  <c r="K486" i="10"/>
  <c r="K477" i="10"/>
  <c r="K476" i="10"/>
  <c r="K475" i="10"/>
  <c r="K474" i="10"/>
  <c r="K465" i="10"/>
  <c r="K464" i="10"/>
  <c r="K463" i="10"/>
  <c r="K462" i="10"/>
  <c r="K460" i="10"/>
  <c r="K458" i="10"/>
  <c r="K453" i="10"/>
  <c r="K452" i="10"/>
  <c r="K451" i="10"/>
  <c r="K450" i="10"/>
  <c r="K448" i="10"/>
  <c r="K441" i="10"/>
  <c r="K440" i="10"/>
  <c r="K439" i="10"/>
  <c r="K438" i="10"/>
  <c r="K437" i="10"/>
  <c r="K436" i="10"/>
  <c r="K429" i="10"/>
  <c r="K428" i="10"/>
  <c r="K426" i="10"/>
  <c r="K417" i="10"/>
  <c r="K354" i="10"/>
  <c r="K318" i="10"/>
  <c r="K308" i="10"/>
  <c r="K307" i="10"/>
  <c r="K306" i="10"/>
  <c r="K305" i="10"/>
  <c r="K302" i="10"/>
  <c r="K284" i="10"/>
  <c r="K283" i="10"/>
  <c r="K282" i="10"/>
  <c r="K256" i="10"/>
  <c r="K230" i="10"/>
  <c r="K212" i="10"/>
  <c r="K210" i="10"/>
  <c r="K158" i="10"/>
  <c r="K152" i="10"/>
  <c r="K151" i="10"/>
  <c r="K150" i="10"/>
  <c r="K148" i="10"/>
  <c r="K78" i="10"/>
  <c r="K67" i="10"/>
  <c r="P155" i="25"/>
  <c r="P136" i="25"/>
  <c r="P135" i="25"/>
  <c r="P134" i="25"/>
  <c r="P133" i="25"/>
  <c r="P132" i="25"/>
  <c r="P131" i="25"/>
  <c r="P130" i="25"/>
  <c r="P129" i="25"/>
  <c r="P128" i="25"/>
  <c r="P127" i="25"/>
  <c r="P126" i="25"/>
  <c r="P125" i="25"/>
  <c r="P124" i="25"/>
  <c r="P123" i="25"/>
  <c r="P122" i="25"/>
  <c r="P121" i="25"/>
  <c r="P120" i="25"/>
  <c r="P119" i="25"/>
  <c r="P118" i="25"/>
  <c r="P117" i="25"/>
  <c r="P116" i="25"/>
  <c r="P115" i="25"/>
  <c r="P114" i="25"/>
  <c r="P113" i="25"/>
  <c r="P112" i="25"/>
  <c r="P111" i="25"/>
  <c r="P110" i="25"/>
  <c r="P109" i="25"/>
  <c r="P108" i="25"/>
  <c r="P107" i="25"/>
  <c r="P106" i="25"/>
  <c r="P105" i="25"/>
  <c r="P104" i="25"/>
  <c r="P103" i="25"/>
  <c r="P102" i="25"/>
  <c r="P101" i="25"/>
  <c r="P100" i="25"/>
  <c r="P99" i="25"/>
  <c r="P98" i="25"/>
  <c r="P97" i="25"/>
  <c r="P96" i="25"/>
  <c r="P95" i="25"/>
  <c r="P94" i="25"/>
  <c r="P93" i="25"/>
  <c r="P92" i="25"/>
  <c r="P91" i="25"/>
  <c r="P90" i="25"/>
  <c r="P89" i="25"/>
  <c r="P88" i="25"/>
  <c r="P87" i="25"/>
  <c r="P86" i="25"/>
  <c r="P85" i="25"/>
  <c r="P84" i="25"/>
  <c r="P83" i="25"/>
  <c r="P82" i="25"/>
  <c r="P81" i="25"/>
  <c r="P80" i="25"/>
  <c r="P79" i="25"/>
  <c r="P78" i="25"/>
  <c r="P77" i="25"/>
  <c r="P76" i="25"/>
  <c r="P75" i="25"/>
  <c r="P74" i="25"/>
  <c r="P73" i="25"/>
  <c r="P72" i="25"/>
  <c r="P71" i="25"/>
  <c r="P70" i="25"/>
  <c r="P69" i="25"/>
  <c r="P68" i="25"/>
  <c r="P67" i="25"/>
  <c r="P66" i="25"/>
  <c r="P65" i="25"/>
  <c r="P64" i="25"/>
  <c r="P63" i="25"/>
  <c r="P62" i="25"/>
  <c r="P61" i="25"/>
  <c r="P60" i="25"/>
  <c r="P59" i="25"/>
  <c r="P58" i="25"/>
  <c r="P57" i="25"/>
  <c r="P56" i="25"/>
  <c r="P55" i="25"/>
  <c r="P54" i="25"/>
  <c r="P53" i="25"/>
  <c r="P52" i="25"/>
  <c r="P51" i="25"/>
  <c r="P50" i="25"/>
  <c r="P49" i="25"/>
  <c r="P48" i="25"/>
  <c r="P47" i="25"/>
  <c r="P46" i="25"/>
  <c r="P45" i="25"/>
  <c r="P44" i="25"/>
  <c r="P43" i="25"/>
  <c r="P42" i="25"/>
  <c r="P41" i="25"/>
  <c r="P40" i="25"/>
  <c r="P39" i="25"/>
  <c r="P38" i="25"/>
  <c r="P37" i="25"/>
  <c r="P36" i="25"/>
  <c r="P35" i="25"/>
  <c r="P34" i="25"/>
  <c r="P33" i="25"/>
  <c r="P32" i="25"/>
  <c r="P31" i="25"/>
  <c r="P30" i="25"/>
  <c r="P29" i="25"/>
  <c r="P28" i="25"/>
  <c r="P27" i="25"/>
  <c r="P26" i="25"/>
  <c r="P25" i="25"/>
  <c r="P24" i="25"/>
  <c r="P23" i="25"/>
  <c r="P22" i="25"/>
  <c r="P21" i="25"/>
  <c r="P20" i="25"/>
  <c r="P19" i="25"/>
  <c r="P18" i="25"/>
  <c r="P17" i="25"/>
  <c r="P16" i="25"/>
  <c r="P15" i="25"/>
  <c r="P14" i="25"/>
  <c r="P13" i="25"/>
  <c r="P12" i="25"/>
  <c r="P11" i="25"/>
  <c r="P10" i="25"/>
  <c r="P9" i="25"/>
  <c r="P8" i="25"/>
  <c r="P7" i="25"/>
  <c r="P6" i="25"/>
  <c r="P5" i="25"/>
  <c r="P4" i="25"/>
  <c r="P3" i="25"/>
  <c r="T3" i="25" s="1"/>
  <c r="P514" i="21"/>
  <c r="P513" i="21"/>
  <c r="P512" i="21"/>
  <c r="P511" i="21"/>
  <c r="P510" i="21"/>
  <c r="P509" i="21"/>
  <c r="P508" i="21"/>
  <c r="P507" i="21"/>
  <c r="P506" i="21"/>
  <c r="P505" i="21"/>
  <c r="P504" i="21"/>
  <c r="P503" i="21"/>
  <c r="P502" i="21"/>
  <c r="P501" i="21"/>
  <c r="P500" i="21"/>
  <c r="P499" i="21"/>
  <c r="P498" i="21"/>
  <c r="P497" i="21"/>
  <c r="P496" i="21"/>
  <c r="P495" i="21"/>
  <c r="P494" i="21"/>
  <c r="P493" i="21"/>
  <c r="P492" i="21"/>
  <c r="P491" i="21"/>
  <c r="P490" i="21"/>
  <c r="P489" i="21"/>
  <c r="P488" i="21"/>
  <c r="P487" i="21"/>
  <c r="P486" i="21"/>
  <c r="P485" i="21"/>
  <c r="P484" i="21"/>
  <c r="P483" i="21"/>
  <c r="P482" i="21"/>
  <c r="P481" i="21"/>
  <c r="P480" i="21"/>
  <c r="P479" i="21"/>
  <c r="P478" i="21"/>
  <c r="P477" i="21"/>
  <c r="P476" i="21"/>
  <c r="P475" i="21"/>
  <c r="P474" i="21"/>
  <c r="P473" i="21"/>
  <c r="P472" i="21"/>
  <c r="P471" i="21"/>
  <c r="P470" i="21"/>
  <c r="P469" i="21"/>
  <c r="P468" i="21"/>
  <c r="P467" i="21"/>
  <c r="P466" i="21"/>
  <c r="P465" i="21"/>
  <c r="P464" i="21"/>
  <c r="P463" i="21"/>
  <c r="P462" i="21"/>
  <c r="P461" i="21"/>
  <c r="P460" i="21"/>
  <c r="P459" i="21"/>
  <c r="P458" i="21"/>
  <c r="P457" i="21"/>
  <c r="P456" i="21"/>
  <c r="P455" i="21"/>
  <c r="P454" i="21"/>
  <c r="P453" i="21"/>
  <c r="P452" i="21"/>
  <c r="P451" i="21"/>
  <c r="P450" i="21"/>
  <c r="P449" i="21"/>
  <c r="P448" i="21"/>
  <c r="P447" i="21"/>
  <c r="P446" i="21"/>
  <c r="P445" i="21"/>
  <c r="P444" i="21"/>
  <c r="P443" i="21"/>
  <c r="P442" i="21"/>
  <c r="P441" i="21"/>
  <c r="P440" i="21"/>
  <c r="P439" i="21"/>
  <c r="P438" i="21"/>
  <c r="P437" i="21"/>
  <c r="P436" i="21"/>
  <c r="P435" i="21"/>
  <c r="P434" i="21"/>
  <c r="P433" i="21"/>
  <c r="P432" i="21"/>
  <c r="P431" i="21"/>
  <c r="P430" i="21"/>
  <c r="P429" i="21"/>
  <c r="P428" i="21"/>
  <c r="P427" i="21"/>
  <c r="P426" i="21"/>
  <c r="P425" i="21"/>
  <c r="P424" i="21"/>
  <c r="P423" i="21"/>
  <c r="P422" i="21"/>
  <c r="P421" i="21"/>
  <c r="P420" i="21"/>
  <c r="P419" i="21"/>
  <c r="P418" i="21"/>
  <c r="P417" i="21"/>
  <c r="P416" i="21"/>
  <c r="P415" i="21"/>
  <c r="P414" i="21"/>
  <c r="P413" i="21"/>
  <c r="P412" i="21"/>
  <c r="P411" i="21"/>
  <c r="P410" i="21"/>
  <c r="P409" i="21"/>
  <c r="P408" i="21"/>
  <c r="P407" i="21"/>
  <c r="P406" i="21"/>
  <c r="P405" i="21"/>
  <c r="P404" i="21"/>
  <c r="P403" i="21"/>
  <c r="P402" i="21"/>
  <c r="P401" i="21"/>
  <c r="P400" i="21"/>
  <c r="P399" i="21"/>
  <c r="P398" i="21"/>
  <c r="P397" i="21"/>
  <c r="P396" i="21"/>
  <c r="P395" i="21"/>
  <c r="P394" i="21"/>
  <c r="P393" i="21"/>
  <c r="P392" i="21"/>
  <c r="P391" i="21"/>
  <c r="P390" i="21"/>
  <c r="P389" i="21"/>
  <c r="P388" i="21"/>
  <c r="P387" i="21"/>
  <c r="P386" i="21"/>
  <c r="P385" i="21"/>
  <c r="P384" i="21"/>
  <c r="P383" i="21"/>
  <c r="P382" i="21"/>
  <c r="P381" i="21"/>
  <c r="P380" i="21"/>
  <c r="P379" i="21"/>
  <c r="P378" i="21"/>
  <c r="P377" i="21"/>
  <c r="P376" i="21"/>
  <c r="P375" i="21"/>
  <c r="P374" i="21"/>
  <c r="P373" i="21"/>
  <c r="P372" i="21"/>
  <c r="P371" i="21"/>
  <c r="P370" i="21"/>
  <c r="P369" i="21"/>
  <c r="P368" i="21"/>
  <c r="P367" i="21"/>
  <c r="P366" i="21"/>
  <c r="P365" i="21"/>
  <c r="P364" i="21"/>
  <c r="P363" i="21"/>
  <c r="P362" i="21"/>
  <c r="P361" i="21"/>
  <c r="P360" i="21"/>
  <c r="P359" i="21"/>
  <c r="P358" i="21"/>
  <c r="P357" i="21"/>
  <c r="P356" i="21"/>
  <c r="P355" i="21"/>
  <c r="P354" i="21"/>
  <c r="P353" i="21"/>
  <c r="P352" i="21"/>
  <c r="P351" i="21"/>
  <c r="P350" i="21"/>
  <c r="P349" i="21"/>
  <c r="P348" i="21"/>
  <c r="P347" i="21"/>
  <c r="P346" i="21"/>
  <c r="P345" i="21"/>
  <c r="P344" i="21"/>
  <c r="P343" i="21"/>
  <c r="P342" i="21"/>
  <c r="P341" i="21"/>
  <c r="P340" i="21"/>
  <c r="P339" i="21"/>
  <c r="P338" i="21"/>
  <c r="P337" i="21"/>
  <c r="P336" i="21"/>
  <c r="P335" i="21"/>
  <c r="P334" i="21"/>
  <c r="P333" i="21"/>
  <c r="P332" i="21"/>
  <c r="P331" i="21"/>
  <c r="P330" i="21"/>
  <c r="P329" i="21"/>
  <c r="P328" i="21"/>
  <c r="P327" i="21"/>
  <c r="P326" i="21"/>
  <c r="P325" i="21"/>
  <c r="P324" i="21"/>
  <c r="P323" i="21"/>
  <c r="P322" i="21"/>
  <c r="P321" i="21"/>
  <c r="P320" i="21"/>
  <c r="P319" i="21"/>
  <c r="P318" i="21"/>
  <c r="P317" i="21"/>
  <c r="P316" i="21"/>
  <c r="P315" i="21"/>
  <c r="P314" i="21"/>
  <c r="P313" i="21"/>
  <c r="P312" i="21"/>
  <c r="P311" i="21"/>
  <c r="P310" i="21"/>
  <c r="P309" i="21"/>
  <c r="P308" i="21"/>
  <c r="P307" i="21"/>
  <c r="P306" i="21"/>
  <c r="P305" i="21"/>
  <c r="P304" i="21"/>
  <c r="P303" i="21"/>
  <c r="P302" i="21"/>
  <c r="P301" i="21"/>
  <c r="P300" i="21"/>
  <c r="P299" i="21"/>
  <c r="P298" i="21"/>
  <c r="P297" i="21"/>
  <c r="P296" i="21"/>
  <c r="P295" i="21"/>
  <c r="P294" i="21"/>
  <c r="P293" i="21"/>
  <c r="P292" i="21"/>
  <c r="P291" i="21"/>
  <c r="P290" i="21"/>
  <c r="P289" i="21"/>
  <c r="P288" i="21"/>
  <c r="P287" i="21"/>
  <c r="P286" i="21"/>
  <c r="P285" i="21"/>
  <c r="P284" i="21"/>
  <c r="P283" i="21"/>
  <c r="P282" i="21"/>
  <c r="P281" i="21"/>
  <c r="P280" i="21"/>
  <c r="P279" i="21"/>
  <c r="P278" i="21"/>
  <c r="P277" i="21"/>
  <c r="P276" i="21"/>
  <c r="P275" i="21"/>
  <c r="P274" i="21"/>
  <c r="P273" i="21"/>
  <c r="P272" i="21"/>
  <c r="P271" i="21"/>
  <c r="P270" i="21"/>
  <c r="P269" i="21"/>
  <c r="P268" i="21"/>
  <c r="P267" i="21"/>
  <c r="P266" i="21"/>
  <c r="P265" i="21"/>
  <c r="P264" i="21"/>
  <c r="P263" i="21"/>
  <c r="P262" i="21"/>
  <c r="P261" i="21"/>
  <c r="P260" i="21"/>
  <c r="P259" i="21"/>
  <c r="P258" i="21"/>
  <c r="P257" i="21"/>
  <c r="P256" i="21"/>
  <c r="P255" i="21"/>
  <c r="P254" i="21"/>
  <c r="P253" i="21"/>
  <c r="P252" i="21"/>
  <c r="P251" i="21"/>
  <c r="P250" i="21"/>
  <c r="P249" i="21"/>
  <c r="P248" i="21"/>
  <c r="P247" i="21"/>
  <c r="P246" i="21"/>
  <c r="P245" i="21"/>
  <c r="P244" i="21"/>
  <c r="P243" i="21"/>
  <c r="P242" i="21"/>
  <c r="P241" i="21"/>
  <c r="P240" i="21"/>
  <c r="P239" i="21"/>
  <c r="P238" i="21"/>
  <c r="P237" i="21"/>
  <c r="P236" i="21"/>
  <c r="P235" i="21"/>
  <c r="P234" i="21"/>
  <c r="P233" i="21"/>
  <c r="P232" i="21"/>
  <c r="P231" i="21"/>
  <c r="P230" i="21"/>
  <c r="P229" i="21"/>
  <c r="P228" i="21"/>
  <c r="P219" i="21"/>
  <c r="P218" i="21"/>
  <c r="P217" i="21"/>
  <c r="P216" i="21"/>
  <c r="P207" i="21"/>
  <c r="P206" i="21"/>
  <c r="P205" i="21"/>
  <c r="P204" i="21"/>
  <c r="P183" i="21"/>
  <c r="P182" i="21"/>
  <c r="P181" i="21"/>
  <c r="P180" i="21"/>
  <c r="P84" i="21"/>
  <c r="P75" i="21"/>
  <c r="P74" i="21"/>
  <c r="P73" i="21"/>
  <c r="P72" i="21"/>
  <c r="P51" i="21"/>
  <c r="P50" i="21"/>
  <c r="P49" i="21"/>
  <c r="P48" i="21"/>
  <c r="P39" i="21"/>
  <c r="P38" i="21"/>
  <c r="P37" i="21"/>
  <c r="P36" i="21"/>
  <c r="P15" i="21"/>
  <c r="P14" i="21"/>
  <c r="P13" i="21"/>
  <c r="P12" i="21"/>
  <c r="P3" i="21"/>
  <c r="P172" i="22"/>
  <c r="P171" i="22"/>
  <c r="P170" i="22"/>
  <c r="P169" i="22"/>
  <c r="P168" i="22"/>
  <c r="P167" i="22"/>
  <c r="P166" i="22"/>
  <c r="P165" i="22"/>
  <c r="P164" i="22"/>
  <c r="P157" i="22"/>
  <c r="P156" i="22"/>
  <c r="P155" i="22"/>
  <c r="P154" i="22"/>
  <c r="P153" i="22"/>
  <c r="P152" i="22"/>
  <c r="P151" i="22"/>
  <c r="P150" i="22"/>
  <c r="P149" i="22"/>
  <c r="P148" i="22"/>
  <c r="P147" i="22"/>
  <c r="P146" i="22"/>
  <c r="P145" i="22"/>
  <c r="P144" i="22"/>
  <c r="P143" i="22"/>
  <c r="P142" i="22"/>
  <c r="P141" i="22"/>
  <c r="P140" i="22"/>
  <c r="P139" i="22"/>
  <c r="P138" i="22"/>
  <c r="P137" i="22"/>
  <c r="P136" i="22"/>
  <c r="P135" i="22"/>
  <c r="P134" i="22"/>
  <c r="P133" i="22"/>
  <c r="P132" i="22"/>
  <c r="P131" i="22"/>
  <c r="P130" i="22"/>
  <c r="P129" i="22"/>
  <c r="P127" i="22"/>
  <c r="P126" i="22"/>
  <c r="P125" i="22"/>
  <c r="P124" i="22"/>
  <c r="P123" i="22"/>
  <c r="P121" i="22"/>
  <c r="P120" i="22"/>
  <c r="P119" i="22"/>
  <c r="P117" i="22"/>
  <c r="P116" i="22"/>
  <c r="P115" i="22"/>
  <c r="P113" i="22"/>
  <c r="P112" i="22"/>
  <c r="P111" i="22"/>
  <c r="P109" i="22"/>
  <c r="P108" i="22"/>
  <c r="P107" i="22"/>
  <c r="P105" i="22"/>
  <c r="P104" i="22"/>
  <c r="P103" i="22"/>
  <c r="P102" i="22"/>
  <c r="P101" i="22"/>
  <c r="P100" i="22"/>
  <c r="P99" i="22"/>
  <c r="P98" i="22"/>
  <c r="P97" i="22"/>
  <c r="P96" i="22"/>
  <c r="P95" i="22"/>
  <c r="P94" i="22"/>
  <c r="P93" i="22"/>
  <c r="P91" i="22"/>
  <c r="P90" i="22"/>
  <c r="P89" i="22"/>
  <c r="P88" i="22"/>
  <c r="P87" i="22"/>
  <c r="P86" i="22"/>
  <c r="P85" i="22"/>
  <c r="P84" i="22"/>
  <c r="P83" i="22"/>
  <c r="P82" i="22"/>
  <c r="P81" i="22"/>
  <c r="P80" i="22"/>
  <c r="P76" i="22"/>
  <c r="P74" i="22"/>
  <c r="P68" i="22"/>
  <c r="P66" i="22"/>
  <c r="P65" i="22"/>
  <c r="P64" i="22"/>
  <c r="P61" i="22"/>
  <c r="P60" i="22"/>
  <c r="P59" i="22"/>
  <c r="P56" i="22"/>
  <c r="P55" i="22"/>
  <c r="P7" i="22"/>
  <c r="P6" i="22"/>
  <c r="P4" i="22"/>
  <c r="P3" i="22"/>
  <c r="P5" i="22"/>
  <c r="D44" i="21"/>
  <c r="D43" i="21"/>
  <c r="D42" i="21"/>
  <c r="S212" i="21" s="1"/>
  <c r="D41" i="21"/>
  <c r="S197" i="21" s="1"/>
  <c r="D40" i="21"/>
  <c r="S186" i="21" s="1"/>
  <c r="D39" i="21"/>
  <c r="S134" i="21" s="1"/>
  <c r="D38" i="21"/>
  <c r="S155" i="21" s="1"/>
  <c r="D37" i="21"/>
  <c r="S10" i="21" s="1"/>
  <c r="D36" i="21"/>
  <c r="S142" i="21" s="1"/>
  <c r="D35" i="21"/>
  <c r="S128" i="21" s="1"/>
  <c r="D34" i="21"/>
  <c r="S116" i="21" s="1"/>
  <c r="D33" i="21"/>
  <c r="S102" i="21" s="1"/>
  <c r="D32" i="21"/>
  <c r="S111" i="21" s="1"/>
  <c r="D31" i="21"/>
  <c r="S157" i="21" s="1"/>
  <c r="D30" i="21"/>
  <c r="S69" i="21" s="1"/>
  <c r="D29" i="21"/>
  <c r="S58" i="21" s="1"/>
  <c r="D28" i="21"/>
  <c r="S43" i="21" s="1"/>
  <c r="D27" i="21"/>
  <c r="S28" i="21" s="1"/>
  <c r="D26" i="21"/>
  <c r="S17" i="21" s="1"/>
  <c r="D25" i="21"/>
  <c r="S161" i="21" s="1"/>
  <c r="D24" i="21"/>
  <c r="D23" i="21"/>
  <c r="D22" i="21"/>
  <c r="D21" i="21"/>
  <c r="D20" i="21"/>
  <c r="D19" i="21"/>
  <c r="D18" i="21"/>
  <c r="D17" i="21"/>
  <c r="D16" i="21"/>
  <c r="D15" i="21"/>
  <c r="D14" i="21"/>
  <c r="D13" i="21"/>
  <c r="D12" i="21"/>
  <c r="D11" i="21"/>
  <c r="D10" i="21"/>
  <c r="D9" i="21"/>
  <c r="D8" i="21"/>
  <c r="D7" i="21"/>
  <c r="D6" i="21"/>
  <c r="D5" i="21"/>
  <c r="D4" i="21"/>
  <c r="D3" i="21"/>
  <c r="D2" i="21"/>
  <c r="D1" i="21"/>
  <c r="D225" i="20"/>
  <c r="D224" i="20"/>
  <c r="D223" i="20"/>
  <c r="D222" i="20"/>
  <c r="D221" i="20"/>
  <c r="D220" i="20"/>
  <c r="D219" i="20"/>
  <c r="D218" i="20"/>
  <c r="D217" i="20"/>
  <c r="D216" i="20"/>
  <c r="D215" i="20"/>
  <c r="D214" i="20"/>
  <c r="D213" i="20"/>
  <c r="D212" i="20"/>
  <c r="D211" i="20"/>
  <c r="D210" i="20"/>
  <c r="D209" i="20"/>
  <c r="D208" i="20"/>
  <c r="D207" i="20"/>
  <c r="D206" i="20"/>
  <c r="D205" i="20"/>
  <c r="D204" i="20"/>
  <c r="D203" i="20"/>
  <c r="D202" i="20"/>
  <c r="D201" i="20"/>
  <c r="D200" i="20"/>
  <c r="D199" i="20"/>
  <c r="D198" i="20"/>
  <c r="D197" i="20"/>
  <c r="D196" i="20"/>
  <c r="D195" i="20"/>
  <c r="D194" i="20"/>
  <c r="D193" i="20"/>
  <c r="D192" i="20"/>
  <c r="D191" i="20"/>
  <c r="D190" i="20"/>
  <c r="D189" i="20"/>
  <c r="D188" i="20"/>
  <c r="D187" i="20"/>
  <c r="D186" i="20"/>
  <c r="D185" i="20"/>
  <c r="D184" i="20"/>
  <c r="D183" i="20"/>
  <c r="D182" i="20"/>
  <c r="D181" i="20"/>
  <c r="D180" i="20"/>
  <c r="D179" i="20"/>
  <c r="D178" i="20"/>
  <c r="N228" i="22"/>
  <c r="D160" i="25"/>
  <c r="C160" i="25"/>
  <c r="D159" i="25"/>
  <c r="C159" i="25"/>
  <c r="D158" i="25"/>
  <c r="C158" i="25"/>
  <c r="K157" i="25"/>
  <c r="D157" i="25"/>
  <c r="C157" i="25"/>
  <c r="K156" i="25"/>
  <c r="D156" i="25"/>
  <c r="C156" i="25"/>
  <c r="K155" i="25"/>
  <c r="D155" i="25"/>
  <c r="C155" i="25"/>
  <c r="K154" i="25"/>
  <c r="D154" i="25"/>
  <c r="C154" i="25"/>
  <c r="K153" i="25"/>
  <c r="D153" i="25"/>
  <c r="C153" i="25"/>
  <c r="K152" i="25"/>
  <c r="D152" i="25"/>
  <c r="S154" i="25" s="1"/>
  <c r="P154" i="25" s="1"/>
  <c r="C152" i="25"/>
  <c r="K151" i="25"/>
  <c r="D151" i="25"/>
  <c r="C151" i="25"/>
  <c r="K150" i="25"/>
  <c r="D150" i="25"/>
  <c r="C150" i="25"/>
  <c r="K149" i="25"/>
  <c r="D149" i="25"/>
  <c r="C149" i="25"/>
  <c r="K148" i="25"/>
  <c r="D148" i="25"/>
  <c r="C148" i="25"/>
  <c r="K147" i="25"/>
  <c r="D147" i="25"/>
  <c r="C147" i="25"/>
  <c r="K146" i="25"/>
  <c r="D146" i="25"/>
  <c r="S157" i="25" s="1"/>
  <c r="P157" i="25" s="1"/>
  <c r="C146" i="25"/>
  <c r="K145" i="25"/>
  <c r="D145" i="25"/>
  <c r="S153" i="25" s="1"/>
  <c r="P153" i="25" s="1"/>
  <c r="C145" i="25"/>
  <c r="K144" i="25"/>
  <c r="D144" i="25"/>
  <c r="C144" i="25"/>
  <c r="K143" i="25"/>
  <c r="D143" i="25"/>
  <c r="C143" i="25"/>
  <c r="K142" i="25"/>
  <c r="D142" i="25"/>
  <c r="C142" i="25"/>
  <c r="K141" i="25"/>
  <c r="D141" i="25"/>
  <c r="C141" i="25"/>
  <c r="K140" i="25"/>
  <c r="D140" i="25"/>
  <c r="C140" i="25"/>
  <c r="K139" i="25"/>
  <c r="D139" i="25"/>
  <c r="C139" i="25"/>
  <c r="K138" i="25"/>
  <c r="D138" i="25"/>
  <c r="C138" i="25"/>
  <c r="K137" i="25"/>
  <c r="D137" i="25"/>
  <c r="C137" i="25"/>
  <c r="K136" i="25"/>
  <c r="D136" i="25"/>
  <c r="C136" i="25"/>
  <c r="K135" i="25"/>
  <c r="D135" i="25"/>
  <c r="C135" i="25"/>
  <c r="K134" i="25"/>
  <c r="D134" i="25"/>
  <c r="C134" i="25"/>
  <c r="K133" i="25"/>
  <c r="D133" i="25"/>
  <c r="C133" i="25"/>
  <c r="K132" i="25"/>
  <c r="D132" i="25"/>
  <c r="C132" i="25"/>
  <c r="K131" i="25"/>
  <c r="D131" i="25"/>
  <c r="C131" i="25"/>
  <c r="K130" i="25"/>
  <c r="D130" i="25"/>
  <c r="C130" i="25"/>
  <c r="K129" i="25"/>
  <c r="D129" i="25"/>
  <c r="C129" i="25"/>
  <c r="K128" i="25"/>
  <c r="D128" i="25"/>
  <c r="C128" i="25"/>
  <c r="K127" i="25"/>
  <c r="D127" i="25"/>
  <c r="C127" i="25"/>
  <c r="K126" i="25"/>
  <c r="D126" i="25"/>
  <c r="C126" i="25"/>
  <c r="K125" i="25"/>
  <c r="D125" i="25"/>
  <c r="C125" i="25"/>
  <c r="K124" i="25"/>
  <c r="D124" i="25"/>
  <c r="C124" i="25"/>
  <c r="K123" i="25"/>
  <c r="D123" i="25"/>
  <c r="C123" i="25"/>
  <c r="K122" i="25"/>
  <c r="D122" i="25"/>
  <c r="C122" i="25"/>
  <c r="K121" i="25"/>
  <c r="D121" i="25"/>
  <c r="C121" i="25"/>
  <c r="K120" i="25"/>
  <c r="D120" i="25"/>
  <c r="C120" i="25"/>
  <c r="K119" i="25"/>
  <c r="D119" i="25"/>
  <c r="C119" i="25"/>
  <c r="K118" i="25"/>
  <c r="D118" i="25"/>
  <c r="C118" i="25"/>
  <c r="K117" i="25"/>
  <c r="D117" i="25"/>
  <c r="C117" i="25"/>
  <c r="K116" i="25"/>
  <c r="D116" i="25"/>
  <c r="C116" i="25"/>
  <c r="K115" i="25"/>
  <c r="D115" i="25"/>
  <c r="C115" i="25"/>
  <c r="K114" i="25"/>
  <c r="D114" i="25"/>
  <c r="C114" i="25"/>
  <c r="K113" i="25"/>
  <c r="D113" i="25"/>
  <c r="C113" i="25"/>
  <c r="K112" i="25"/>
  <c r="D112" i="25"/>
  <c r="C112" i="25"/>
  <c r="K111" i="25"/>
  <c r="D111" i="25"/>
  <c r="C111" i="25"/>
  <c r="K110" i="25"/>
  <c r="D110" i="25"/>
  <c r="C110" i="25"/>
  <c r="K109" i="25"/>
  <c r="D109" i="25"/>
  <c r="C109" i="25"/>
  <c r="K108" i="25"/>
  <c r="D108" i="25"/>
  <c r="C108" i="25"/>
  <c r="K107" i="25"/>
  <c r="D107" i="25"/>
  <c r="C107" i="25"/>
  <c r="K106" i="25"/>
  <c r="D106" i="25"/>
  <c r="C106" i="25"/>
  <c r="K105" i="25"/>
  <c r="D105" i="25"/>
  <c r="C105" i="25"/>
  <c r="K104" i="25"/>
  <c r="D104" i="25"/>
  <c r="C104" i="25"/>
  <c r="K103" i="25"/>
  <c r="D103" i="25"/>
  <c r="C103" i="25"/>
  <c r="K102" i="25"/>
  <c r="D102" i="25"/>
  <c r="C102" i="25"/>
  <c r="K101" i="25"/>
  <c r="D101" i="25"/>
  <c r="C101" i="25"/>
  <c r="K100" i="25"/>
  <c r="D100" i="25"/>
  <c r="C100" i="25"/>
  <c r="K99" i="25"/>
  <c r="D99" i="25"/>
  <c r="C99" i="25"/>
  <c r="K98" i="25"/>
  <c r="D98" i="25"/>
  <c r="C98" i="25"/>
  <c r="K97" i="25"/>
  <c r="D97" i="25"/>
  <c r="C97" i="25"/>
  <c r="K96" i="25"/>
  <c r="D96" i="25"/>
  <c r="C96" i="25"/>
  <c r="K95" i="25"/>
  <c r="D95" i="25"/>
  <c r="C95" i="25"/>
  <c r="K94" i="25"/>
  <c r="D94" i="25"/>
  <c r="C94" i="25"/>
  <c r="K93" i="25"/>
  <c r="D93" i="25"/>
  <c r="C93" i="25"/>
  <c r="K92" i="25"/>
  <c r="D92" i="25"/>
  <c r="C92" i="25"/>
  <c r="K91" i="25"/>
  <c r="D91" i="25"/>
  <c r="C91" i="25"/>
  <c r="K90" i="25"/>
  <c r="D90" i="25"/>
  <c r="C90" i="25"/>
  <c r="K89" i="25"/>
  <c r="D89" i="25"/>
  <c r="C89" i="25"/>
  <c r="K88" i="25"/>
  <c r="D88" i="25"/>
  <c r="C88" i="25"/>
  <c r="K87" i="25"/>
  <c r="D87" i="25"/>
  <c r="C87" i="25"/>
  <c r="K86" i="25"/>
  <c r="D86" i="25"/>
  <c r="C86" i="25"/>
  <c r="K85" i="25"/>
  <c r="D85" i="25"/>
  <c r="C85" i="25"/>
  <c r="K84" i="25"/>
  <c r="D84" i="25"/>
  <c r="C84" i="25"/>
  <c r="K83" i="25"/>
  <c r="D83" i="25"/>
  <c r="C83" i="25"/>
  <c r="K82" i="25"/>
  <c r="D82" i="25"/>
  <c r="C82" i="25"/>
  <c r="K81" i="25"/>
  <c r="D81" i="25"/>
  <c r="C81" i="25"/>
  <c r="K80" i="25"/>
  <c r="D80" i="25"/>
  <c r="C80" i="25"/>
  <c r="K79" i="25"/>
  <c r="D79" i="25"/>
  <c r="C79" i="25"/>
  <c r="K78" i="25"/>
  <c r="D78" i="25"/>
  <c r="C78" i="25"/>
  <c r="K77" i="25"/>
  <c r="D77" i="25"/>
  <c r="C77" i="25"/>
  <c r="K76" i="25"/>
  <c r="D76" i="25"/>
  <c r="C76" i="25"/>
  <c r="K75" i="25"/>
  <c r="D75" i="25"/>
  <c r="C75" i="25"/>
  <c r="K74" i="25"/>
  <c r="D74" i="25"/>
  <c r="C74" i="25"/>
  <c r="K73" i="25"/>
  <c r="D73" i="25"/>
  <c r="C73" i="25"/>
  <c r="K72" i="25"/>
  <c r="D72" i="25"/>
  <c r="C72" i="25"/>
  <c r="K71" i="25"/>
  <c r="D71" i="25"/>
  <c r="C71" i="25"/>
  <c r="K70" i="25"/>
  <c r="D70" i="25"/>
  <c r="C70" i="25"/>
  <c r="K69" i="25"/>
  <c r="D69" i="25"/>
  <c r="C69" i="25"/>
  <c r="K68" i="25"/>
  <c r="D68" i="25"/>
  <c r="C68" i="25"/>
  <c r="K67" i="25"/>
  <c r="D67" i="25"/>
  <c r="C67" i="25"/>
  <c r="K66" i="25"/>
  <c r="D66" i="25"/>
  <c r="C66" i="25"/>
  <c r="K65" i="25"/>
  <c r="D65" i="25"/>
  <c r="C65" i="25"/>
  <c r="K64" i="25"/>
  <c r="D64" i="25"/>
  <c r="C64" i="25"/>
  <c r="K63" i="25"/>
  <c r="D63" i="25"/>
  <c r="C63" i="25"/>
  <c r="K62" i="25"/>
  <c r="D62" i="25"/>
  <c r="C62" i="25"/>
  <c r="K61" i="25"/>
  <c r="D61" i="25"/>
  <c r="C61" i="25"/>
  <c r="K60" i="25"/>
  <c r="D60" i="25"/>
  <c r="C60" i="25"/>
  <c r="K59" i="25"/>
  <c r="D59" i="25"/>
  <c r="C59" i="25"/>
  <c r="K58" i="25"/>
  <c r="D58" i="25"/>
  <c r="C58" i="25"/>
  <c r="K57" i="25"/>
  <c r="D57" i="25"/>
  <c r="C57" i="25"/>
  <c r="K56" i="25"/>
  <c r="D56" i="25"/>
  <c r="C56" i="25"/>
  <c r="K55" i="25"/>
  <c r="D55" i="25"/>
  <c r="C55" i="25"/>
  <c r="K54" i="25"/>
  <c r="D54" i="25"/>
  <c r="C54" i="25"/>
  <c r="K53" i="25"/>
  <c r="D53" i="25"/>
  <c r="C53" i="25"/>
  <c r="K52" i="25"/>
  <c r="D52" i="25"/>
  <c r="C52" i="25"/>
  <c r="K51" i="25"/>
  <c r="D51" i="25"/>
  <c r="C51" i="25"/>
  <c r="K50" i="25"/>
  <c r="D50" i="25"/>
  <c r="C50" i="25"/>
  <c r="K49" i="25"/>
  <c r="D49" i="25"/>
  <c r="C49" i="25"/>
  <c r="T48" i="25"/>
  <c r="K48" i="25"/>
  <c r="D48" i="25"/>
  <c r="C48" i="25"/>
  <c r="K47" i="25"/>
  <c r="D47" i="25"/>
  <c r="C47" i="25"/>
  <c r="K46" i="25"/>
  <c r="D46" i="25"/>
  <c r="C46" i="25"/>
  <c r="K45" i="25"/>
  <c r="D45" i="25"/>
  <c r="C45" i="25"/>
  <c r="K44" i="25"/>
  <c r="D44" i="25"/>
  <c r="C44" i="25"/>
  <c r="R43" i="25"/>
  <c r="K43" i="25"/>
  <c r="D43" i="25"/>
  <c r="C43" i="25"/>
  <c r="K42" i="25"/>
  <c r="D42" i="25"/>
  <c r="C42" i="25"/>
  <c r="K41" i="25"/>
  <c r="D41" i="25"/>
  <c r="C41" i="25"/>
  <c r="K40" i="25"/>
  <c r="D40" i="25"/>
  <c r="C40" i="25"/>
  <c r="K39" i="25"/>
  <c r="D39" i="25"/>
  <c r="C39" i="25"/>
  <c r="K38" i="25"/>
  <c r="D38" i="25"/>
  <c r="C38" i="25"/>
  <c r="K37" i="25"/>
  <c r="D37" i="25"/>
  <c r="C37" i="25"/>
  <c r="K36" i="25"/>
  <c r="D36" i="25"/>
  <c r="C36" i="25"/>
  <c r="K35" i="25"/>
  <c r="D35" i="25"/>
  <c r="C35" i="25"/>
  <c r="K34" i="25"/>
  <c r="D34" i="25"/>
  <c r="C34" i="25"/>
  <c r="K33" i="25"/>
  <c r="D33" i="25"/>
  <c r="C33" i="25"/>
  <c r="K32" i="25"/>
  <c r="D32" i="25"/>
  <c r="C32" i="25"/>
  <c r="K31" i="25"/>
  <c r="D31" i="25"/>
  <c r="C31" i="25"/>
  <c r="K30" i="25"/>
  <c r="D30" i="25"/>
  <c r="C30" i="25"/>
  <c r="K29" i="25"/>
  <c r="D29" i="25"/>
  <c r="C29" i="25"/>
  <c r="K28" i="25"/>
  <c r="D28" i="25"/>
  <c r="C28" i="25"/>
  <c r="K27" i="25"/>
  <c r="D27" i="25"/>
  <c r="C27" i="25"/>
  <c r="K26" i="25"/>
  <c r="D26" i="25"/>
  <c r="C26" i="25"/>
  <c r="K25" i="25"/>
  <c r="D25" i="25"/>
  <c r="C25" i="25"/>
  <c r="K24" i="25"/>
  <c r="D24" i="25"/>
  <c r="C24" i="25"/>
  <c r="K23" i="25"/>
  <c r="D23" i="25"/>
  <c r="C23" i="25"/>
  <c r="K22" i="25"/>
  <c r="D22" i="25"/>
  <c r="C22" i="25"/>
  <c r="K21" i="25"/>
  <c r="D21" i="25"/>
  <c r="C21" i="25"/>
  <c r="K20" i="25"/>
  <c r="D20" i="25"/>
  <c r="C20" i="25"/>
  <c r="K19" i="25"/>
  <c r="D19" i="25"/>
  <c r="C19" i="25"/>
  <c r="K18" i="25"/>
  <c r="D18" i="25"/>
  <c r="C18" i="25"/>
  <c r="K17" i="25"/>
  <c r="D17" i="25"/>
  <c r="C17" i="25"/>
  <c r="K16" i="25"/>
  <c r="D16" i="25"/>
  <c r="C16" i="25"/>
  <c r="K15" i="25"/>
  <c r="D15" i="25"/>
  <c r="C15" i="25"/>
  <c r="K14" i="25"/>
  <c r="D14" i="25"/>
  <c r="C14" i="25"/>
  <c r="K13" i="25"/>
  <c r="D13" i="25"/>
  <c r="C13" i="25"/>
  <c r="K12" i="25"/>
  <c r="D12" i="25"/>
  <c r="C12" i="25"/>
  <c r="K11" i="25"/>
  <c r="D11" i="25"/>
  <c r="C11" i="25"/>
  <c r="K10" i="25"/>
  <c r="D10" i="25"/>
  <c r="C10" i="25"/>
  <c r="K9" i="25"/>
  <c r="D9" i="25"/>
  <c r="C9" i="25"/>
  <c r="K8" i="25"/>
  <c r="D8" i="25"/>
  <c r="C8" i="25"/>
  <c r="K7" i="25"/>
  <c r="D7" i="25"/>
  <c r="C7" i="25"/>
  <c r="K6" i="25"/>
  <c r="D6" i="25"/>
  <c r="C6" i="25"/>
  <c r="K5" i="25"/>
  <c r="D5" i="25"/>
  <c r="C5" i="25"/>
  <c r="M4" i="25"/>
  <c r="M5" i="25" s="1"/>
  <c r="M6" i="25" s="1"/>
  <c r="M7" i="25" s="1"/>
  <c r="K4" i="25"/>
  <c r="D4" i="25"/>
  <c r="C4" i="25"/>
  <c r="K3" i="25"/>
  <c r="D3" i="25"/>
  <c r="C3" i="25"/>
  <c r="D2" i="25"/>
  <c r="C2" i="25"/>
  <c r="D1" i="25"/>
  <c r="C1" i="25"/>
  <c r="N164" i="23"/>
  <c r="A2" i="22"/>
  <c r="A3" i="21"/>
  <c r="A1" i="25"/>
  <c r="A1" i="21"/>
  <c r="B9" i="16"/>
  <c r="B8" i="16"/>
  <c r="B2" i="25"/>
  <c r="A2" i="21"/>
  <c r="A2" i="25"/>
  <c r="B11" i="16"/>
  <c r="B12" i="16"/>
  <c r="B2" i="21"/>
  <c r="B6" i="16"/>
  <c r="B10" i="16"/>
  <c r="C9" i="16"/>
  <c r="B1" i="22"/>
  <c r="C8" i="16"/>
  <c r="S143" i="25" l="1"/>
  <c r="P143" i="25" s="1"/>
  <c r="S151" i="25"/>
  <c r="P151" i="25" s="1"/>
  <c r="S29" i="21"/>
  <c r="S44" i="21"/>
  <c r="S70" i="21"/>
  <c r="S88" i="21"/>
  <c r="P88" i="21" s="1"/>
  <c r="S103" i="21"/>
  <c r="S117" i="21"/>
  <c r="S129" i="21"/>
  <c r="S143" i="21"/>
  <c r="P143" i="21" s="1"/>
  <c r="S11" i="21"/>
  <c r="P11" i="21" s="1"/>
  <c r="S172" i="21"/>
  <c r="P172" i="21" s="1"/>
  <c r="S162" i="21"/>
  <c r="P162" i="21" s="1"/>
  <c r="S187" i="21"/>
  <c r="P187" i="21" s="1"/>
  <c r="S18" i="21"/>
  <c r="P18" i="21" s="1"/>
  <c r="S213" i="21"/>
  <c r="S163" i="21"/>
  <c r="S19" i="21"/>
  <c r="P19" i="21" s="1"/>
  <c r="S30" i="21"/>
  <c r="S45" i="21"/>
  <c r="S60" i="21"/>
  <c r="S71" i="21"/>
  <c r="P71" i="21" s="1"/>
  <c r="S89" i="21"/>
  <c r="P89" i="21" s="1"/>
  <c r="S104" i="21"/>
  <c r="P104" i="21" s="1"/>
  <c r="S118" i="21"/>
  <c r="P118" i="21" s="1"/>
  <c r="S130" i="21"/>
  <c r="P130" i="21" s="1"/>
  <c r="S144" i="21"/>
  <c r="S96" i="21"/>
  <c r="P96" i="21" s="1"/>
  <c r="S173" i="21"/>
  <c r="S188" i="21"/>
  <c r="S199" i="21"/>
  <c r="S214" i="21"/>
  <c r="S164" i="21"/>
  <c r="P164" i="21" s="1"/>
  <c r="S20" i="21"/>
  <c r="P20" i="21" s="1"/>
  <c r="S31" i="21"/>
  <c r="P31" i="21" s="1"/>
  <c r="S46" i="21"/>
  <c r="P46" i="21" s="1"/>
  <c r="S61" i="21"/>
  <c r="P61" i="21" s="1"/>
  <c r="S87" i="21"/>
  <c r="P87" i="21" s="1"/>
  <c r="S90" i="21"/>
  <c r="P90" i="21" s="1"/>
  <c r="S105" i="21"/>
  <c r="S119" i="21"/>
  <c r="S131" i="21"/>
  <c r="S145" i="21"/>
  <c r="S86" i="21"/>
  <c r="S174" i="21"/>
  <c r="P174" i="21" s="1"/>
  <c r="S189" i="21"/>
  <c r="P189" i="21" s="1"/>
  <c r="S200" i="21"/>
  <c r="P200" i="21" s="1"/>
  <c r="S215" i="21"/>
  <c r="P215" i="21" s="1"/>
  <c r="S165" i="21"/>
  <c r="S21" i="21"/>
  <c r="P21" i="21" s="1"/>
  <c r="S32" i="21"/>
  <c r="P32" i="21" s="1"/>
  <c r="S47" i="21"/>
  <c r="S62" i="21"/>
  <c r="S76" i="21"/>
  <c r="P76" i="21" s="1"/>
  <c r="S91" i="21"/>
  <c r="S106" i="21"/>
  <c r="S120" i="21"/>
  <c r="S132" i="21"/>
  <c r="S146" i="21"/>
  <c r="P146" i="21" s="1"/>
  <c r="S148" i="21"/>
  <c r="P148" i="21" s="1"/>
  <c r="S175" i="21"/>
  <c r="S190" i="21"/>
  <c r="P190" i="21" s="1"/>
  <c r="S201" i="21"/>
  <c r="P201" i="21" s="1"/>
  <c r="S109" i="21"/>
  <c r="S166" i="21"/>
  <c r="S22" i="21"/>
  <c r="P22" i="21" s="1"/>
  <c r="S33" i="21"/>
  <c r="S98" i="21"/>
  <c r="S63" i="21"/>
  <c r="P63" i="21" s="1"/>
  <c r="S77" i="21"/>
  <c r="P77" i="21" s="1"/>
  <c r="S92" i="21"/>
  <c r="P92" i="21" s="1"/>
  <c r="S107" i="21"/>
  <c r="P107" i="21" s="1"/>
  <c r="S121" i="21"/>
  <c r="P121" i="21" s="1"/>
  <c r="S85" i="21"/>
  <c r="P85" i="21" s="1"/>
  <c r="S147" i="21"/>
  <c r="P147" i="21" s="1"/>
  <c r="S149" i="21"/>
  <c r="S176" i="21"/>
  <c r="S191" i="21"/>
  <c r="S202" i="21"/>
  <c r="S220" i="21"/>
  <c r="S137" i="25"/>
  <c r="P137" i="25" s="1"/>
  <c r="S167" i="21"/>
  <c r="P167" i="21" s="1"/>
  <c r="S23" i="21"/>
  <c r="P23" i="21" s="1"/>
  <c r="S34" i="21"/>
  <c r="P34" i="21" s="1"/>
  <c r="S52" i="21"/>
  <c r="S159" i="21"/>
  <c r="P159" i="21" s="1"/>
  <c r="S78" i="21"/>
  <c r="P78" i="21" s="1"/>
  <c r="S93" i="21"/>
  <c r="S110" i="21"/>
  <c r="S122" i="21"/>
  <c r="P122" i="21" s="1"/>
  <c r="S136" i="21"/>
  <c r="S4" i="21"/>
  <c r="S150" i="21"/>
  <c r="S177" i="21"/>
  <c r="S192" i="21"/>
  <c r="S203" i="21"/>
  <c r="P203" i="21" s="1"/>
  <c r="S221" i="21"/>
  <c r="S59" i="21"/>
  <c r="P59" i="21" s="1"/>
  <c r="S168" i="21"/>
  <c r="P168" i="21" s="1"/>
  <c r="S24" i="21"/>
  <c r="S35" i="21"/>
  <c r="S53" i="21"/>
  <c r="S64" i="21"/>
  <c r="S79" i="21"/>
  <c r="S94" i="21"/>
  <c r="P94" i="21" s="1"/>
  <c r="S97" i="21"/>
  <c r="P97" i="21" s="1"/>
  <c r="S123" i="21"/>
  <c r="P123" i="21" s="1"/>
  <c r="S137" i="21"/>
  <c r="P137" i="21" s="1"/>
  <c r="S5" i="21"/>
  <c r="P5" i="21" s="1"/>
  <c r="S151" i="21"/>
  <c r="P151" i="21" s="1"/>
  <c r="S178" i="21"/>
  <c r="P178" i="21" s="1"/>
  <c r="S193" i="21"/>
  <c r="S156" i="21"/>
  <c r="S222" i="21"/>
  <c r="P222" i="21" s="1"/>
  <c r="S169" i="21"/>
  <c r="S25" i="21"/>
  <c r="S135" i="21"/>
  <c r="P135" i="21" s="1"/>
  <c r="S54" i="21"/>
  <c r="P54" i="21" s="1"/>
  <c r="S65" i="21"/>
  <c r="P65" i="21" s="1"/>
  <c r="S80" i="21"/>
  <c r="P80" i="21" s="1"/>
  <c r="S95" i="21"/>
  <c r="P95" i="21" s="1"/>
  <c r="S112" i="21"/>
  <c r="P112" i="21" s="1"/>
  <c r="S124" i="21"/>
  <c r="P124" i="21" s="1"/>
  <c r="S138" i="21"/>
  <c r="S6" i="21"/>
  <c r="S152" i="21"/>
  <c r="P152" i="21" s="1"/>
  <c r="S179" i="21"/>
  <c r="S194" i="21"/>
  <c r="S208" i="21"/>
  <c r="P208" i="21" s="1"/>
  <c r="S223" i="21"/>
  <c r="P223" i="21" s="1"/>
  <c r="S198" i="21"/>
  <c r="P198" i="21" s="1"/>
  <c r="S170" i="21"/>
  <c r="P170" i="21" s="1"/>
  <c r="S26" i="21"/>
  <c r="P26" i="21" s="1"/>
  <c r="S40" i="21"/>
  <c r="P40" i="21" s="1"/>
  <c r="S55" i="21"/>
  <c r="P55" i="21" s="1"/>
  <c r="S66" i="21"/>
  <c r="S81" i="21"/>
  <c r="S113" i="21"/>
  <c r="S125" i="21"/>
  <c r="S139" i="21"/>
  <c r="S7" i="21"/>
  <c r="P7" i="21" s="1"/>
  <c r="S153" i="21"/>
  <c r="P153" i="21" s="1"/>
  <c r="S99" i="21"/>
  <c r="P99" i="21" s="1"/>
  <c r="S195" i="21"/>
  <c r="P195" i="21" s="1"/>
  <c r="S209" i="21"/>
  <c r="P209" i="21" s="1"/>
  <c r="S224" i="21"/>
  <c r="P224" i="21" s="1"/>
  <c r="S158" i="21"/>
  <c r="P158" i="21" s="1"/>
  <c r="S171" i="21"/>
  <c r="S27" i="21"/>
  <c r="S41" i="21"/>
  <c r="P41" i="21" s="1"/>
  <c r="S56" i="21"/>
  <c r="S67" i="21"/>
  <c r="S82" i="21"/>
  <c r="P82" i="21" s="1"/>
  <c r="S100" i="21"/>
  <c r="P100" i="21" s="1"/>
  <c r="S114" i="21"/>
  <c r="P114" i="21" s="1"/>
  <c r="S126" i="21"/>
  <c r="P126" i="21" s="1"/>
  <c r="S140" i="21"/>
  <c r="P140" i="21" s="1"/>
  <c r="S8" i="21"/>
  <c r="P8" i="21" s="1"/>
  <c r="S154" i="21"/>
  <c r="P154" i="21" s="1"/>
  <c r="S184" i="21"/>
  <c r="S108" i="21"/>
  <c r="S210" i="21"/>
  <c r="S225" i="21"/>
  <c r="S160" i="21"/>
  <c r="S16" i="21"/>
  <c r="S133" i="21"/>
  <c r="P133" i="21" s="1"/>
  <c r="S42" i="21"/>
  <c r="P42" i="21" s="1"/>
  <c r="S57" i="21"/>
  <c r="P57" i="21" s="1"/>
  <c r="S68" i="21"/>
  <c r="P68" i="21" s="1"/>
  <c r="S83" i="21"/>
  <c r="P83" i="21" s="1"/>
  <c r="S101" i="21"/>
  <c r="P101" i="21" s="1"/>
  <c r="S115" i="21"/>
  <c r="S127" i="21"/>
  <c r="S141" i="21"/>
  <c r="S9" i="21"/>
  <c r="S185" i="21"/>
  <c r="S196" i="21"/>
  <c r="S211" i="21"/>
  <c r="S226" i="21"/>
  <c r="P226" i="21" s="1"/>
  <c r="S227" i="21"/>
  <c r="P227" i="21" s="1"/>
  <c r="M289" i="10"/>
  <c r="M228" i="10"/>
  <c r="M481" i="10"/>
  <c r="K485" i="10"/>
  <c r="K509" i="10"/>
  <c r="K461" i="10"/>
  <c r="M497" i="10"/>
  <c r="K41" i="10"/>
  <c r="M449" i="10"/>
  <c r="M473" i="10"/>
  <c r="M257" i="10"/>
  <c r="M425" i="10"/>
  <c r="M281" i="10"/>
  <c r="K149" i="10"/>
  <c r="M310" i="10"/>
  <c r="M490" i="10"/>
  <c r="K514" i="10"/>
  <c r="K442" i="10"/>
  <c r="K280" i="10"/>
  <c r="K309" i="10"/>
  <c r="M496" i="10"/>
  <c r="K454" i="10"/>
  <c r="K484" i="10"/>
  <c r="K286" i="10"/>
  <c r="M153" i="10"/>
  <c r="K154" i="10"/>
  <c r="K165" i="10"/>
  <c r="K285" i="10"/>
  <c r="K424" i="10"/>
  <c r="K478" i="10"/>
  <c r="M418" i="10"/>
  <c r="M40" i="10"/>
  <c r="M304" i="10"/>
  <c r="K226" i="10"/>
  <c r="K45" i="10"/>
  <c r="K155" i="10"/>
  <c r="S138" i="25"/>
  <c r="P138" i="25" s="1"/>
  <c r="S142" i="25"/>
  <c r="P142" i="25" s="1"/>
  <c r="S146" i="25"/>
  <c r="P146" i="25" s="1"/>
  <c r="S150" i="25"/>
  <c r="P150" i="25" s="1"/>
  <c r="S145" i="25"/>
  <c r="P145" i="25" s="1"/>
  <c r="S149" i="25"/>
  <c r="P149" i="25" s="1"/>
  <c r="S140" i="25"/>
  <c r="P140" i="25" s="1"/>
  <c r="S152" i="25"/>
  <c r="P152" i="25" s="1"/>
  <c r="S141" i="25"/>
  <c r="P141" i="25" s="1"/>
  <c r="S139" i="25"/>
  <c r="P139" i="25" s="1"/>
  <c r="S147" i="25"/>
  <c r="P147" i="25" s="1"/>
  <c r="S156" i="25"/>
  <c r="P156" i="25" s="1"/>
  <c r="S144" i="25"/>
  <c r="P144" i="25" s="1"/>
  <c r="S148" i="25"/>
  <c r="P148" i="25" s="1"/>
  <c r="M300" i="10"/>
  <c r="K300" i="10"/>
  <c r="M445" i="10"/>
  <c r="K421" i="10"/>
  <c r="K444" i="10"/>
  <c r="M299" i="10"/>
  <c r="K299" i="10"/>
  <c r="K156" i="10"/>
  <c r="K433" i="10"/>
  <c r="M433" i="10"/>
  <c r="M227" i="10"/>
  <c r="K227" i="10"/>
  <c r="K253" i="10"/>
  <c r="K505" i="10"/>
  <c r="M277" i="10"/>
  <c r="M469" i="10"/>
  <c r="K493" i="10"/>
  <c r="M301" i="10"/>
  <c r="M457" i="10"/>
  <c r="K431" i="10"/>
  <c r="K503" i="10"/>
  <c r="M278" i="10"/>
  <c r="M422" i="10"/>
  <c r="K287" i="10"/>
  <c r="K432" i="10"/>
  <c r="K446" i="10"/>
  <c r="K504" i="10"/>
  <c r="K419" i="10"/>
  <c r="K492" i="10"/>
  <c r="M491" i="10"/>
  <c r="K420" i="10"/>
  <c r="K479" i="10"/>
  <c r="K480" i="10"/>
  <c r="K494" i="10"/>
  <c r="M467" i="10"/>
  <c r="M311" i="10"/>
  <c r="M455" i="10"/>
  <c r="M468" i="10"/>
  <c r="K482" i="10"/>
  <c r="M312" i="10"/>
  <c r="M443" i="10"/>
  <c r="M456" i="10"/>
  <c r="M470" i="10"/>
  <c r="K51" i="10"/>
  <c r="K147" i="10"/>
  <c r="K255" i="10"/>
  <c r="K279" i="10"/>
  <c r="K303" i="10"/>
  <c r="K423" i="10"/>
  <c r="K435" i="10"/>
  <c r="K447" i="10"/>
  <c r="K459" i="10"/>
  <c r="K471" i="10"/>
  <c r="K483" i="10"/>
  <c r="K495" i="10"/>
  <c r="K507" i="10"/>
  <c r="T43" i="25"/>
  <c r="R3" i="25"/>
  <c r="R48" i="25"/>
  <c r="T28" i="25"/>
  <c r="P17" i="21"/>
  <c r="P155" i="21"/>
  <c r="P149" i="21"/>
  <c r="P86" i="21"/>
  <c r="P28" i="21"/>
  <c r="P30" i="21"/>
  <c r="P29" i="21"/>
  <c r="P33" i="21"/>
  <c r="P134" i="21"/>
  <c r="P176" i="21"/>
  <c r="P173" i="21"/>
  <c r="P43" i="21"/>
  <c r="P98" i="21"/>
  <c r="P45" i="21"/>
  <c r="P44" i="21"/>
  <c r="P186" i="21"/>
  <c r="P191" i="21"/>
  <c r="P188" i="21"/>
  <c r="P58" i="21"/>
  <c r="P60" i="21"/>
  <c r="P197" i="21"/>
  <c r="P199" i="21"/>
  <c r="P69" i="21"/>
  <c r="P70" i="21"/>
  <c r="P212" i="21"/>
  <c r="P214" i="21"/>
  <c r="P213" i="21"/>
  <c r="P157" i="21"/>
  <c r="T22" i="25"/>
  <c r="P111" i="21"/>
  <c r="P102" i="21"/>
  <c r="P103" i="21"/>
  <c r="P116" i="21"/>
  <c r="P117" i="21"/>
  <c r="P128" i="21"/>
  <c r="P131" i="21"/>
  <c r="P129" i="21"/>
  <c r="P142" i="21"/>
  <c r="P144" i="21"/>
  <c r="P161" i="21"/>
  <c r="P166" i="21"/>
  <c r="P163" i="21"/>
  <c r="P10" i="21"/>
  <c r="P105" i="21"/>
  <c r="P119" i="21"/>
  <c r="P145" i="21"/>
  <c r="P165" i="21"/>
  <c r="P47" i="21"/>
  <c r="P62" i="21"/>
  <c r="P91" i="21"/>
  <c r="P106" i="21"/>
  <c r="P120" i="21"/>
  <c r="P132" i="21"/>
  <c r="P175" i="21"/>
  <c r="P109" i="21"/>
  <c r="P202" i="21"/>
  <c r="P220" i="21"/>
  <c r="P52" i="21"/>
  <c r="P93" i="21"/>
  <c r="P110" i="21"/>
  <c r="P136" i="21"/>
  <c r="P4" i="21"/>
  <c r="P150" i="21"/>
  <c r="P177" i="21"/>
  <c r="P192" i="21"/>
  <c r="P221" i="21"/>
  <c r="P24" i="21"/>
  <c r="P35" i="21"/>
  <c r="P53" i="21"/>
  <c r="P64" i="21"/>
  <c r="P79" i="21"/>
  <c r="P193" i="21"/>
  <c r="P156" i="21"/>
  <c r="P169" i="21"/>
  <c r="P25" i="21"/>
  <c r="P138" i="21"/>
  <c r="P6" i="21"/>
  <c r="P179" i="21"/>
  <c r="P194" i="21"/>
  <c r="P66" i="21"/>
  <c r="P81" i="21"/>
  <c r="P113" i="21"/>
  <c r="P125" i="21"/>
  <c r="P139" i="21"/>
  <c r="P171" i="21"/>
  <c r="P27" i="21"/>
  <c r="P56" i="21"/>
  <c r="P67" i="21"/>
  <c r="P184" i="21"/>
  <c r="P108" i="21"/>
  <c r="P210" i="21"/>
  <c r="P225" i="21"/>
  <c r="P160" i="21"/>
  <c r="P16" i="21"/>
  <c r="P115" i="21"/>
  <c r="P127" i="21"/>
  <c r="P141" i="21"/>
  <c r="P9" i="21"/>
  <c r="P185" i="21"/>
  <c r="P196" i="21"/>
  <c r="P211" i="21"/>
  <c r="R8" i="25"/>
  <c r="T14" i="25"/>
  <c r="T20" i="25"/>
  <c r="O4" i="25"/>
  <c r="T58" i="25"/>
  <c r="R7" i="25"/>
  <c r="T21" i="25"/>
  <c r="T25" i="25"/>
  <c r="R27" i="25"/>
  <c r="T52" i="25"/>
  <c r="R15" i="25"/>
  <c r="R24" i="25"/>
  <c r="R30" i="25"/>
  <c r="T26" i="25"/>
  <c r="T74" i="25"/>
  <c r="R74" i="25"/>
  <c r="T104" i="25"/>
  <c r="R104" i="25"/>
  <c r="M8" i="25"/>
  <c r="T154" i="25"/>
  <c r="R154" i="25"/>
  <c r="T98" i="25"/>
  <c r="R98" i="25"/>
  <c r="T62" i="25"/>
  <c r="R62" i="25"/>
  <c r="T92" i="25"/>
  <c r="R92" i="25"/>
  <c r="T135" i="25"/>
  <c r="R135" i="25"/>
  <c r="R28" i="25" l="1"/>
  <c r="R58" i="25"/>
  <c r="R22" i="25"/>
  <c r="T7" i="25"/>
  <c r="R5" i="25"/>
  <c r="T5" i="25"/>
  <c r="R21" i="25"/>
  <c r="T15" i="25"/>
  <c r="T30" i="25"/>
  <c r="T8" i="25"/>
  <c r="R52" i="25"/>
  <c r="R25" i="25"/>
  <c r="R20" i="25"/>
  <c r="T18" i="25"/>
  <c r="R18" i="25"/>
  <c r="T27" i="25"/>
  <c r="T4" i="25"/>
  <c r="T32" i="25"/>
  <c r="R4" i="25"/>
  <c r="R32" i="25"/>
  <c r="R26" i="25"/>
  <c r="R14" i="25"/>
  <c r="T24" i="25"/>
  <c r="T60" i="25"/>
  <c r="R60" i="25"/>
  <c r="T94" i="25"/>
  <c r="R94" i="25"/>
  <c r="T133" i="25"/>
  <c r="R133" i="25"/>
  <c r="T136" i="25"/>
  <c r="R136" i="25"/>
  <c r="R53" i="25"/>
  <c r="T53" i="25"/>
  <c r="R125" i="25"/>
  <c r="T125" i="25"/>
  <c r="T82" i="25"/>
  <c r="R82" i="25"/>
  <c r="O5" i="25"/>
  <c r="O6" i="25" s="1"/>
  <c r="O7" i="25" s="1"/>
  <c r="O8" i="25" s="1"/>
  <c r="O9" i="25" s="1"/>
  <c r="O10" i="25" s="1"/>
  <c r="O11" i="25" s="1"/>
  <c r="O12" i="25" s="1"/>
  <c r="O13" i="25" s="1"/>
  <c r="O14" i="25" s="1"/>
  <c r="O15" i="25" s="1"/>
  <c r="O16" i="25" s="1"/>
  <c r="O17" i="25" s="1"/>
  <c r="O18" i="25" s="1"/>
  <c r="O19" i="25" s="1"/>
  <c r="O20" i="25" s="1"/>
  <c r="O21" i="25" s="1"/>
  <c r="O22" i="25" s="1"/>
  <c r="O23" i="25" s="1"/>
  <c r="O24" i="25" s="1"/>
  <c r="O25" i="25" s="1"/>
  <c r="O26" i="25" s="1"/>
  <c r="O27" i="25" s="1"/>
  <c r="O28" i="25" s="1"/>
  <c r="O29" i="25" s="1"/>
  <c r="O30" i="25" s="1"/>
  <c r="O31" i="25" s="1"/>
  <c r="O32" i="25" s="1"/>
  <c r="O33" i="25" s="1"/>
  <c r="O34" i="25" s="1"/>
  <c r="O35" i="25" s="1"/>
  <c r="O36" i="25" s="1"/>
  <c r="O37" i="25" s="1"/>
  <c r="O38" i="25" s="1"/>
  <c r="O39" i="25" s="1"/>
  <c r="O40" i="25" s="1"/>
  <c r="O41" i="25" s="1"/>
  <c r="O42" i="25" s="1"/>
  <c r="O43" i="25" s="1"/>
  <c r="O44" i="25" s="1"/>
  <c r="O45" i="25" s="1"/>
  <c r="O46" i="25" s="1"/>
  <c r="O47" i="25" s="1"/>
  <c r="O48" i="25" s="1"/>
  <c r="O49" i="25" s="1"/>
  <c r="O50" i="25" s="1"/>
  <c r="O51" i="25" s="1"/>
  <c r="O52" i="25" s="1"/>
  <c r="O53" i="25" s="1"/>
  <c r="O54" i="25" s="1"/>
  <c r="O55" i="25" s="1"/>
  <c r="O56" i="25" s="1"/>
  <c r="O57" i="25" s="1"/>
  <c r="O58" i="25" s="1"/>
  <c r="O59" i="25" s="1"/>
  <c r="O60" i="25" s="1"/>
  <c r="O61" i="25" s="1"/>
  <c r="O62" i="25" s="1"/>
  <c r="O63" i="25" s="1"/>
  <c r="O64" i="25" s="1"/>
  <c r="O65" i="25" s="1"/>
  <c r="O66" i="25" s="1"/>
  <c r="O67" i="25" s="1"/>
  <c r="O68" i="25" s="1"/>
  <c r="O69" i="25" s="1"/>
  <c r="O70" i="25" s="1"/>
  <c r="O71" i="25" s="1"/>
  <c r="O72" i="25" s="1"/>
  <c r="O73" i="25" s="1"/>
  <c r="O74" i="25" s="1"/>
  <c r="O75" i="25" s="1"/>
  <c r="O76" i="25" s="1"/>
  <c r="O77" i="25" s="1"/>
  <c r="O78" i="25" s="1"/>
  <c r="O79" i="25" s="1"/>
  <c r="O80" i="25" s="1"/>
  <c r="O81" i="25" s="1"/>
  <c r="O82" i="25" s="1"/>
  <c r="O83" i="25" s="1"/>
  <c r="O84" i="25" s="1"/>
  <c r="O85" i="25" s="1"/>
  <c r="O86" i="25" s="1"/>
  <c r="O87" i="25" s="1"/>
  <c r="O88" i="25" s="1"/>
  <c r="O89" i="25" s="1"/>
  <c r="O90" i="25" s="1"/>
  <c r="O91" i="25" s="1"/>
  <c r="O92" i="25" s="1"/>
  <c r="O93" i="25" s="1"/>
  <c r="O94" i="25" s="1"/>
  <c r="O95" i="25" s="1"/>
  <c r="O96" i="25" s="1"/>
  <c r="O97" i="25" s="1"/>
  <c r="O98" i="25" s="1"/>
  <c r="O99" i="25" s="1"/>
  <c r="O100" i="25" s="1"/>
  <c r="O101" i="25" s="1"/>
  <c r="O102" i="25" s="1"/>
  <c r="O103" i="25" s="1"/>
  <c r="O104" i="25" s="1"/>
  <c r="O105" i="25" s="1"/>
  <c r="O106" i="25" s="1"/>
  <c r="O107" i="25" s="1"/>
  <c r="O108" i="25" s="1"/>
  <c r="O109" i="25" s="1"/>
  <c r="O110" i="25" s="1"/>
  <c r="O111" i="25" s="1"/>
  <c r="O112" i="25" s="1"/>
  <c r="O113" i="25" s="1"/>
  <c r="O114" i="25" s="1"/>
  <c r="O115" i="25" s="1"/>
  <c r="O116" i="25" s="1"/>
  <c r="O117" i="25" s="1"/>
  <c r="O118" i="25" s="1"/>
  <c r="O119" i="25" s="1"/>
  <c r="O120" i="25" s="1"/>
  <c r="O121" i="25" s="1"/>
  <c r="O122" i="25" s="1"/>
  <c r="O123" i="25" s="1"/>
  <c r="O124" i="25" s="1"/>
  <c r="O125" i="25" s="1"/>
  <c r="O126" i="25" s="1"/>
  <c r="O127" i="25" s="1"/>
  <c r="O128" i="25" s="1"/>
  <c r="O129" i="25" s="1"/>
  <c r="O130" i="25" s="1"/>
  <c r="O131" i="25" s="1"/>
  <c r="O132" i="25" s="1"/>
  <c r="O133" i="25" s="1"/>
  <c r="O134" i="25" s="1"/>
  <c r="O135" i="25" s="1"/>
  <c r="O136" i="25" s="1"/>
  <c r="O137" i="25" s="1"/>
  <c r="O138" i="25" s="1"/>
  <c r="O139" i="25" s="1"/>
  <c r="O140" i="25" s="1"/>
  <c r="O141" i="25" s="1"/>
  <c r="O142" i="25" s="1"/>
  <c r="O143" i="25" s="1"/>
  <c r="O144" i="25" s="1"/>
  <c r="O145" i="25" s="1"/>
  <c r="O146" i="25" s="1"/>
  <c r="O147" i="25" s="1"/>
  <c r="O148" i="25" s="1"/>
  <c r="O149" i="25" s="1"/>
  <c r="O150" i="25" s="1"/>
  <c r="O151" i="25" s="1"/>
  <c r="O152" i="25" s="1"/>
  <c r="O153" i="25" s="1"/>
  <c r="O154" i="25" s="1"/>
  <c r="O155" i="25" s="1"/>
  <c r="O156" i="25" s="1"/>
  <c r="O157" i="25" s="1"/>
  <c r="T64" i="25"/>
  <c r="R64" i="25"/>
  <c r="T51" i="25"/>
  <c r="R51" i="25"/>
  <c r="T90" i="25"/>
  <c r="R90" i="25"/>
  <c r="T145" i="25"/>
  <c r="R145" i="25"/>
  <c r="T151" i="25"/>
  <c r="R151" i="25"/>
  <c r="T67" i="25"/>
  <c r="R67" i="25"/>
  <c r="T112" i="25"/>
  <c r="R112" i="25"/>
  <c r="T40" i="25"/>
  <c r="R40" i="25"/>
  <c r="T91" i="25"/>
  <c r="R91" i="25"/>
  <c r="T138" i="25"/>
  <c r="R138" i="25"/>
  <c r="T142" i="25"/>
  <c r="R142" i="25"/>
  <c r="R59" i="25"/>
  <c r="T59" i="25"/>
  <c r="T150" i="25"/>
  <c r="R150" i="25"/>
  <c r="T73" i="25"/>
  <c r="R73" i="25"/>
  <c r="R120" i="25"/>
  <c r="T120" i="25"/>
  <c r="T88" i="25"/>
  <c r="R88" i="25"/>
  <c r="T118" i="25"/>
  <c r="R118" i="25"/>
  <c r="T41" i="25"/>
  <c r="R41" i="25"/>
  <c r="R19" i="25"/>
  <c r="T19" i="25"/>
  <c r="T148" i="25"/>
  <c r="R148" i="25"/>
  <c r="T54" i="25"/>
  <c r="R54" i="25"/>
  <c r="T121" i="25"/>
  <c r="R121" i="25"/>
  <c r="R83" i="25"/>
  <c r="T83" i="25"/>
  <c r="T47" i="25"/>
  <c r="R47" i="25"/>
  <c r="M9" i="25"/>
  <c r="T12" i="25"/>
  <c r="R12" i="25"/>
  <c r="T127" i="25"/>
  <c r="R127" i="25"/>
  <c r="T84" i="25"/>
  <c r="R84" i="25"/>
  <c r="T38" i="25"/>
  <c r="R38" i="25"/>
  <c r="T108" i="25"/>
  <c r="R108" i="25"/>
  <c r="T75" i="25"/>
  <c r="R75" i="25"/>
  <c r="T119" i="25"/>
  <c r="R119" i="25"/>
  <c r="T124" i="25"/>
  <c r="R124" i="25"/>
  <c r="T68" i="25"/>
  <c r="R68" i="25"/>
  <c r="T79" i="25"/>
  <c r="R79" i="25"/>
  <c r="R39" i="25"/>
  <c r="T39" i="25"/>
  <c r="T55" i="25"/>
  <c r="R55" i="25"/>
  <c r="T34" i="25"/>
  <c r="R34" i="25"/>
  <c r="T109" i="25"/>
  <c r="R109" i="25"/>
  <c r="T76" i="25"/>
  <c r="R76" i="25"/>
  <c r="T56" i="25"/>
  <c r="R56" i="25"/>
  <c r="T85" i="25"/>
  <c r="R85" i="25"/>
  <c r="T37" i="25"/>
  <c r="R37" i="25"/>
  <c r="R29" i="25"/>
  <c r="T29" i="25"/>
  <c r="T134" i="25"/>
  <c r="R134" i="25"/>
  <c r="T49" i="25"/>
  <c r="R49" i="25"/>
  <c r="R137" i="25"/>
  <c r="T137" i="25"/>
  <c r="T99" i="25"/>
  <c r="R99" i="25"/>
  <c r="T140" i="25"/>
  <c r="R140" i="25"/>
  <c r="T61" i="25"/>
  <c r="R61" i="25"/>
  <c r="T33" i="25"/>
  <c r="R33" i="25"/>
  <c r="T110" i="25"/>
  <c r="R110" i="25"/>
  <c r="R65" i="25"/>
  <c r="T65" i="25"/>
  <c r="T50" i="25"/>
  <c r="R50" i="25"/>
  <c r="T31" i="25"/>
  <c r="R31" i="25"/>
  <c r="T157" i="25"/>
  <c r="R157" i="25"/>
  <c r="T35" i="25"/>
  <c r="R35" i="25"/>
  <c r="T105" i="25"/>
  <c r="R105" i="25"/>
  <c r="R71" i="25"/>
  <c r="T71" i="25"/>
  <c r="T17" i="25"/>
  <c r="R17" i="25"/>
  <c r="R117" i="25"/>
  <c r="T117" i="25"/>
  <c r="T156" i="25"/>
  <c r="R156" i="25"/>
  <c r="T36" i="25"/>
  <c r="R36" i="25"/>
  <c r="T9" i="25"/>
  <c r="R9" i="25"/>
  <c r="T100" i="25"/>
  <c r="R100" i="25"/>
  <c r="R132" i="25"/>
  <c r="T132" i="25"/>
  <c r="T23" i="25"/>
  <c r="R23" i="25"/>
  <c r="T86" i="25"/>
  <c r="R86" i="25"/>
  <c r="T70" i="25"/>
  <c r="R70" i="25"/>
  <c r="T93" i="25"/>
  <c r="R93" i="25"/>
  <c r="T101" i="25"/>
  <c r="R101" i="25"/>
  <c r="T131" i="25"/>
  <c r="R131" i="25"/>
  <c r="T141" i="25"/>
  <c r="R141" i="25"/>
  <c r="T107" i="25"/>
  <c r="R107" i="25"/>
  <c r="R77" i="25"/>
  <c r="T77" i="25"/>
  <c r="T128" i="25"/>
  <c r="R128" i="25"/>
  <c r="T11" i="25"/>
  <c r="R11" i="25"/>
  <c r="T114" i="25"/>
  <c r="R114" i="25"/>
  <c r="T16" i="25"/>
  <c r="R16" i="25"/>
  <c r="T45" i="25"/>
  <c r="R45" i="25"/>
  <c r="T144" i="25"/>
  <c r="R144" i="25"/>
  <c r="T147" i="25"/>
  <c r="R147" i="25"/>
  <c r="T13" i="25"/>
  <c r="R13" i="25"/>
  <c r="T103" i="25"/>
  <c r="R103" i="25"/>
  <c r="T66" i="25"/>
  <c r="R66" i="25"/>
  <c r="T123" i="25"/>
  <c r="R123" i="25"/>
  <c r="T6" i="25"/>
  <c r="R6" i="25"/>
  <c r="T115" i="25"/>
  <c r="R115" i="25"/>
  <c r="T10" i="25"/>
  <c r="R10" i="25"/>
  <c r="T42" i="25"/>
  <c r="R42" i="25"/>
  <c r="T102" i="25"/>
  <c r="R102" i="25"/>
  <c r="T106" i="25"/>
  <c r="R106" i="25"/>
  <c r="T72" i="25"/>
  <c r="R72" i="25"/>
  <c r="T122" i="25"/>
  <c r="R122" i="25"/>
  <c r="T81" i="25"/>
  <c r="R81" i="25"/>
  <c r="T116" i="25"/>
  <c r="R116" i="25"/>
  <c r="R155" i="25"/>
  <c r="T155" i="25"/>
  <c r="T44" i="25"/>
  <c r="R44" i="25"/>
  <c r="R111" i="25"/>
  <c r="T111" i="25"/>
  <c r="T129" i="25"/>
  <c r="R129" i="25"/>
  <c r="T69" i="25"/>
  <c r="R69" i="25"/>
  <c r="T96" i="25"/>
  <c r="R96" i="25"/>
  <c r="T63" i="25"/>
  <c r="R63" i="25"/>
  <c r="R89" i="25"/>
  <c r="T89" i="25"/>
  <c r="T139" i="25"/>
  <c r="R139" i="25"/>
  <c r="R143" i="25"/>
  <c r="T143" i="25"/>
  <c r="T80" i="25"/>
  <c r="R80" i="25"/>
  <c r="R149" i="25"/>
  <c r="T149" i="25"/>
  <c r="T57" i="25"/>
  <c r="R57" i="25"/>
  <c r="T95" i="25"/>
  <c r="R95" i="25"/>
  <c r="T97" i="25"/>
  <c r="R97" i="25"/>
  <c r="T130" i="25"/>
  <c r="R130" i="25"/>
  <c r="T146" i="25"/>
  <c r="R146" i="25"/>
  <c r="T152" i="25"/>
  <c r="R152" i="25"/>
  <c r="T78" i="25"/>
  <c r="R78" i="25"/>
  <c r="R126" i="25"/>
  <c r="T126" i="25"/>
  <c r="T87" i="25"/>
  <c r="R87" i="25"/>
  <c r="T113" i="25"/>
  <c r="R113" i="25"/>
  <c r="T153" i="25"/>
  <c r="R153" i="25"/>
  <c r="T46" i="25"/>
  <c r="R46" i="25"/>
  <c r="M10" i="25" l="1"/>
  <c r="N9" i="25" l="1"/>
  <c r="N6" i="25"/>
  <c r="N4" i="25"/>
  <c r="N5" i="25"/>
  <c r="N8" i="25"/>
  <c r="N3" i="25"/>
  <c r="N7" i="25"/>
  <c r="M11" i="25"/>
  <c r="N10" i="25"/>
  <c r="N11" i="25" l="1"/>
  <c r="M12" i="25"/>
  <c r="M13" i="25" l="1"/>
  <c r="N12" i="25"/>
  <c r="N13" i="25" l="1"/>
  <c r="M14" i="25"/>
  <c r="M15" i="25" l="1"/>
  <c r="N14" i="25"/>
  <c r="M16" i="25" l="1"/>
  <c r="N15" i="25"/>
  <c r="M17" i="25" l="1"/>
  <c r="N16" i="25"/>
  <c r="M18" i="25" l="1"/>
  <c r="N17" i="25"/>
  <c r="M19" i="25" l="1"/>
  <c r="N18" i="25"/>
  <c r="M20" i="25" l="1"/>
  <c r="N19" i="25"/>
  <c r="M21" i="25" l="1"/>
  <c r="N20" i="25"/>
  <c r="N21" i="25" l="1"/>
  <c r="M22" i="25"/>
  <c r="M23" i="25" l="1"/>
  <c r="N22" i="25"/>
  <c r="M24" i="25" l="1"/>
  <c r="N23" i="25"/>
  <c r="M25" i="25" l="1"/>
  <c r="N24" i="25"/>
  <c r="M26" i="25" l="1"/>
  <c r="N25" i="25"/>
  <c r="N26" i="25" l="1"/>
  <c r="M27" i="25"/>
  <c r="M28" i="25" l="1"/>
  <c r="N27" i="25"/>
  <c r="M29" i="25" l="1"/>
  <c r="N28" i="25"/>
  <c r="M30" i="25" l="1"/>
  <c r="N29" i="25"/>
  <c r="M31" i="25" l="1"/>
  <c r="N30" i="25"/>
  <c r="N31" i="25" l="1"/>
  <c r="M32" i="25"/>
  <c r="M33" i="25" l="1"/>
  <c r="N32" i="25"/>
  <c r="M34" i="25" l="1"/>
  <c r="N33" i="25"/>
  <c r="N34" i="25" l="1"/>
  <c r="M35" i="25"/>
  <c r="N35" i="25" l="1"/>
  <c r="M36" i="25"/>
  <c r="N36" i="25" l="1"/>
  <c r="M37" i="25"/>
  <c r="N37" i="25" l="1"/>
  <c r="M38" i="25"/>
  <c r="N38" i="25" l="1"/>
  <c r="M39" i="25"/>
  <c r="N39" i="25" l="1"/>
  <c r="M40" i="25"/>
  <c r="M41" i="25" l="1"/>
  <c r="N40" i="25"/>
  <c r="M42" i="25" l="1"/>
  <c r="N41" i="25"/>
  <c r="M43" i="25" l="1"/>
  <c r="N42" i="25"/>
  <c r="M44" i="25" l="1"/>
  <c r="N43" i="25"/>
  <c r="M45" i="25" l="1"/>
  <c r="N44" i="25"/>
  <c r="M46" i="25" l="1"/>
  <c r="N45" i="25"/>
  <c r="M47" i="25" l="1"/>
  <c r="N46" i="25"/>
  <c r="M48" i="25" l="1"/>
  <c r="N47" i="25"/>
  <c r="M49" i="25" l="1"/>
  <c r="N48" i="25"/>
  <c r="M50" i="25" l="1"/>
  <c r="N49" i="25"/>
  <c r="M51" i="25" l="1"/>
  <c r="N50" i="25"/>
  <c r="N51" i="25" l="1"/>
  <c r="M52" i="25"/>
  <c r="N52" i="25" l="1"/>
  <c r="M53" i="25"/>
  <c r="N53" i="25" l="1"/>
  <c r="M54" i="25"/>
  <c r="M55" i="25" l="1"/>
  <c r="N54" i="25"/>
  <c r="M56" i="25" l="1"/>
  <c r="N55" i="25"/>
  <c r="M57" i="25" l="1"/>
  <c r="N56" i="25"/>
  <c r="N57" i="25" l="1"/>
  <c r="M58" i="25"/>
  <c r="N58" i="25" l="1"/>
  <c r="M59" i="25"/>
  <c r="N59" i="25" l="1"/>
  <c r="M60" i="25"/>
  <c r="M61" i="25" l="1"/>
  <c r="N60" i="25"/>
  <c r="M62" i="25" l="1"/>
  <c r="N61" i="25"/>
  <c r="M63" i="25" l="1"/>
  <c r="N62" i="25"/>
  <c r="N63" i="25" l="1"/>
  <c r="M64" i="25"/>
  <c r="N64" i="25" l="1"/>
  <c r="M65" i="25"/>
  <c r="N65" i="25" l="1"/>
  <c r="M66" i="25"/>
  <c r="M67" i="25" l="1"/>
  <c r="N66" i="25"/>
  <c r="M68" i="25" l="1"/>
  <c r="N67" i="25"/>
  <c r="M69" i="25" l="1"/>
  <c r="N68" i="25"/>
  <c r="N69" i="25" l="1"/>
  <c r="M70" i="25"/>
  <c r="N70" i="25" l="1"/>
  <c r="M71" i="25"/>
  <c r="N71" i="25" l="1"/>
  <c r="M72" i="25"/>
  <c r="M73" i="25" l="1"/>
  <c r="N72" i="25"/>
  <c r="M74" i="25" l="1"/>
  <c r="N73" i="25"/>
  <c r="M75" i="25" l="1"/>
  <c r="N74" i="25"/>
  <c r="N75" i="25" l="1"/>
  <c r="M76" i="25"/>
  <c r="M77" i="25" l="1"/>
  <c r="N76" i="25"/>
  <c r="M78" i="25" l="1"/>
  <c r="N77" i="25"/>
  <c r="M79" i="25" l="1"/>
  <c r="N78" i="25"/>
  <c r="M80" i="25" l="1"/>
  <c r="N79" i="25"/>
  <c r="M81" i="25" l="1"/>
  <c r="N80" i="25"/>
  <c r="N81" i="25" l="1"/>
  <c r="M82" i="25"/>
  <c r="M83" i="25" l="1"/>
  <c r="N82" i="25"/>
  <c r="M84" i="25" l="1"/>
  <c r="N83" i="25"/>
  <c r="M85" i="25" l="1"/>
  <c r="N84" i="25"/>
  <c r="M86" i="25" l="1"/>
  <c r="N85" i="25"/>
  <c r="M87" i="25" l="1"/>
  <c r="N86" i="25"/>
  <c r="N87" i="25" l="1"/>
  <c r="M88" i="25"/>
  <c r="M89" i="25" l="1"/>
  <c r="N88" i="25"/>
  <c r="M90" i="25" l="1"/>
  <c r="N89" i="25"/>
  <c r="M91" i="25" l="1"/>
  <c r="N90" i="25"/>
  <c r="M92" i="25" l="1"/>
  <c r="N91" i="25"/>
  <c r="M93" i="25" l="1"/>
  <c r="N92" i="25"/>
  <c r="N93" i="25" l="1"/>
  <c r="M94" i="25"/>
  <c r="M95" i="25" l="1"/>
  <c r="N94" i="25"/>
  <c r="M96" i="25" l="1"/>
  <c r="N95" i="25"/>
  <c r="M97" i="25" l="1"/>
  <c r="N96" i="25"/>
  <c r="M98" i="25" l="1"/>
  <c r="N97" i="25"/>
  <c r="M99" i="25" l="1"/>
  <c r="N98" i="25"/>
  <c r="N99" i="25" l="1"/>
  <c r="M100" i="25"/>
  <c r="M101" i="25" l="1"/>
  <c r="N100" i="25"/>
  <c r="M102" i="25" l="1"/>
  <c r="N101" i="25"/>
  <c r="M103" i="25" l="1"/>
  <c r="N102" i="25"/>
  <c r="M104" i="25" l="1"/>
  <c r="N103" i="25"/>
  <c r="M105" i="25" l="1"/>
  <c r="N104" i="25"/>
  <c r="M106" i="25" l="1"/>
  <c r="N105" i="25"/>
  <c r="M107" i="25" l="1"/>
  <c r="N106" i="25"/>
  <c r="M108" i="25" l="1"/>
  <c r="N107" i="25"/>
  <c r="N108" i="25" l="1"/>
  <c r="M109" i="25"/>
  <c r="N109" i="25" l="1"/>
  <c r="M110" i="25"/>
  <c r="N110" i="25" l="1"/>
  <c r="M111" i="25"/>
  <c r="N111" i="25" l="1"/>
  <c r="M112" i="25"/>
  <c r="N112" i="25" l="1"/>
  <c r="M113" i="25"/>
  <c r="M114" i="25" l="1"/>
  <c r="N113" i="25"/>
  <c r="N114" i="25" l="1"/>
  <c r="M115" i="25"/>
  <c r="N115" i="25" l="1"/>
  <c r="M116" i="25"/>
  <c r="N116" i="25" l="1"/>
  <c r="M117" i="25"/>
  <c r="N117" i="25" l="1"/>
  <c r="M118" i="25"/>
  <c r="N118" i="25" l="1"/>
  <c r="M119" i="25"/>
  <c r="M120" i="25" l="1"/>
  <c r="N119" i="25"/>
  <c r="N120" i="25" l="1"/>
  <c r="M121" i="25"/>
  <c r="N121" i="25" l="1"/>
  <c r="M122" i="25"/>
  <c r="M123" i="25" l="1"/>
  <c r="N122" i="25"/>
  <c r="N123" i="25" l="1"/>
  <c r="M124" i="25"/>
  <c r="N124" i="25" l="1"/>
  <c r="M125" i="25"/>
  <c r="M126" i="25" l="1"/>
  <c r="N125" i="25"/>
  <c r="N126" i="25" l="1"/>
  <c r="M127" i="25"/>
  <c r="N127" i="25" l="1"/>
  <c r="M128" i="25"/>
  <c r="M129" i="25" l="1"/>
  <c r="N128" i="25"/>
  <c r="M130" i="25" l="1"/>
  <c r="N129" i="25"/>
  <c r="N130" i="25" l="1"/>
  <c r="M131" i="25"/>
  <c r="M132" i="25" l="1"/>
  <c r="N131" i="25"/>
  <c r="N132" i="25" l="1"/>
  <c r="M133" i="25"/>
  <c r="N133" i="25" l="1"/>
  <c r="M134" i="25"/>
  <c r="M135" i="25" l="1"/>
  <c r="N134" i="25"/>
  <c r="N135" i="25" l="1"/>
  <c r="M136" i="25"/>
  <c r="N136" i="25" l="1"/>
  <c r="M137" i="25"/>
  <c r="M138" i="25" l="1"/>
  <c r="N137" i="25"/>
  <c r="N138" i="25" l="1"/>
  <c r="M139" i="25"/>
  <c r="M140" i="25" l="1"/>
  <c r="N139" i="25"/>
  <c r="M141" i="25" l="1"/>
  <c r="N140" i="25"/>
  <c r="N141" i="25" l="1"/>
  <c r="M142" i="25"/>
  <c r="N142" i="25" l="1"/>
  <c r="M143" i="25"/>
  <c r="M144" i="25" l="1"/>
  <c r="N143" i="25"/>
  <c r="N144" i="25" l="1"/>
  <c r="M145" i="25"/>
  <c r="M146" i="25" l="1"/>
  <c r="N145" i="25"/>
  <c r="M147" i="25" l="1"/>
  <c r="N146" i="25"/>
  <c r="N147" i="25" l="1"/>
  <c r="M148" i="25"/>
  <c r="N148" i="25" l="1"/>
  <c r="M149" i="25"/>
  <c r="M150" i="25" l="1"/>
  <c r="N149" i="25"/>
  <c r="N150" i="25" l="1"/>
  <c r="M151" i="25"/>
  <c r="M152" i="25" l="1"/>
  <c r="N151" i="25"/>
  <c r="M153" i="25" l="1"/>
  <c r="N152" i="25"/>
  <c r="N153" i="25" l="1"/>
  <c r="M154" i="25"/>
  <c r="M155" i="25" l="1"/>
  <c r="N154" i="25"/>
  <c r="M156" i="25" l="1"/>
  <c r="N155" i="25"/>
  <c r="N156" i="25" l="1"/>
  <c r="M157" i="25"/>
  <c r="N157" i="25" l="1"/>
  <c r="N158" i="25" s="1"/>
  <c r="N160" i="25" l="1"/>
  <c r="W3" i="25" s="1"/>
  <c r="K162" i="23" l="1"/>
  <c r="C162" i="23"/>
  <c r="K161" i="23"/>
  <c r="C161" i="23"/>
  <c r="K160" i="23"/>
  <c r="C160" i="23"/>
  <c r="K159" i="23"/>
  <c r="C159" i="23"/>
  <c r="K158" i="23"/>
  <c r="C158" i="23"/>
  <c r="K157" i="23"/>
  <c r="C157" i="23"/>
  <c r="K156" i="23"/>
  <c r="C156" i="23"/>
  <c r="K155" i="23"/>
  <c r="C155" i="23"/>
  <c r="K154" i="23"/>
  <c r="C154" i="23"/>
  <c r="K153" i="23"/>
  <c r="C153" i="23"/>
  <c r="K152" i="23"/>
  <c r="C152" i="23"/>
  <c r="K151" i="23"/>
  <c r="C151" i="23"/>
  <c r="K150" i="23"/>
  <c r="C150" i="23"/>
  <c r="K149" i="23"/>
  <c r="C149" i="23"/>
  <c r="K148" i="23"/>
  <c r="C148" i="23"/>
  <c r="K147" i="23"/>
  <c r="C147" i="23"/>
  <c r="K146" i="23"/>
  <c r="C146" i="23"/>
  <c r="K145" i="23"/>
  <c r="C145" i="23"/>
  <c r="K144" i="23"/>
  <c r="C144" i="23"/>
  <c r="K143" i="23"/>
  <c r="C143" i="23"/>
  <c r="K142" i="23"/>
  <c r="C142" i="23"/>
  <c r="K141" i="23"/>
  <c r="C141" i="23"/>
  <c r="K140" i="23"/>
  <c r="C140" i="23"/>
  <c r="K139" i="23"/>
  <c r="C139" i="23"/>
  <c r="K138" i="23"/>
  <c r="C138" i="23"/>
  <c r="K137" i="23"/>
  <c r="C137" i="23"/>
  <c r="K136" i="23"/>
  <c r="C136" i="23"/>
  <c r="K135" i="23"/>
  <c r="C135" i="23"/>
  <c r="K134" i="23"/>
  <c r="C134" i="23"/>
  <c r="K133" i="23"/>
  <c r="C133" i="23"/>
  <c r="K132" i="23"/>
  <c r="C132" i="23"/>
  <c r="K131" i="23"/>
  <c r="C131" i="23"/>
  <c r="K130" i="23"/>
  <c r="C130" i="23"/>
  <c r="K129" i="23"/>
  <c r="C129" i="23"/>
  <c r="K128" i="23"/>
  <c r="C128" i="23"/>
  <c r="K127" i="23"/>
  <c r="C127" i="23"/>
  <c r="K126" i="23"/>
  <c r="C126" i="23"/>
  <c r="K125" i="23"/>
  <c r="C125" i="23"/>
  <c r="K124" i="23"/>
  <c r="C124" i="23"/>
  <c r="K123" i="23"/>
  <c r="C123" i="23"/>
  <c r="K122" i="23"/>
  <c r="C122" i="23"/>
  <c r="K121" i="23"/>
  <c r="C121" i="23"/>
  <c r="K120" i="23"/>
  <c r="C120" i="23"/>
  <c r="K119" i="23"/>
  <c r="C119" i="23"/>
  <c r="K118" i="23"/>
  <c r="C118" i="23"/>
  <c r="K117" i="23"/>
  <c r="C117" i="23"/>
  <c r="K116" i="23"/>
  <c r="C116" i="23"/>
  <c r="K115" i="23"/>
  <c r="C115" i="23"/>
  <c r="K114" i="23"/>
  <c r="C114" i="23"/>
  <c r="K113" i="23"/>
  <c r="C113" i="23"/>
  <c r="K112" i="23"/>
  <c r="C112" i="23"/>
  <c r="K111" i="23"/>
  <c r="C111" i="23"/>
  <c r="K110" i="23"/>
  <c r="C110" i="23"/>
  <c r="K109" i="23"/>
  <c r="C109" i="23"/>
  <c r="K108" i="23"/>
  <c r="C108" i="23"/>
  <c r="K107" i="23"/>
  <c r="C107" i="23"/>
  <c r="K106" i="23"/>
  <c r="C106" i="23"/>
  <c r="K105" i="23"/>
  <c r="C105" i="23"/>
  <c r="K104" i="23"/>
  <c r="C104" i="23"/>
  <c r="K103" i="23"/>
  <c r="C103" i="23"/>
  <c r="K102" i="23"/>
  <c r="C102" i="23"/>
  <c r="K101" i="23"/>
  <c r="C101" i="23"/>
  <c r="K100" i="23"/>
  <c r="C100" i="23"/>
  <c r="K99" i="23"/>
  <c r="C99" i="23"/>
  <c r="K98" i="23"/>
  <c r="C98" i="23"/>
  <c r="K97" i="23"/>
  <c r="C97" i="23"/>
  <c r="K96" i="23"/>
  <c r="C96" i="23"/>
  <c r="K95" i="23"/>
  <c r="C95" i="23"/>
  <c r="K94" i="23"/>
  <c r="C94" i="23"/>
  <c r="K93" i="23"/>
  <c r="C93" i="23"/>
  <c r="K92" i="23"/>
  <c r="C92" i="23"/>
  <c r="K91" i="23"/>
  <c r="C91" i="23"/>
  <c r="K90" i="23"/>
  <c r="C90" i="23"/>
  <c r="K89" i="23"/>
  <c r="C89" i="23"/>
  <c r="K88" i="23"/>
  <c r="C88" i="23"/>
  <c r="K87" i="23"/>
  <c r="C87" i="23"/>
  <c r="K86" i="23"/>
  <c r="C86" i="23"/>
  <c r="K85" i="23"/>
  <c r="C85" i="23"/>
  <c r="K84" i="23"/>
  <c r="C84" i="23"/>
  <c r="K83" i="23"/>
  <c r="C83" i="23"/>
  <c r="K82" i="23"/>
  <c r="C82" i="23"/>
  <c r="K81" i="23"/>
  <c r="C81" i="23"/>
  <c r="K80" i="23"/>
  <c r="C80" i="23"/>
  <c r="K79" i="23"/>
  <c r="C79" i="23"/>
  <c r="K78" i="23"/>
  <c r="C78" i="23"/>
  <c r="K77" i="23"/>
  <c r="C77" i="23"/>
  <c r="K76" i="23"/>
  <c r="C76" i="23"/>
  <c r="K75" i="23"/>
  <c r="C75" i="23"/>
  <c r="K74" i="23"/>
  <c r="C74" i="23"/>
  <c r="K73" i="23"/>
  <c r="C73" i="23"/>
  <c r="K72" i="23"/>
  <c r="C72" i="23"/>
  <c r="K71" i="23"/>
  <c r="C71" i="23"/>
  <c r="K70" i="23"/>
  <c r="C70" i="23"/>
  <c r="K69" i="23"/>
  <c r="C69" i="23"/>
  <c r="K68" i="23"/>
  <c r="C68" i="23"/>
  <c r="K67" i="23"/>
  <c r="C67" i="23"/>
  <c r="K66" i="23"/>
  <c r="C66" i="23"/>
  <c r="K65" i="23"/>
  <c r="C65" i="23"/>
  <c r="K64" i="23"/>
  <c r="C64" i="23"/>
  <c r="K63" i="23"/>
  <c r="C63" i="23"/>
  <c r="K62" i="23"/>
  <c r="C62" i="23"/>
  <c r="K61" i="23"/>
  <c r="C61" i="23"/>
  <c r="K60" i="23"/>
  <c r="C60" i="23"/>
  <c r="K59" i="23"/>
  <c r="C59" i="23"/>
  <c r="K58" i="23"/>
  <c r="C58" i="23"/>
  <c r="K57" i="23"/>
  <c r="C57" i="23"/>
  <c r="K56" i="23"/>
  <c r="C56" i="23"/>
  <c r="K55" i="23"/>
  <c r="C55" i="23"/>
  <c r="K54" i="23"/>
  <c r="C54" i="23"/>
  <c r="K53" i="23"/>
  <c r="C53" i="23"/>
  <c r="K52" i="23"/>
  <c r="C52" i="23"/>
  <c r="K51" i="23"/>
  <c r="C51" i="23"/>
  <c r="K50" i="23"/>
  <c r="C50" i="23"/>
  <c r="K49" i="23"/>
  <c r="C49" i="23"/>
  <c r="K48" i="23"/>
  <c r="C48" i="23"/>
  <c r="K47" i="23"/>
  <c r="C47" i="23"/>
  <c r="K46" i="23"/>
  <c r="C46" i="23"/>
  <c r="K45" i="23"/>
  <c r="C45" i="23"/>
  <c r="K44" i="23"/>
  <c r="C44" i="23"/>
  <c r="K43" i="23"/>
  <c r="C43" i="23"/>
  <c r="K42" i="23"/>
  <c r="C42" i="23"/>
  <c r="K41" i="23"/>
  <c r="C41" i="23"/>
  <c r="K40" i="23"/>
  <c r="C40" i="23"/>
  <c r="K39" i="23"/>
  <c r="C39" i="23"/>
  <c r="K38" i="23"/>
  <c r="C38" i="23"/>
  <c r="K37" i="23"/>
  <c r="C37" i="23"/>
  <c r="K36" i="23"/>
  <c r="C36" i="23"/>
  <c r="K35" i="23"/>
  <c r="C35" i="23"/>
  <c r="K34" i="23"/>
  <c r="C34" i="23"/>
  <c r="K33" i="23"/>
  <c r="C33" i="23"/>
  <c r="K32" i="23"/>
  <c r="C32" i="23"/>
  <c r="K31" i="23"/>
  <c r="C31" i="23"/>
  <c r="K30" i="23"/>
  <c r="C30" i="23"/>
  <c r="K29" i="23"/>
  <c r="C29" i="23"/>
  <c r="K28" i="23"/>
  <c r="C28" i="23"/>
  <c r="K27" i="23"/>
  <c r="C27" i="23"/>
  <c r="K26" i="23"/>
  <c r="C26" i="23"/>
  <c r="K25" i="23"/>
  <c r="C25" i="23"/>
  <c r="K24" i="23"/>
  <c r="C24" i="23"/>
  <c r="K23" i="23"/>
  <c r="C23" i="23"/>
  <c r="K22" i="23"/>
  <c r="C22" i="23"/>
  <c r="K21" i="23"/>
  <c r="C21" i="23"/>
  <c r="K20" i="23"/>
  <c r="C20" i="23"/>
  <c r="K19" i="23"/>
  <c r="C19" i="23"/>
  <c r="K18" i="23"/>
  <c r="C18" i="23"/>
  <c r="K17" i="23"/>
  <c r="C17" i="23"/>
  <c r="K16" i="23"/>
  <c r="C16" i="23"/>
  <c r="K15" i="23"/>
  <c r="C15" i="23"/>
  <c r="K14" i="23"/>
  <c r="C14" i="23"/>
  <c r="K13" i="23"/>
  <c r="C13" i="23"/>
  <c r="K12" i="23"/>
  <c r="C12" i="23"/>
  <c r="K11" i="23"/>
  <c r="C11" i="23"/>
  <c r="K10" i="23"/>
  <c r="C10" i="23"/>
  <c r="K9" i="23"/>
  <c r="C9" i="23"/>
  <c r="K8" i="23"/>
  <c r="C8" i="23"/>
  <c r="K7" i="23"/>
  <c r="C7" i="23"/>
  <c r="K6" i="23"/>
  <c r="C6" i="23"/>
  <c r="K5" i="23"/>
  <c r="C5" i="23"/>
  <c r="M4" i="23"/>
  <c r="M5" i="23" s="1"/>
  <c r="K4" i="23"/>
  <c r="C4" i="23"/>
  <c r="K3" i="23"/>
  <c r="C3" i="23"/>
  <c r="C2" i="23"/>
  <c r="C1" i="23"/>
  <c r="K226" i="22"/>
  <c r="K225" i="22"/>
  <c r="K224" i="22"/>
  <c r="C224" i="22"/>
  <c r="K223" i="22"/>
  <c r="C223" i="22"/>
  <c r="K222" i="22"/>
  <c r="C222" i="22"/>
  <c r="K221" i="22"/>
  <c r="C221" i="22"/>
  <c r="K220" i="22"/>
  <c r="C220" i="22"/>
  <c r="K219" i="22"/>
  <c r="C219" i="22"/>
  <c r="K218" i="22"/>
  <c r="C218" i="22"/>
  <c r="K217" i="22"/>
  <c r="C217" i="22"/>
  <c r="K216" i="22"/>
  <c r="C216" i="22"/>
  <c r="K215" i="22"/>
  <c r="C215" i="22"/>
  <c r="K214" i="22"/>
  <c r="C214" i="22"/>
  <c r="K213" i="22"/>
  <c r="C213" i="22"/>
  <c r="K212" i="22"/>
  <c r="C212" i="22"/>
  <c r="K211" i="22"/>
  <c r="C211" i="22"/>
  <c r="K210" i="22"/>
  <c r="C210" i="22"/>
  <c r="K209" i="22"/>
  <c r="C209" i="22"/>
  <c r="K208" i="22"/>
  <c r="C208" i="22"/>
  <c r="K207" i="22"/>
  <c r="C207" i="22"/>
  <c r="K206" i="22"/>
  <c r="C206" i="22"/>
  <c r="K205" i="22"/>
  <c r="C205" i="22"/>
  <c r="K204" i="22"/>
  <c r="C204" i="22"/>
  <c r="K203" i="22"/>
  <c r="C203" i="22"/>
  <c r="K202" i="22"/>
  <c r="C202" i="22"/>
  <c r="K201" i="22"/>
  <c r="C201" i="22"/>
  <c r="K200" i="22"/>
  <c r="C200" i="22"/>
  <c r="K199" i="22"/>
  <c r="C199" i="22"/>
  <c r="K198" i="22"/>
  <c r="C198" i="22"/>
  <c r="K197" i="22"/>
  <c r="C197" i="22"/>
  <c r="K196" i="22"/>
  <c r="C196" i="22"/>
  <c r="K195" i="22"/>
  <c r="C195" i="22"/>
  <c r="K194" i="22"/>
  <c r="C194" i="22"/>
  <c r="K193" i="22"/>
  <c r="C193" i="22"/>
  <c r="K192" i="22"/>
  <c r="C192" i="22"/>
  <c r="K191" i="22"/>
  <c r="C191" i="22"/>
  <c r="K190" i="22"/>
  <c r="C190" i="22"/>
  <c r="K189" i="22"/>
  <c r="C189" i="22"/>
  <c r="K188" i="22"/>
  <c r="C188" i="22"/>
  <c r="K187" i="22"/>
  <c r="C187" i="22"/>
  <c r="K186" i="22"/>
  <c r="C186" i="22"/>
  <c r="K185" i="22"/>
  <c r="C185" i="22"/>
  <c r="K184" i="22"/>
  <c r="C184" i="22"/>
  <c r="K183" i="22"/>
  <c r="C183" i="22"/>
  <c r="K182" i="22"/>
  <c r="C182" i="22"/>
  <c r="K181" i="22"/>
  <c r="C181" i="22"/>
  <c r="K180" i="22"/>
  <c r="C180" i="22"/>
  <c r="K179" i="22"/>
  <c r="C179" i="22"/>
  <c r="K178" i="22"/>
  <c r="C178" i="22"/>
  <c r="K177" i="22"/>
  <c r="C177" i="22"/>
  <c r="K176" i="22"/>
  <c r="C176" i="22"/>
  <c r="K175" i="22"/>
  <c r="C175" i="22"/>
  <c r="K174" i="22"/>
  <c r="C174" i="22"/>
  <c r="K173" i="22"/>
  <c r="C173" i="22"/>
  <c r="K172" i="22"/>
  <c r="C172" i="22"/>
  <c r="K171" i="22"/>
  <c r="C171" i="22"/>
  <c r="K170" i="22"/>
  <c r="C170" i="22"/>
  <c r="K169" i="22"/>
  <c r="C169" i="22"/>
  <c r="K168" i="22"/>
  <c r="C168" i="22"/>
  <c r="K167" i="22"/>
  <c r="C167" i="22"/>
  <c r="K166" i="22"/>
  <c r="C166" i="22"/>
  <c r="K165" i="22"/>
  <c r="C165" i="22"/>
  <c r="K164" i="22"/>
  <c r="C164" i="22"/>
  <c r="K163" i="22"/>
  <c r="C163" i="22"/>
  <c r="K162" i="22"/>
  <c r="C162" i="22"/>
  <c r="K161" i="22"/>
  <c r="C161" i="22"/>
  <c r="K160" i="22"/>
  <c r="C160" i="22"/>
  <c r="K159" i="22"/>
  <c r="C159" i="22"/>
  <c r="D159" i="22" s="1"/>
  <c r="K158" i="22"/>
  <c r="C158" i="22"/>
  <c r="K157" i="22"/>
  <c r="C157" i="22"/>
  <c r="K156" i="22"/>
  <c r="C156" i="22"/>
  <c r="K155" i="22"/>
  <c r="C155" i="22"/>
  <c r="K154" i="22"/>
  <c r="C154" i="22"/>
  <c r="K153" i="22"/>
  <c r="C153" i="22"/>
  <c r="D153" i="22" s="1"/>
  <c r="K152" i="22"/>
  <c r="C152" i="22"/>
  <c r="K151" i="22"/>
  <c r="C151" i="22"/>
  <c r="K150" i="22"/>
  <c r="C150" i="22"/>
  <c r="K149" i="22"/>
  <c r="C149" i="22"/>
  <c r="K148" i="22"/>
  <c r="C148" i="22"/>
  <c r="D148" i="22" s="1"/>
  <c r="K147" i="22"/>
  <c r="C147" i="22"/>
  <c r="K146" i="22"/>
  <c r="C146" i="22"/>
  <c r="K145" i="22"/>
  <c r="C145" i="22"/>
  <c r="K144" i="22"/>
  <c r="C144" i="22"/>
  <c r="K143" i="22"/>
  <c r="C143" i="22"/>
  <c r="K142" i="22"/>
  <c r="C142" i="22"/>
  <c r="D142" i="22" s="1"/>
  <c r="Q226" i="22" s="1"/>
  <c r="K141" i="22"/>
  <c r="C141" i="22"/>
  <c r="K140" i="22"/>
  <c r="C140" i="22"/>
  <c r="K139" i="22"/>
  <c r="C139" i="22"/>
  <c r="K138" i="22"/>
  <c r="C138" i="22"/>
  <c r="K137" i="22"/>
  <c r="C137" i="22"/>
  <c r="K136" i="22"/>
  <c r="C136" i="22"/>
  <c r="D136" i="22" s="1"/>
  <c r="Q220" i="22" s="1"/>
  <c r="K135" i="22"/>
  <c r="C135" i="22"/>
  <c r="K134" i="22"/>
  <c r="C134" i="22"/>
  <c r="K133" i="22"/>
  <c r="C133" i="22"/>
  <c r="K132" i="22"/>
  <c r="C132" i="22"/>
  <c r="K131" i="22"/>
  <c r="C131" i="22"/>
  <c r="K130" i="22"/>
  <c r="C130" i="22"/>
  <c r="K129" i="22"/>
  <c r="C129" i="22"/>
  <c r="K128" i="22"/>
  <c r="C128" i="22"/>
  <c r="D128" i="22" s="1"/>
  <c r="Q212" i="22" s="1"/>
  <c r="K127" i="22"/>
  <c r="C127" i="22"/>
  <c r="K126" i="22"/>
  <c r="C126" i="22"/>
  <c r="K125" i="22"/>
  <c r="C125" i="22"/>
  <c r="K124" i="22"/>
  <c r="C124" i="22"/>
  <c r="K123" i="22"/>
  <c r="C123" i="22"/>
  <c r="K122" i="22"/>
  <c r="C122" i="22"/>
  <c r="K121" i="22"/>
  <c r="C121" i="22"/>
  <c r="K120" i="22"/>
  <c r="C120" i="22"/>
  <c r="K119" i="22"/>
  <c r="C119" i="22"/>
  <c r="K118" i="22"/>
  <c r="C118" i="22"/>
  <c r="K117" i="22"/>
  <c r="C117" i="22"/>
  <c r="K116" i="22"/>
  <c r="C116" i="22"/>
  <c r="K115" i="22"/>
  <c r="C115" i="22"/>
  <c r="K114" i="22"/>
  <c r="C114" i="22"/>
  <c r="K113" i="22"/>
  <c r="C113" i="22"/>
  <c r="K112" i="22"/>
  <c r="C112" i="22"/>
  <c r="K111" i="22"/>
  <c r="C111" i="22"/>
  <c r="K110" i="22"/>
  <c r="C110" i="22"/>
  <c r="K109" i="22"/>
  <c r="C109" i="22"/>
  <c r="K108" i="22"/>
  <c r="C108" i="22"/>
  <c r="K107" i="22"/>
  <c r="C107" i="22"/>
  <c r="K106" i="22"/>
  <c r="C106" i="22"/>
  <c r="K105" i="22"/>
  <c r="C105" i="22"/>
  <c r="K104" i="22"/>
  <c r="C104" i="22"/>
  <c r="K103" i="22"/>
  <c r="C103" i="22"/>
  <c r="K102" i="22"/>
  <c r="C102" i="22"/>
  <c r="K101" i="22"/>
  <c r="C101" i="22"/>
  <c r="D101" i="22" s="1"/>
  <c r="Q185" i="22" s="1"/>
  <c r="K100" i="22"/>
  <c r="C100" i="22"/>
  <c r="K99" i="22"/>
  <c r="C99" i="22"/>
  <c r="K98" i="22"/>
  <c r="C98" i="22"/>
  <c r="D98" i="22" s="1"/>
  <c r="Q182" i="22" s="1"/>
  <c r="K97" i="22"/>
  <c r="C97" i="22"/>
  <c r="K96" i="22"/>
  <c r="C96" i="22"/>
  <c r="K95" i="22"/>
  <c r="C95" i="22"/>
  <c r="K94" i="22"/>
  <c r="C94" i="22"/>
  <c r="K93" i="22"/>
  <c r="C93" i="22"/>
  <c r="K92" i="22"/>
  <c r="C92" i="22"/>
  <c r="K91" i="22"/>
  <c r="C91" i="22"/>
  <c r="K90" i="22"/>
  <c r="C90" i="22"/>
  <c r="K89" i="22"/>
  <c r="C89" i="22"/>
  <c r="K88" i="22"/>
  <c r="C88" i="22"/>
  <c r="K87" i="22"/>
  <c r="C87" i="22"/>
  <c r="K86" i="22"/>
  <c r="C86" i="22"/>
  <c r="K85" i="22"/>
  <c r="C85" i="22"/>
  <c r="K84" i="22"/>
  <c r="C84" i="22"/>
  <c r="K83" i="22"/>
  <c r="C83" i="22"/>
  <c r="K82" i="22"/>
  <c r="C82" i="22"/>
  <c r="K81" i="22"/>
  <c r="C81" i="22"/>
  <c r="K80" i="22"/>
  <c r="C80" i="22"/>
  <c r="K79" i="22"/>
  <c r="C79" i="22"/>
  <c r="K78" i="22"/>
  <c r="C78" i="22"/>
  <c r="K77" i="22"/>
  <c r="C77" i="22"/>
  <c r="K76" i="22"/>
  <c r="C76" i="22"/>
  <c r="D76" i="22" s="1"/>
  <c r="K75" i="22"/>
  <c r="C75" i="22"/>
  <c r="K74" i="22"/>
  <c r="C74" i="22"/>
  <c r="D74" i="22" s="1"/>
  <c r="Q128" i="22" s="1"/>
  <c r="K73" i="22"/>
  <c r="C73" i="22"/>
  <c r="K72" i="22"/>
  <c r="C72" i="22"/>
  <c r="K71" i="22"/>
  <c r="C71" i="22"/>
  <c r="K70" i="22"/>
  <c r="C70" i="22"/>
  <c r="K69" i="22"/>
  <c r="C69" i="22"/>
  <c r="D69" i="22" s="1"/>
  <c r="Q161" i="22" s="1"/>
  <c r="K68" i="22"/>
  <c r="C68" i="22"/>
  <c r="K67" i="22"/>
  <c r="C67" i="22"/>
  <c r="K66" i="22"/>
  <c r="C66" i="22"/>
  <c r="K65" i="22"/>
  <c r="C65" i="22"/>
  <c r="D65" i="22" s="1"/>
  <c r="Q114" i="22" s="1"/>
  <c r="K64" i="22"/>
  <c r="C64" i="22"/>
  <c r="K63" i="22"/>
  <c r="C63" i="22"/>
  <c r="K62" i="22"/>
  <c r="C62" i="22"/>
  <c r="K61" i="22"/>
  <c r="C61" i="22"/>
  <c r="K60" i="22"/>
  <c r="C60" i="22"/>
  <c r="K59" i="22"/>
  <c r="C59" i="22"/>
  <c r="D59" i="22" s="1"/>
  <c r="K58" i="22"/>
  <c r="C58" i="22"/>
  <c r="K57" i="22"/>
  <c r="C57" i="22"/>
  <c r="K56" i="22"/>
  <c r="C56" i="22"/>
  <c r="D56" i="22" s="1"/>
  <c r="K55" i="22"/>
  <c r="C55" i="22"/>
  <c r="K54" i="22"/>
  <c r="C54" i="22"/>
  <c r="K53" i="22"/>
  <c r="C53" i="22"/>
  <c r="K52" i="22"/>
  <c r="C52" i="22"/>
  <c r="K51" i="22"/>
  <c r="C51" i="22"/>
  <c r="D51" i="22" s="1"/>
  <c r="K50" i="22"/>
  <c r="C50" i="22"/>
  <c r="K49" i="22"/>
  <c r="C49" i="22"/>
  <c r="K48" i="22"/>
  <c r="C48" i="22"/>
  <c r="K47" i="22"/>
  <c r="C47" i="22"/>
  <c r="K46" i="22"/>
  <c r="C46" i="22"/>
  <c r="K45" i="22"/>
  <c r="C45" i="22"/>
  <c r="D45" i="22" s="1"/>
  <c r="K44" i="22"/>
  <c r="C44" i="22"/>
  <c r="K43" i="22"/>
  <c r="C43" i="22"/>
  <c r="D43" i="22" s="1"/>
  <c r="Q70" i="22" s="1"/>
  <c r="K42" i="22"/>
  <c r="C42" i="22"/>
  <c r="K41" i="22"/>
  <c r="C41" i="22"/>
  <c r="K40" i="22"/>
  <c r="C40" i="22"/>
  <c r="K39" i="22"/>
  <c r="C39" i="22"/>
  <c r="K38" i="22"/>
  <c r="C38" i="22"/>
  <c r="D38" i="22" s="1"/>
  <c r="Q63" i="22" s="1"/>
  <c r="K37" i="22"/>
  <c r="C37" i="22"/>
  <c r="K36" i="22"/>
  <c r="C36" i="22"/>
  <c r="K35" i="22"/>
  <c r="C35" i="22"/>
  <c r="K34" i="22"/>
  <c r="C34" i="22"/>
  <c r="D34" i="22" s="1"/>
  <c r="K33" i="22"/>
  <c r="C33" i="22"/>
  <c r="K32" i="22"/>
  <c r="C32" i="22"/>
  <c r="K31" i="22"/>
  <c r="C31" i="22"/>
  <c r="K30" i="22"/>
  <c r="C30" i="22"/>
  <c r="K29" i="22"/>
  <c r="C29" i="22"/>
  <c r="K28" i="22"/>
  <c r="C28" i="22"/>
  <c r="K27" i="22"/>
  <c r="C27" i="22"/>
  <c r="K26" i="22"/>
  <c r="C26" i="22"/>
  <c r="D26" i="22" s="1"/>
  <c r="Q48" i="22" s="1"/>
  <c r="K25" i="22"/>
  <c r="C25" i="22"/>
  <c r="K24" i="22"/>
  <c r="C24" i="22"/>
  <c r="D24" i="22" s="1"/>
  <c r="Q35" i="22" s="1"/>
  <c r="K23" i="22"/>
  <c r="C23" i="22"/>
  <c r="K22" i="22"/>
  <c r="C22" i="22"/>
  <c r="K21" i="22"/>
  <c r="C21" i="22"/>
  <c r="K20" i="22"/>
  <c r="C20" i="22"/>
  <c r="D20" i="22" s="1"/>
  <c r="K19" i="22"/>
  <c r="C19" i="22"/>
  <c r="K18" i="22"/>
  <c r="C18" i="22"/>
  <c r="K17" i="22"/>
  <c r="C17" i="22"/>
  <c r="K16" i="22"/>
  <c r="C16" i="22"/>
  <c r="K15" i="22"/>
  <c r="C15" i="22"/>
  <c r="D15" i="22" s="1"/>
  <c r="K14" i="22"/>
  <c r="C14" i="22"/>
  <c r="K13" i="22"/>
  <c r="C13" i="22"/>
  <c r="K12" i="22"/>
  <c r="C12" i="22"/>
  <c r="K11" i="22"/>
  <c r="C11" i="22"/>
  <c r="K10" i="22"/>
  <c r="C10" i="22"/>
  <c r="K9" i="22"/>
  <c r="C9" i="22"/>
  <c r="K8" i="22"/>
  <c r="C8" i="22"/>
  <c r="K7" i="22"/>
  <c r="C7" i="22"/>
  <c r="K6" i="22"/>
  <c r="C6" i="22"/>
  <c r="K5" i="22"/>
  <c r="C5" i="22"/>
  <c r="M4" i="22"/>
  <c r="K4" i="22"/>
  <c r="C4" i="22"/>
  <c r="T3" i="22"/>
  <c r="K3" i="22"/>
  <c r="C3" i="22"/>
  <c r="C2" i="22"/>
  <c r="C1" i="22"/>
  <c r="K514" i="21"/>
  <c r="R513" i="21"/>
  <c r="K513" i="21"/>
  <c r="K512" i="21"/>
  <c r="F512" i="21"/>
  <c r="K511" i="21"/>
  <c r="F511" i="21"/>
  <c r="K510" i="21"/>
  <c r="F510" i="21"/>
  <c r="K509" i="21"/>
  <c r="F509" i="21"/>
  <c r="K508" i="21"/>
  <c r="F508" i="21"/>
  <c r="K507" i="21"/>
  <c r="F507" i="21"/>
  <c r="K506" i="21"/>
  <c r="F506" i="21"/>
  <c r="K505" i="21"/>
  <c r="F505" i="21"/>
  <c r="K504" i="21"/>
  <c r="F504" i="21"/>
  <c r="K503" i="21"/>
  <c r="F503" i="21"/>
  <c r="K502" i="21"/>
  <c r="F502" i="21"/>
  <c r="K501" i="21"/>
  <c r="F501" i="21"/>
  <c r="K500" i="21"/>
  <c r="F500" i="21"/>
  <c r="K499" i="21"/>
  <c r="F499" i="21"/>
  <c r="K498" i="21"/>
  <c r="F498" i="21"/>
  <c r="K497" i="21"/>
  <c r="F497" i="21"/>
  <c r="K496" i="21"/>
  <c r="F496" i="21"/>
  <c r="K495" i="21"/>
  <c r="F495" i="21"/>
  <c r="K494" i="21"/>
  <c r="F494" i="21"/>
  <c r="K493" i="21"/>
  <c r="F493" i="21"/>
  <c r="K492" i="21"/>
  <c r="F492" i="21"/>
  <c r="K491" i="21"/>
  <c r="F491" i="21"/>
  <c r="K490" i="21"/>
  <c r="F490" i="21"/>
  <c r="K489" i="21"/>
  <c r="F489" i="21"/>
  <c r="K488" i="21"/>
  <c r="F488" i="21"/>
  <c r="K487" i="21"/>
  <c r="F487" i="21"/>
  <c r="K486" i="21"/>
  <c r="F486" i="21"/>
  <c r="K485" i="21"/>
  <c r="F485" i="21"/>
  <c r="K484" i="21"/>
  <c r="F484" i="21"/>
  <c r="K483" i="21"/>
  <c r="F483" i="21"/>
  <c r="K482" i="21"/>
  <c r="F482" i="21"/>
  <c r="K481" i="21"/>
  <c r="F481" i="21"/>
  <c r="K480" i="21"/>
  <c r="F480" i="21"/>
  <c r="K479" i="21"/>
  <c r="F479" i="21"/>
  <c r="K478" i="21"/>
  <c r="F478" i="21"/>
  <c r="K477" i="21"/>
  <c r="F477" i="21"/>
  <c r="K476" i="21"/>
  <c r="F476" i="21"/>
  <c r="K475" i="21"/>
  <c r="F475" i="21"/>
  <c r="K474" i="21"/>
  <c r="F474" i="21"/>
  <c r="K473" i="21"/>
  <c r="F473" i="21"/>
  <c r="K472" i="21"/>
  <c r="F472" i="21"/>
  <c r="K471" i="21"/>
  <c r="F471" i="21"/>
  <c r="K470" i="21"/>
  <c r="F470" i="21"/>
  <c r="K469" i="21"/>
  <c r="F469" i="21"/>
  <c r="K468" i="21"/>
  <c r="F468" i="21"/>
  <c r="K467" i="21"/>
  <c r="F467" i="21"/>
  <c r="K466" i="21"/>
  <c r="F466" i="21"/>
  <c r="K465" i="21"/>
  <c r="F465" i="21"/>
  <c r="K464" i="21"/>
  <c r="F464" i="21"/>
  <c r="K463" i="21"/>
  <c r="F463" i="21"/>
  <c r="K462" i="21"/>
  <c r="F462" i="21"/>
  <c r="K461" i="21"/>
  <c r="F461" i="21"/>
  <c r="K460" i="21"/>
  <c r="F460" i="21"/>
  <c r="K459" i="21"/>
  <c r="F459" i="21"/>
  <c r="K458" i="21"/>
  <c r="F458" i="21"/>
  <c r="K457" i="21"/>
  <c r="F457" i="21"/>
  <c r="K456" i="21"/>
  <c r="F456" i="21"/>
  <c r="K455" i="21"/>
  <c r="F455" i="21"/>
  <c r="K454" i="21"/>
  <c r="F454" i="21"/>
  <c r="K453" i="21"/>
  <c r="F453" i="21"/>
  <c r="K452" i="21"/>
  <c r="F452" i="21"/>
  <c r="K451" i="21"/>
  <c r="F451" i="21"/>
  <c r="K450" i="21"/>
  <c r="F450" i="21"/>
  <c r="K449" i="21"/>
  <c r="F449" i="21"/>
  <c r="K448" i="21"/>
  <c r="F448" i="21"/>
  <c r="K447" i="21"/>
  <c r="F447" i="21"/>
  <c r="K446" i="21"/>
  <c r="F446" i="21"/>
  <c r="K445" i="21"/>
  <c r="F445" i="21"/>
  <c r="K444" i="21"/>
  <c r="F444" i="21"/>
  <c r="T443" i="21"/>
  <c r="K443" i="21"/>
  <c r="F443" i="21"/>
  <c r="K442" i="21"/>
  <c r="F442" i="21"/>
  <c r="K441" i="21"/>
  <c r="F441" i="21"/>
  <c r="K440" i="21"/>
  <c r="F440" i="21"/>
  <c r="K439" i="21"/>
  <c r="F439" i="21"/>
  <c r="K438" i="21"/>
  <c r="F438" i="21"/>
  <c r="K437" i="21"/>
  <c r="F437" i="21"/>
  <c r="K436" i="21"/>
  <c r="F436" i="21"/>
  <c r="K435" i="21"/>
  <c r="F435" i="21"/>
  <c r="K434" i="21"/>
  <c r="F434" i="21"/>
  <c r="K433" i="21"/>
  <c r="F433" i="21"/>
  <c r="K432" i="21"/>
  <c r="F432" i="21"/>
  <c r="K431" i="21"/>
  <c r="F431" i="21"/>
  <c r="K430" i="21"/>
  <c r="F430" i="21"/>
  <c r="K429" i="21"/>
  <c r="F429" i="21"/>
  <c r="K428" i="21"/>
  <c r="F428" i="21"/>
  <c r="K427" i="21"/>
  <c r="F427" i="21"/>
  <c r="K426" i="21"/>
  <c r="F426" i="21"/>
  <c r="K425" i="21"/>
  <c r="F425" i="21"/>
  <c r="K424" i="21"/>
  <c r="F424" i="21"/>
  <c r="K423" i="21"/>
  <c r="F423" i="21"/>
  <c r="K422" i="21"/>
  <c r="F422" i="21"/>
  <c r="K421" i="21"/>
  <c r="F421" i="21"/>
  <c r="K420" i="21"/>
  <c r="F420" i="21"/>
  <c r="K419" i="21"/>
  <c r="F419" i="21"/>
  <c r="K418" i="21"/>
  <c r="F418" i="21"/>
  <c r="K417" i="21"/>
  <c r="F417" i="21"/>
  <c r="K416" i="21"/>
  <c r="F416" i="21"/>
  <c r="K415" i="21"/>
  <c r="F415" i="21"/>
  <c r="K414" i="21"/>
  <c r="F414" i="21"/>
  <c r="K413" i="21"/>
  <c r="F413" i="21"/>
  <c r="K412" i="21"/>
  <c r="F412" i="21"/>
  <c r="K411" i="21"/>
  <c r="F411" i="21"/>
  <c r="K410" i="21"/>
  <c r="F410" i="21"/>
  <c r="K409" i="21"/>
  <c r="F409" i="21"/>
  <c r="K408" i="21"/>
  <c r="F408" i="21"/>
  <c r="K407" i="21"/>
  <c r="F407" i="21"/>
  <c r="K406" i="21"/>
  <c r="F406" i="21"/>
  <c r="K405" i="21"/>
  <c r="F405" i="21"/>
  <c r="K404" i="21"/>
  <c r="F404" i="21"/>
  <c r="K403" i="21"/>
  <c r="F403" i="21"/>
  <c r="K402" i="21"/>
  <c r="F402" i="21"/>
  <c r="K401" i="21"/>
  <c r="F401" i="21"/>
  <c r="K400" i="21"/>
  <c r="F400" i="21"/>
  <c r="K399" i="21"/>
  <c r="F399" i="21"/>
  <c r="K398" i="21"/>
  <c r="F398" i="21"/>
  <c r="K397" i="21"/>
  <c r="F397" i="21"/>
  <c r="K396" i="21"/>
  <c r="F396" i="21"/>
  <c r="K395" i="21"/>
  <c r="F395" i="21"/>
  <c r="K394" i="21"/>
  <c r="F394" i="21"/>
  <c r="K393" i="21"/>
  <c r="F393" i="21"/>
  <c r="K392" i="21"/>
  <c r="F392" i="21"/>
  <c r="K391" i="21"/>
  <c r="F391" i="21"/>
  <c r="K390" i="21"/>
  <c r="F390" i="21"/>
  <c r="K389" i="21"/>
  <c r="F389" i="21"/>
  <c r="K388" i="21"/>
  <c r="F388" i="21"/>
  <c r="K387" i="21"/>
  <c r="F387" i="21"/>
  <c r="K386" i="21"/>
  <c r="F386" i="21"/>
  <c r="K385" i="21"/>
  <c r="F385" i="21"/>
  <c r="K384" i="21"/>
  <c r="F384" i="21"/>
  <c r="K383" i="21"/>
  <c r="F383" i="21"/>
  <c r="K382" i="21"/>
  <c r="F382" i="21"/>
  <c r="K381" i="21"/>
  <c r="F381" i="21"/>
  <c r="K380" i="21"/>
  <c r="F380" i="21"/>
  <c r="K379" i="21"/>
  <c r="F379" i="21"/>
  <c r="K378" i="21"/>
  <c r="F378" i="21"/>
  <c r="K377" i="21"/>
  <c r="F377" i="21"/>
  <c r="K376" i="21"/>
  <c r="F376" i="21"/>
  <c r="K375" i="21"/>
  <c r="F375" i="21"/>
  <c r="K374" i="21"/>
  <c r="F374" i="21"/>
  <c r="K373" i="21"/>
  <c r="F373" i="21"/>
  <c r="K372" i="21"/>
  <c r="F372" i="21"/>
  <c r="K371" i="21"/>
  <c r="F371" i="21"/>
  <c r="K370" i="21"/>
  <c r="F370" i="21"/>
  <c r="R369" i="21"/>
  <c r="K369" i="21"/>
  <c r="F369" i="21"/>
  <c r="K368" i="21"/>
  <c r="F368" i="21"/>
  <c r="K367" i="21"/>
  <c r="F367" i="21"/>
  <c r="K366" i="21"/>
  <c r="F366" i="21"/>
  <c r="R365" i="21"/>
  <c r="K365" i="21"/>
  <c r="F365" i="21"/>
  <c r="K364" i="21"/>
  <c r="F364" i="21"/>
  <c r="R363" i="21"/>
  <c r="K363" i="21"/>
  <c r="F363" i="21"/>
  <c r="K362" i="21"/>
  <c r="F362" i="21"/>
  <c r="R361" i="21"/>
  <c r="K361" i="21"/>
  <c r="F361" i="21"/>
  <c r="K360" i="21"/>
  <c r="F360" i="21"/>
  <c r="K359" i="21"/>
  <c r="F359" i="21"/>
  <c r="K358" i="21"/>
  <c r="F358" i="21"/>
  <c r="K357" i="21"/>
  <c r="F357" i="21"/>
  <c r="K356" i="21"/>
  <c r="F356" i="21"/>
  <c r="K355" i="21"/>
  <c r="F355" i="21"/>
  <c r="K354" i="21"/>
  <c r="F354" i="21"/>
  <c r="K353" i="21"/>
  <c r="F353" i="21"/>
  <c r="K352" i="21"/>
  <c r="F352" i="21"/>
  <c r="K351" i="21"/>
  <c r="F351" i="21"/>
  <c r="K350" i="21"/>
  <c r="F350" i="21"/>
  <c r="K349" i="21"/>
  <c r="F349" i="21"/>
  <c r="K348" i="21"/>
  <c r="F348" i="21"/>
  <c r="K347" i="21"/>
  <c r="F347" i="21"/>
  <c r="K346" i="21"/>
  <c r="F346" i="21"/>
  <c r="K345" i="21"/>
  <c r="F345" i="21"/>
  <c r="K344" i="21"/>
  <c r="F344" i="21"/>
  <c r="K343" i="21"/>
  <c r="F343" i="21"/>
  <c r="K342" i="21"/>
  <c r="F342" i="21"/>
  <c r="K341" i="21"/>
  <c r="F341" i="21"/>
  <c r="K340" i="21"/>
  <c r="F340" i="21"/>
  <c r="K339" i="21"/>
  <c r="F339" i="21"/>
  <c r="K338" i="21"/>
  <c r="F338" i="21"/>
  <c r="K337" i="21"/>
  <c r="F337" i="21"/>
  <c r="K336" i="21"/>
  <c r="F336" i="21"/>
  <c r="K335" i="21"/>
  <c r="F335" i="21"/>
  <c r="K334" i="21"/>
  <c r="F334" i="21"/>
  <c r="K333" i="21"/>
  <c r="F333" i="21"/>
  <c r="K332" i="21"/>
  <c r="F332" i="21"/>
  <c r="K331" i="21"/>
  <c r="F331" i="21"/>
  <c r="K330" i="21"/>
  <c r="F330" i="21"/>
  <c r="K329" i="21"/>
  <c r="F329" i="21"/>
  <c r="K328" i="21"/>
  <c r="F328" i="21"/>
  <c r="K327" i="21"/>
  <c r="F327" i="21"/>
  <c r="K326" i="21"/>
  <c r="F326" i="21"/>
  <c r="K325" i="21"/>
  <c r="F325" i="21"/>
  <c r="K324" i="21"/>
  <c r="F324" i="21"/>
  <c r="K323" i="21"/>
  <c r="F323" i="21"/>
  <c r="K322" i="21"/>
  <c r="F322" i="21"/>
  <c r="K321" i="21"/>
  <c r="F321" i="21"/>
  <c r="K320" i="21"/>
  <c r="F320" i="21"/>
  <c r="K319" i="21"/>
  <c r="F319" i="21"/>
  <c r="K318" i="21"/>
  <c r="F318" i="21"/>
  <c r="K317" i="21"/>
  <c r="F317" i="21"/>
  <c r="K316" i="21"/>
  <c r="F316" i="21"/>
  <c r="K315" i="21"/>
  <c r="F315" i="21"/>
  <c r="K314" i="21"/>
  <c r="F314" i="21"/>
  <c r="K313" i="21"/>
  <c r="F313" i="21"/>
  <c r="K312" i="21"/>
  <c r="F312" i="21"/>
  <c r="K311" i="21"/>
  <c r="F311" i="21"/>
  <c r="K310" i="21"/>
  <c r="F310" i="21"/>
  <c r="K309" i="21"/>
  <c r="F309" i="21"/>
  <c r="K308" i="21"/>
  <c r="F308" i="21"/>
  <c r="K307" i="21"/>
  <c r="F307" i="21"/>
  <c r="K306" i="21"/>
  <c r="F306" i="21"/>
  <c r="K305" i="21"/>
  <c r="F305" i="21"/>
  <c r="K304" i="21"/>
  <c r="F304" i="21"/>
  <c r="K303" i="21"/>
  <c r="F303" i="21"/>
  <c r="K302" i="21"/>
  <c r="F302" i="21"/>
  <c r="K301" i="21"/>
  <c r="F301" i="21"/>
  <c r="K300" i="21"/>
  <c r="F300" i="21"/>
  <c r="K299" i="21"/>
  <c r="F299" i="21"/>
  <c r="K298" i="21"/>
  <c r="F298" i="21"/>
  <c r="K297" i="21"/>
  <c r="F297" i="21"/>
  <c r="K296" i="21"/>
  <c r="F296" i="21"/>
  <c r="K295" i="21"/>
  <c r="F295" i="21"/>
  <c r="K294" i="21"/>
  <c r="F294" i="21"/>
  <c r="K293" i="21"/>
  <c r="F293" i="21"/>
  <c r="K292" i="21"/>
  <c r="F292" i="21"/>
  <c r="K291" i="21"/>
  <c r="F291" i="21"/>
  <c r="K290" i="21"/>
  <c r="F290" i="21"/>
  <c r="K289" i="21"/>
  <c r="F289" i="21"/>
  <c r="K288" i="21"/>
  <c r="F288" i="21"/>
  <c r="K287" i="21"/>
  <c r="F287" i="21"/>
  <c r="K286" i="21"/>
  <c r="F286" i="21"/>
  <c r="K285" i="21"/>
  <c r="F285" i="21"/>
  <c r="K284" i="21"/>
  <c r="F284" i="21"/>
  <c r="K283" i="21"/>
  <c r="F283" i="21"/>
  <c r="K282" i="21"/>
  <c r="F282" i="21"/>
  <c r="K281" i="21"/>
  <c r="F281" i="21"/>
  <c r="K280" i="21"/>
  <c r="F280" i="21"/>
  <c r="K279" i="21"/>
  <c r="F279" i="21"/>
  <c r="K278" i="21"/>
  <c r="F278" i="21"/>
  <c r="K277" i="21"/>
  <c r="F277" i="21"/>
  <c r="K276" i="21"/>
  <c r="F276" i="21"/>
  <c r="K275" i="21"/>
  <c r="F275" i="21"/>
  <c r="K274" i="21"/>
  <c r="F274" i="21"/>
  <c r="K273" i="21"/>
  <c r="F273" i="21"/>
  <c r="K272" i="21"/>
  <c r="F272" i="21"/>
  <c r="K271" i="21"/>
  <c r="F271" i="21"/>
  <c r="K270" i="21"/>
  <c r="F270" i="21"/>
  <c r="K269" i="21"/>
  <c r="F269" i="21"/>
  <c r="K268" i="21"/>
  <c r="F268" i="21"/>
  <c r="K267" i="21"/>
  <c r="F267" i="21"/>
  <c r="K266" i="21"/>
  <c r="F266" i="21"/>
  <c r="K265" i="21"/>
  <c r="F265" i="21"/>
  <c r="K264" i="21"/>
  <c r="F264" i="21"/>
  <c r="K263" i="21"/>
  <c r="F263" i="21"/>
  <c r="K262" i="21"/>
  <c r="F262" i="21"/>
  <c r="K261" i="21"/>
  <c r="F261" i="21"/>
  <c r="K260" i="21"/>
  <c r="F260" i="21"/>
  <c r="K259" i="21"/>
  <c r="F259" i="21"/>
  <c r="K258" i="21"/>
  <c r="F258" i="21"/>
  <c r="K257" i="21"/>
  <c r="F257" i="21"/>
  <c r="K256" i="21"/>
  <c r="K255" i="21"/>
  <c r="K254" i="21"/>
  <c r="K253" i="21"/>
  <c r="K252" i="21"/>
  <c r="K251" i="21"/>
  <c r="K250" i="21"/>
  <c r="K249" i="21"/>
  <c r="K248" i="21"/>
  <c r="K247" i="21"/>
  <c r="K246" i="21"/>
  <c r="K245" i="21"/>
  <c r="K244" i="21"/>
  <c r="K243" i="21"/>
  <c r="K242" i="21"/>
  <c r="K241" i="21"/>
  <c r="K240" i="21"/>
  <c r="K239" i="21"/>
  <c r="K238" i="21"/>
  <c r="K237" i="21"/>
  <c r="K236" i="21"/>
  <c r="K235" i="21"/>
  <c r="K234" i="21"/>
  <c r="K233" i="21"/>
  <c r="K232" i="21"/>
  <c r="K231" i="21"/>
  <c r="K230" i="21"/>
  <c r="K229" i="21"/>
  <c r="K228" i="21"/>
  <c r="K227" i="21"/>
  <c r="K226" i="21"/>
  <c r="K225" i="21"/>
  <c r="K224" i="21"/>
  <c r="C224" i="21"/>
  <c r="T223" i="21"/>
  <c r="K223" i="21"/>
  <c r="C223" i="21"/>
  <c r="T222" i="21"/>
  <c r="K222" i="21"/>
  <c r="C222" i="21"/>
  <c r="K221" i="21"/>
  <c r="C221" i="21"/>
  <c r="K220" i="21"/>
  <c r="C220" i="21"/>
  <c r="K219" i="21"/>
  <c r="C219" i="21"/>
  <c r="K218" i="21"/>
  <c r="C218" i="21"/>
  <c r="K217" i="21"/>
  <c r="C217" i="21"/>
  <c r="K216" i="21"/>
  <c r="C216" i="21"/>
  <c r="K215" i="21"/>
  <c r="C215" i="21"/>
  <c r="K214" i="21"/>
  <c r="C214" i="21"/>
  <c r="K213" i="21"/>
  <c r="C213" i="21"/>
  <c r="K212" i="21"/>
  <c r="C212" i="21"/>
  <c r="K211" i="21"/>
  <c r="C211" i="21"/>
  <c r="K210" i="21"/>
  <c r="C210" i="21"/>
  <c r="K209" i="21"/>
  <c r="C209" i="21"/>
  <c r="K208" i="21"/>
  <c r="C208" i="21"/>
  <c r="K207" i="21"/>
  <c r="C207" i="21"/>
  <c r="K206" i="21"/>
  <c r="C206" i="21"/>
  <c r="K205" i="21"/>
  <c r="C205" i="21"/>
  <c r="K204" i="21"/>
  <c r="C204" i="21"/>
  <c r="K203" i="21"/>
  <c r="C203" i="21"/>
  <c r="K202" i="21"/>
  <c r="C202" i="21"/>
  <c r="K201" i="21"/>
  <c r="C201" i="21"/>
  <c r="K200" i="21"/>
  <c r="C200" i="21"/>
  <c r="K199" i="21"/>
  <c r="C199" i="21"/>
  <c r="K198" i="21"/>
  <c r="C198" i="21"/>
  <c r="K197" i="21"/>
  <c r="C197" i="21"/>
  <c r="K196" i="21"/>
  <c r="C196" i="21"/>
  <c r="K195" i="21"/>
  <c r="C195" i="21"/>
  <c r="K194" i="21"/>
  <c r="C194" i="21"/>
  <c r="K193" i="21"/>
  <c r="C193" i="21"/>
  <c r="K192" i="21"/>
  <c r="C192" i="21"/>
  <c r="K191" i="21"/>
  <c r="C191" i="21"/>
  <c r="K190" i="21"/>
  <c r="C190" i="21"/>
  <c r="K189" i="21"/>
  <c r="C189" i="21"/>
  <c r="K188" i="21"/>
  <c r="C188" i="21"/>
  <c r="T187" i="21"/>
  <c r="K187" i="21"/>
  <c r="C187" i="21"/>
  <c r="K186" i="21"/>
  <c r="C186" i="21"/>
  <c r="K185" i="21"/>
  <c r="C185" i="21"/>
  <c r="K184" i="21"/>
  <c r="C184" i="21"/>
  <c r="K183" i="21"/>
  <c r="C183" i="21"/>
  <c r="K182" i="21"/>
  <c r="C182" i="21"/>
  <c r="K181" i="21"/>
  <c r="C181" i="21"/>
  <c r="K180" i="21"/>
  <c r="C180" i="21"/>
  <c r="K179" i="21"/>
  <c r="C179" i="21"/>
  <c r="K178" i="21"/>
  <c r="C178" i="21"/>
  <c r="K177" i="21"/>
  <c r="C177" i="21"/>
  <c r="K176" i="21"/>
  <c r="C176" i="21"/>
  <c r="K175" i="21"/>
  <c r="C175" i="21"/>
  <c r="K174" i="21"/>
  <c r="C174" i="21"/>
  <c r="K173" i="21"/>
  <c r="C173" i="21"/>
  <c r="K172" i="21"/>
  <c r="C172" i="21"/>
  <c r="K171" i="21"/>
  <c r="C171" i="21"/>
  <c r="K170" i="21"/>
  <c r="C170" i="21"/>
  <c r="K169" i="21"/>
  <c r="C169" i="21"/>
  <c r="K168" i="21"/>
  <c r="C168" i="21"/>
  <c r="K167" i="21"/>
  <c r="C167" i="21"/>
  <c r="K166" i="21"/>
  <c r="C166" i="21"/>
  <c r="K165" i="21"/>
  <c r="C165" i="21"/>
  <c r="K164" i="21"/>
  <c r="C164" i="21"/>
  <c r="K163" i="21"/>
  <c r="C163" i="21"/>
  <c r="K162" i="21"/>
  <c r="C162" i="21"/>
  <c r="K161" i="21"/>
  <c r="C161" i="21"/>
  <c r="K160" i="21"/>
  <c r="C160" i="21"/>
  <c r="K159" i="21"/>
  <c r="C159" i="21"/>
  <c r="K158" i="21"/>
  <c r="C158" i="21"/>
  <c r="K157" i="21"/>
  <c r="C157" i="21"/>
  <c r="K156" i="21"/>
  <c r="C156" i="21"/>
  <c r="K155" i="21"/>
  <c r="C155" i="21"/>
  <c r="K154" i="21"/>
  <c r="C154" i="21"/>
  <c r="K153" i="21"/>
  <c r="C153" i="21"/>
  <c r="K152" i="21"/>
  <c r="C152" i="21"/>
  <c r="K151" i="21"/>
  <c r="C151" i="21"/>
  <c r="K150" i="21"/>
  <c r="C150" i="21"/>
  <c r="K149" i="21"/>
  <c r="C149" i="21"/>
  <c r="K148" i="21"/>
  <c r="C148" i="21"/>
  <c r="K147" i="21"/>
  <c r="C147" i="21"/>
  <c r="K146" i="21"/>
  <c r="C146" i="21"/>
  <c r="K145" i="21"/>
  <c r="C145" i="21"/>
  <c r="K144" i="21"/>
  <c r="C144" i="21"/>
  <c r="K143" i="21"/>
  <c r="C143" i="21"/>
  <c r="K142" i="21"/>
  <c r="C142" i="21"/>
  <c r="K141" i="21"/>
  <c r="C141" i="21"/>
  <c r="K140" i="21"/>
  <c r="C140" i="21"/>
  <c r="K139" i="21"/>
  <c r="C139" i="21"/>
  <c r="K138" i="21"/>
  <c r="C138" i="21"/>
  <c r="K137" i="21"/>
  <c r="C137" i="21"/>
  <c r="K136" i="21"/>
  <c r="C136" i="21"/>
  <c r="K135" i="21"/>
  <c r="C135" i="21"/>
  <c r="K134" i="21"/>
  <c r="C134" i="21"/>
  <c r="K133" i="21"/>
  <c r="C133" i="21"/>
  <c r="K132" i="21"/>
  <c r="C132" i="21"/>
  <c r="K131" i="21"/>
  <c r="C131" i="21"/>
  <c r="K130" i="21"/>
  <c r="C130" i="21"/>
  <c r="K129" i="21"/>
  <c r="C129" i="21"/>
  <c r="K128" i="21"/>
  <c r="C128" i="21"/>
  <c r="K127" i="21"/>
  <c r="C127" i="21"/>
  <c r="K126" i="21"/>
  <c r="C126" i="21"/>
  <c r="K125" i="21"/>
  <c r="C125" i="21"/>
  <c r="K124" i="21"/>
  <c r="C124" i="21"/>
  <c r="K123" i="21"/>
  <c r="C123" i="21"/>
  <c r="K122" i="21"/>
  <c r="C122" i="21"/>
  <c r="K121" i="21"/>
  <c r="C121" i="21"/>
  <c r="K120" i="21"/>
  <c r="C120" i="21"/>
  <c r="K119" i="21"/>
  <c r="C119" i="21"/>
  <c r="K118" i="21"/>
  <c r="C118" i="21"/>
  <c r="K117" i="21"/>
  <c r="C117" i="21"/>
  <c r="K116" i="21"/>
  <c r="C116" i="21"/>
  <c r="K115" i="21"/>
  <c r="C115" i="21"/>
  <c r="K114" i="21"/>
  <c r="C114" i="21"/>
  <c r="K113" i="21"/>
  <c r="C113" i="21"/>
  <c r="K112" i="21"/>
  <c r="C112" i="21"/>
  <c r="K111" i="21"/>
  <c r="C111" i="21"/>
  <c r="K110" i="21"/>
  <c r="C110" i="21"/>
  <c r="K109" i="21"/>
  <c r="C109" i="21"/>
  <c r="K108" i="21"/>
  <c r="C108" i="21"/>
  <c r="K107" i="21"/>
  <c r="C107" i="21"/>
  <c r="K106" i="21"/>
  <c r="C106" i="21"/>
  <c r="K105" i="21"/>
  <c r="C105" i="21"/>
  <c r="K104" i="21"/>
  <c r="C104" i="21"/>
  <c r="K103" i="21"/>
  <c r="C103" i="21"/>
  <c r="K102" i="21"/>
  <c r="C102" i="21"/>
  <c r="K101" i="21"/>
  <c r="C101" i="21"/>
  <c r="K100" i="21"/>
  <c r="C100" i="21"/>
  <c r="K99" i="21"/>
  <c r="C99" i="21"/>
  <c r="K98" i="21"/>
  <c r="C98" i="21"/>
  <c r="K97" i="21"/>
  <c r="C97" i="21"/>
  <c r="K96" i="21"/>
  <c r="C96" i="21"/>
  <c r="K95" i="21"/>
  <c r="C95" i="21"/>
  <c r="K94" i="21"/>
  <c r="C94" i="21"/>
  <c r="K93" i="21"/>
  <c r="C93" i="21"/>
  <c r="K92" i="21"/>
  <c r="C92" i="21"/>
  <c r="K91" i="21"/>
  <c r="C91" i="21"/>
  <c r="K90" i="21"/>
  <c r="C90" i="21"/>
  <c r="K89" i="21"/>
  <c r="C89" i="21"/>
  <c r="K88" i="21"/>
  <c r="C88" i="21"/>
  <c r="K87" i="21"/>
  <c r="C87" i="21"/>
  <c r="K86" i="21"/>
  <c r="C86" i="21"/>
  <c r="K85" i="21"/>
  <c r="C85" i="21"/>
  <c r="K84" i="21"/>
  <c r="C84" i="21"/>
  <c r="K83" i="21"/>
  <c r="C83" i="21"/>
  <c r="K82" i="21"/>
  <c r="C82" i="21"/>
  <c r="K81" i="21"/>
  <c r="C81" i="21"/>
  <c r="K80" i="21"/>
  <c r="C80" i="21"/>
  <c r="K79" i="21"/>
  <c r="C79" i="21"/>
  <c r="K78" i="21"/>
  <c r="C78" i="21"/>
  <c r="K77" i="21"/>
  <c r="C77" i="21"/>
  <c r="K76" i="21"/>
  <c r="C76" i="21"/>
  <c r="K75" i="21"/>
  <c r="C75" i="21"/>
  <c r="K74" i="21"/>
  <c r="C74" i="21"/>
  <c r="K73" i="21"/>
  <c r="C73" i="21"/>
  <c r="K72" i="21"/>
  <c r="C72" i="21"/>
  <c r="K71" i="21"/>
  <c r="C71" i="21"/>
  <c r="K70" i="21"/>
  <c r="C70" i="21"/>
  <c r="K69" i="21"/>
  <c r="C69" i="21"/>
  <c r="K68" i="21"/>
  <c r="C68" i="21"/>
  <c r="K67" i="21"/>
  <c r="C67" i="21"/>
  <c r="K66" i="21"/>
  <c r="C66" i="21"/>
  <c r="K65" i="21"/>
  <c r="C65" i="21"/>
  <c r="K64" i="21"/>
  <c r="C64" i="21"/>
  <c r="K63" i="21"/>
  <c r="C63" i="21"/>
  <c r="K62" i="21"/>
  <c r="C62" i="21"/>
  <c r="K61" i="21"/>
  <c r="C61" i="21"/>
  <c r="K60" i="21"/>
  <c r="C60" i="21"/>
  <c r="K59" i="21"/>
  <c r="C59" i="21"/>
  <c r="K58" i="21"/>
  <c r="C58" i="21"/>
  <c r="K57" i="21"/>
  <c r="C57" i="21"/>
  <c r="K56" i="21"/>
  <c r="C56" i="21"/>
  <c r="K55" i="21"/>
  <c r="C55" i="21"/>
  <c r="K54" i="21"/>
  <c r="C54" i="21"/>
  <c r="K53" i="21"/>
  <c r="C53" i="21"/>
  <c r="K52" i="21"/>
  <c r="C52" i="21"/>
  <c r="K51" i="21"/>
  <c r="C51" i="21"/>
  <c r="K50" i="21"/>
  <c r="C50" i="21"/>
  <c r="K49" i="21"/>
  <c r="C49" i="21"/>
  <c r="K48" i="21"/>
  <c r="C48" i="21"/>
  <c r="K47" i="21"/>
  <c r="C47" i="21"/>
  <c r="K46" i="21"/>
  <c r="C46" i="21"/>
  <c r="K45" i="21"/>
  <c r="C45" i="21"/>
  <c r="K44" i="21"/>
  <c r="C44" i="21"/>
  <c r="K43" i="21"/>
  <c r="C43" i="21"/>
  <c r="K42" i="21"/>
  <c r="C42" i="21"/>
  <c r="K41" i="21"/>
  <c r="C41" i="21"/>
  <c r="K40" i="21"/>
  <c r="C40" i="21"/>
  <c r="K39" i="21"/>
  <c r="C39" i="21"/>
  <c r="K38" i="21"/>
  <c r="C38" i="21"/>
  <c r="K37" i="21"/>
  <c r="C37" i="21"/>
  <c r="K36" i="21"/>
  <c r="C36" i="21"/>
  <c r="K35" i="21"/>
  <c r="C35" i="21"/>
  <c r="K34" i="21"/>
  <c r="C34" i="21"/>
  <c r="K33" i="21"/>
  <c r="C33" i="21"/>
  <c r="K32" i="21"/>
  <c r="C32" i="21"/>
  <c r="K31" i="21"/>
  <c r="C31" i="21"/>
  <c r="K30" i="21"/>
  <c r="C30" i="21"/>
  <c r="K29" i="21"/>
  <c r="C29" i="21"/>
  <c r="K28" i="21"/>
  <c r="C28" i="21"/>
  <c r="K27" i="21"/>
  <c r="C27" i="21"/>
  <c r="K26" i="21"/>
  <c r="C26" i="21"/>
  <c r="K25" i="21"/>
  <c r="C25" i="21"/>
  <c r="K24" i="21"/>
  <c r="C24" i="21"/>
  <c r="K23" i="21"/>
  <c r="C23" i="21"/>
  <c r="K22" i="21"/>
  <c r="C22" i="21"/>
  <c r="K21" i="21"/>
  <c r="C21" i="21"/>
  <c r="K20" i="21"/>
  <c r="C20" i="21"/>
  <c r="K19" i="21"/>
  <c r="C19" i="21"/>
  <c r="K18" i="21"/>
  <c r="C18" i="21"/>
  <c r="K17" i="21"/>
  <c r="C17" i="21"/>
  <c r="K16" i="21"/>
  <c r="C16" i="21"/>
  <c r="K15" i="21"/>
  <c r="C15" i="21"/>
  <c r="K14" i="21"/>
  <c r="C14" i="21"/>
  <c r="K13" i="21"/>
  <c r="C13" i="21"/>
  <c r="K12" i="21"/>
  <c r="C12" i="21"/>
  <c r="K11" i="21"/>
  <c r="C11" i="21"/>
  <c r="K10" i="21"/>
  <c r="C10" i="21"/>
  <c r="K9" i="21"/>
  <c r="C9" i="21"/>
  <c r="K8" i="21"/>
  <c r="C8" i="21"/>
  <c r="K7" i="21"/>
  <c r="C7" i="21"/>
  <c r="K6" i="21"/>
  <c r="C6" i="21"/>
  <c r="K5" i="21"/>
  <c r="C5" i="21"/>
  <c r="M4" i="21"/>
  <c r="M5" i="21" s="1"/>
  <c r="K4" i="21"/>
  <c r="C4" i="21"/>
  <c r="K3" i="21"/>
  <c r="C3" i="21"/>
  <c r="C2" i="21"/>
  <c r="G1" i="21"/>
  <c r="F1" i="21"/>
  <c r="E1" i="21"/>
  <c r="C1" i="21"/>
  <c r="I3" i="17"/>
  <c r="P514" i="19"/>
  <c r="P513" i="19"/>
  <c r="P511" i="19"/>
  <c r="P488" i="19"/>
  <c r="P487" i="19"/>
  <c r="P486" i="19"/>
  <c r="R486" i="19" s="1"/>
  <c r="P484" i="19"/>
  <c r="R484" i="19" s="1"/>
  <c r="P446" i="19"/>
  <c r="P443" i="19"/>
  <c r="P370" i="19"/>
  <c r="R370" i="19" s="1"/>
  <c r="P369" i="19"/>
  <c r="P368" i="19"/>
  <c r="P367" i="19"/>
  <c r="P366" i="19"/>
  <c r="R366" i="19" s="1"/>
  <c r="P364" i="19"/>
  <c r="R364" i="19" s="1"/>
  <c r="P363" i="19"/>
  <c r="R363" i="19" s="1"/>
  <c r="P362" i="19"/>
  <c r="P361" i="19"/>
  <c r="P360" i="19"/>
  <c r="P223" i="19"/>
  <c r="P222" i="19"/>
  <c r="R222" i="19" s="1"/>
  <c r="P187" i="19"/>
  <c r="V187" i="19" s="1"/>
  <c r="P48" i="19"/>
  <c r="R48" i="19" s="1"/>
  <c r="P43" i="19"/>
  <c r="V43" i="19" s="1"/>
  <c r="P3" i="19"/>
  <c r="V3" i="19" s="1"/>
  <c r="P365" i="19"/>
  <c r="R365" i="19" s="1"/>
  <c r="G160" i="19"/>
  <c r="G159" i="19"/>
  <c r="G158" i="19"/>
  <c r="G157" i="19"/>
  <c r="G156" i="19"/>
  <c r="G155" i="19"/>
  <c r="G154" i="19"/>
  <c r="G153" i="19"/>
  <c r="G152" i="19"/>
  <c r="G151" i="19"/>
  <c r="G150" i="19"/>
  <c r="G149" i="19"/>
  <c r="G148" i="19"/>
  <c r="G147" i="19"/>
  <c r="G146" i="19"/>
  <c r="G145" i="19"/>
  <c r="S474" i="19" s="1"/>
  <c r="G144" i="19"/>
  <c r="G143" i="19"/>
  <c r="G142" i="19"/>
  <c r="G141" i="19"/>
  <c r="G140" i="19"/>
  <c r="G139" i="19"/>
  <c r="G138" i="19"/>
  <c r="G137" i="19"/>
  <c r="G136" i="19"/>
  <c r="G135" i="19"/>
  <c r="G134" i="19"/>
  <c r="G133" i="19"/>
  <c r="G132" i="19"/>
  <c r="G131" i="19"/>
  <c r="G130" i="19"/>
  <c r="G129" i="19"/>
  <c r="G128" i="19"/>
  <c r="G127" i="19"/>
  <c r="G126" i="19"/>
  <c r="G125" i="19"/>
  <c r="G124" i="19"/>
  <c r="G123" i="19"/>
  <c r="G122" i="19"/>
  <c r="G121" i="19"/>
  <c r="G120" i="19"/>
  <c r="G119" i="19"/>
  <c r="G118" i="19"/>
  <c r="G117" i="19"/>
  <c r="G116" i="19"/>
  <c r="G115" i="19"/>
  <c r="G114" i="19"/>
  <c r="G113" i="19"/>
  <c r="G112" i="19"/>
  <c r="G111" i="19"/>
  <c r="G110" i="19"/>
  <c r="G109" i="19"/>
  <c r="G108" i="19"/>
  <c r="G107" i="19"/>
  <c r="S508" i="19" s="1"/>
  <c r="G106" i="19"/>
  <c r="G105" i="19"/>
  <c r="G104" i="19"/>
  <c r="G103" i="19"/>
  <c r="G102" i="19"/>
  <c r="G101" i="19"/>
  <c r="S509" i="19" s="1"/>
  <c r="G100" i="19"/>
  <c r="G99" i="19"/>
  <c r="G98" i="19"/>
  <c r="G97" i="19"/>
  <c r="G96" i="19"/>
  <c r="G95" i="19"/>
  <c r="G94" i="19"/>
  <c r="G93" i="19"/>
  <c r="G92" i="19"/>
  <c r="G91" i="19"/>
  <c r="G90" i="19"/>
  <c r="G89" i="19"/>
  <c r="G88" i="19"/>
  <c r="G87" i="19"/>
  <c r="G86" i="19"/>
  <c r="G85" i="19"/>
  <c r="G84" i="19"/>
  <c r="G83" i="19"/>
  <c r="G82" i="19"/>
  <c r="G81" i="19"/>
  <c r="G80" i="19"/>
  <c r="G79" i="19"/>
  <c r="G78" i="19"/>
  <c r="G77" i="19"/>
  <c r="G76" i="19"/>
  <c r="S477" i="19" s="1"/>
  <c r="G75" i="19"/>
  <c r="G74" i="19"/>
  <c r="S433" i="19" s="1"/>
  <c r="G73" i="19"/>
  <c r="G72" i="19"/>
  <c r="G71" i="19"/>
  <c r="G70" i="19"/>
  <c r="G69" i="19"/>
  <c r="G68" i="19"/>
  <c r="G67" i="19"/>
  <c r="G66" i="19"/>
  <c r="G65" i="19"/>
  <c r="G64" i="19"/>
  <c r="G63" i="19"/>
  <c r="G62" i="19"/>
  <c r="G61" i="19"/>
  <c r="G60" i="19"/>
  <c r="G59" i="19"/>
  <c r="G58" i="19"/>
  <c r="G57" i="19"/>
  <c r="G56" i="19"/>
  <c r="G55" i="19"/>
  <c r="G54" i="19"/>
  <c r="G53" i="19"/>
  <c r="G52" i="19"/>
  <c r="G51" i="19"/>
  <c r="G50" i="19"/>
  <c r="G49" i="19"/>
  <c r="G48" i="19"/>
  <c r="G47" i="19"/>
  <c r="G46" i="19"/>
  <c r="G45" i="19"/>
  <c r="G44" i="19"/>
  <c r="G43" i="19"/>
  <c r="G42" i="19"/>
  <c r="G41" i="19"/>
  <c r="G40" i="19"/>
  <c r="G39" i="19"/>
  <c r="G38" i="19"/>
  <c r="G37" i="19"/>
  <c r="G36" i="19"/>
  <c r="G35" i="19"/>
  <c r="S478" i="19" s="1"/>
  <c r="G34" i="19"/>
  <c r="G33" i="19"/>
  <c r="G32" i="19"/>
  <c r="G31" i="19"/>
  <c r="G30" i="19"/>
  <c r="G29" i="19"/>
  <c r="G28" i="19"/>
  <c r="G27" i="19"/>
  <c r="G26" i="19"/>
  <c r="G25" i="19"/>
  <c r="G24" i="19"/>
  <c r="G23" i="19"/>
  <c r="G22" i="19"/>
  <c r="G21" i="19"/>
  <c r="G20" i="19"/>
  <c r="G19" i="19"/>
  <c r="G18" i="19"/>
  <c r="G17" i="19"/>
  <c r="G16" i="19"/>
  <c r="G15" i="19"/>
  <c r="G14" i="19"/>
  <c r="G13" i="19"/>
  <c r="G12" i="19"/>
  <c r="G11" i="19"/>
  <c r="G10" i="19"/>
  <c r="G9" i="19"/>
  <c r="G8" i="19"/>
  <c r="G7" i="19"/>
  <c r="G6" i="19"/>
  <c r="G5" i="19"/>
  <c r="G4" i="19"/>
  <c r="G3" i="19"/>
  <c r="G2" i="19"/>
  <c r="G1" i="19"/>
  <c r="A1" i="23"/>
  <c r="B4" i="16"/>
  <c r="B3" i="16"/>
  <c r="A1" i="22"/>
  <c r="S501" i="19" l="1"/>
  <c r="S506" i="19"/>
  <c r="S445" i="19"/>
  <c r="S505" i="19"/>
  <c r="S475" i="19"/>
  <c r="S500" i="19"/>
  <c r="P500" i="19" s="1"/>
  <c r="S485" i="19"/>
  <c r="S495" i="19"/>
  <c r="S471" i="19"/>
  <c r="S469" i="19"/>
  <c r="S472" i="19"/>
  <c r="S510" i="19"/>
  <c r="S481" i="19"/>
  <c r="S480" i="19"/>
  <c r="S476" i="19"/>
  <c r="S473" i="19"/>
  <c r="S502" i="19"/>
  <c r="P502" i="19" s="1"/>
  <c r="S504" i="19"/>
  <c r="S503" i="19"/>
  <c r="P220" i="22"/>
  <c r="P226" i="22"/>
  <c r="P114" i="22"/>
  <c r="P185" i="22"/>
  <c r="P35" i="22"/>
  <c r="P70" i="22"/>
  <c r="P63" i="22"/>
  <c r="P128" i="22"/>
  <c r="P182" i="22"/>
  <c r="P212" i="22"/>
  <c r="P161" i="22"/>
  <c r="P48" i="22"/>
  <c r="T48" i="22" s="1"/>
  <c r="D42" i="22"/>
  <c r="Q53" i="22" s="1"/>
  <c r="D99" i="22"/>
  <c r="Q183" i="22" s="1"/>
  <c r="D2" i="22"/>
  <c r="Q28" i="22" s="1"/>
  <c r="D25" i="22"/>
  <c r="D53" i="22"/>
  <c r="Q36" i="22" s="1"/>
  <c r="D70" i="22"/>
  <c r="Q122" i="22" s="1"/>
  <c r="D73" i="22"/>
  <c r="Q47" i="22" s="1"/>
  <c r="D102" i="22"/>
  <c r="Q186" i="22" s="1"/>
  <c r="D105" i="22"/>
  <c r="Q189" i="22" s="1"/>
  <c r="D108" i="22"/>
  <c r="Q192" i="22" s="1"/>
  <c r="D111" i="22"/>
  <c r="Q195" i="22" s="1"/>
  <c r="D114" i="22"/>
  <c r="Q198" i="22" s="1"/>
  <c r="D117" i="22"/>
  <c r="Q201" i="22" s="1"/>
  <c r="D120" i="22"/>
  <c r="Q204" i="22" s="1"/>
  <c r="D123" i="22"/>
  <c r="Q207" i="22" s="1"/>
  <c r="D126" i="22"/>
  <c r="Q210" i="22" s="1"/>
  <c r="D149" i="22"/>
  <c r="D152" i="22"/>
  <c r="Q176" i="22" s="1"/>
  <c r="D67" i="22"/>
  <c r="Q160" i="22" s="1"/>
  <c r="D5" i="22"/>
  <c r="Q31" i="22" s="1"/>
  <c r="D8" i="22"/>
  <c r="Q34" i="22" s="1"/>
  <c r="D11" i="22"/>
  <c r="D14" i="22"/>
  <c r="Q77" i="22" s="1"/>
  <c r="D28" i="22"/>
  <c r="Q62" i="22" s="1"/>
  <c r="D31" i="22"/>
  <c r="Q43" i="22" s="1"/>
  <c r="D129" i="22"/>
  <c r="Q213" i="22" s="1"/>
  <c r="D132" i="22"/>
  <c r="Q216" i="22" s="1"/>
  <c r="D135" i="22"/>
  <c r="Q219" i="22" s="1"/>
  <c r="D155" i="22"/>
  <c r="Q178" i="22" s="1"/>
  <c r="D158" i="22"/>
  <c r="D143" i="22"/>
  <c r="D17" i="22"/>
  <c r="Q45" i="22" s="1"/>
  <c r="D37" i="22"/>
  <c r="Q67" i="22" s="1"/>
  <c r="D48" i="22"/>
  <c r="Q69" i="22" s="1"/>
  <c r="D62" i="22"/>
  <c r="Q158" i="22" s="1"/>
  <c r="D79" i="22"/>
  <c r="Q12" i="22" s="1"/>
  <c r="D82" i="22"/>
  <c r="Q15" i="22" s="1"/>
  <c r="D85" i="22"/>
  <c r="Q18" i="22" s="1"/>
  <c r="D88" i="22"/>
  <c r="Q21" i="22" s="1"/>
  <c r="D91" i="22"/>
  <c r="Q24" i="22" s="1"/>
  <c r="D94" i="22"/>
  <c r="Q27" i="22" s="1"/>
  <c r="D97" i="22"/>
  <c r="Q181" i="22" s="1"/>
  <c r="D138" i="22"/>
  <c r="Q222" i="22" s="1"/>
  <c r="D141" i="22"/>
  <c r="Q225" i="22" s="1"/>
  <c r="D3" i="22"/>
  <c r="Q29" i="22" s="1"/>
  <c r="D23" i="22"/>
  <c r="Q41" i="22" s="1"/>
  <c r="D40" i="22"/>
  <c r="Q75" i="22" s="1"/>
  <c r="D68" i="22"/>
  <c r="Q118" i="22" s="1"/>
  <c r="D100" i="22"/>
  <c r="Q184" i="22" s="1"/>
  <c r="D144" i="22"/>
  <c r="D147" i="22"/>
  <c r="D54" i="22"/>
  <c r="Q9" i="22" s="1"/>
  <c r="D71" i="22"/>
  <c r="Q162" i="22" s="1"/>
  <c r="D103" i="22"/>
  <c r="Q187" i="22" s="1"/>
  <c r="D106" i="22"/>
  <c r="Q190" i="22" s="1"/>
  <c r="D109" i="22"/>
  <c r="Q193" i="22" s="1"/>
  <c r="D112" i="22"/>
  <c r="Q196" i="22" s="1"/>
  <c r="D115" i="22"/>
  <c r="Q199" i="22" s="1"/>
  <c r="D118" i="22"/>
  <c r="Q202" i="22" s="1"/>
  <c r="D121" i="22"/>
  <c r="Q205" i="22" s="1"/>
  <c r="D124" i="22"/>
  <c r="Q208" i="22" s="1"/>
  <c r="D127" i="22"/>
  <c r="Q211" i="22" s="1"/>
  <c r="D150" i="22"/>
  <c r="D6" i="22"/>
  <c r="Q32" i="22" s="1"/>
  <c r="D9" i="22"/>
  <c r="D12" i="22"/>
  <c r="D29" i="22"/>
  <c r="Q38" i="22" s="1"/>
  <c r="D32" i="22"/>
  <c r="Q72" i="22" s="1"/>
  <c r="D57" i="22"/>
  <c r="D130" i="22"/>
  <c r="Q214" i="22" s="1"/>
  <c r="D133" i="22"/>
  <c r="Q217" i="22" s="1"/>
  <c r="D156" i="22"/>
  <c r="D18" i="22"/>
  <c r="Q42" i="22" s="1"/>
  <c r="D35" i="22"/>
  <c r="Q40" i="22" s="1"/>
  <c r="D46" i="22"/>
  <c r="Q57" i="22" s="1"/>
  <c r="D60" i="22"/>
  <c r="Q44" i="22" s="1"/>
  <c r="D63" i="22"/>
  <c r="Q110" i="22" s="1"/>
  <c r="D77" i="22"/>
  <c r="Q10" i="22" s="1"/>
  <c r="D80" i="22"/>
  <c r="D83" i="22"/>
  <c r="Q16" i="22" s="1"/>
  <c r="D86" i="22"/>
  <c r="D89" i="22"/>
  <c r="Q22" i="22" s="1"/>
  <c r="D92" i="22"/>
  <c r="Q25" i="22" s="1"/>
  <c r="D95" i="22"/>
  <c r="Q179" i="22" s="1"/>
  <c r="D139" i="22"/>
  <c r="Q223" i="22" s="1"/>
  <c r="D50" i="22"/>
  <c r="D21" i="22"/>
  <c r="Q79" i="22" s="1"/>
  <c r="D41" i="22"/>
  <c r="Q51" i="22" s="1"/>
  <c r="D49" i="22"/>
  <c r="Q52" i="22" s="1"/>
  <c r="D66" i="22"/>
  <c r="Q92" i="22" s="1"/>
  <c r="D145" i="22"/>
  <c r="Q173" i="22" s="1"/>
  <c r="D39" i="22"/>
  <c r="Q54" i="22" s="1"/>
  <c r="D4" i="22"/>
  <c r="Q30" i="22" s="1"/>
  <c r="D52" i="22"/>
  <c r="D55" i="22"/>
  <c r="D72" i="22"/>
  <c r="Q163" i="22" s="1"/>
  <c r="D104" i="22"/>
  <c r="Q188" i="22" s="1"/>
  <c r="D107" i="22"/>
  <c r="Q191" i="22" s="1"/>
  <c r="D110" i="22"/>
  <c r="Q194" i="22" s="1"/>
  <c r="D113" i="22"/>
  <c r="Q197" i="22" s="1"/>
  <c r="D116" i="22"/>
  <c r="Q200" i="22" s="1"/>
  <c r="D119" i="22"/>
  <c r="Q203" i="22" s="1"/>
  <c r="D122" i="22"/>
  <c r="Q206" i="22" s="1"/>
  <c r="D125" i="22"/>
  <c r="Q209" i="22" s="1"/>
  <c r="D151" i="22"/>
  <c r="Q175" i="22" s="1"/>
  <c r="D22" i="22"/>
  <c r="Q50" i="22" s="1"/>
  <c r="D1" i="22"/>
  <c r="D7" i="22"/>
  <c r="Q33" i="22" s="1"/>
  <c r="D10" i="22"/>
  <c r="Q73" i="22" s="1"/>
  <c r="D13" i="22"/>
  <c r="Q39" i="22" s="1"/>
  <c r="D27" i="22"/>
  <c r="D30" i="22"/>
  <c r="D33" i="22"/>
  <c r="Q37" i="22" s="1"/>
  <c r="D44" i="22"/>
  <c r="Q71" i="22" s="1"/>
  <c r="D58" i="22"/>
  <c r="D75" i="22"/>
  <c r="Q8" i="22" s="1"/>
  <c r="D131" i="22"/>
  <c r="Q215" i="22" s="1"/>
  <c r="D134" i="22"/>
  <c r="Q218" i="22" s="1"/>
  <c r="D154" i="22"/>
  <c r="Q177" i="22" s="1"/>
  <c r="D157" i="22"/>
  <c r="D146" i="22"/>
  <c r="Q174" i="22" s="1"/>
  <c r="T127" i="22"/>
  <c r="D16" i="22"/>
  <c r="Q46" i="22" s="1"/>
  <c r="D19" i="22"/>
  <c r="D36" i="22"/>
  <c r="D47" i="22"/>
  <c r="Q58" i="22" s="1"/>
  <c r="D61" i="22"/>
  <c r="Q106" i="22" s="1"/>
  <c r="D64" i="22"/>
  <c r="Q159" i="22" s="1"/>
  <c r="D78" i="22"/>
  <c r="Q11" i="22" s="1"/>
  <c r="D81" i="22"/>
  <c r="Q14" i="22" s="1"/>
  <c r="D84" i="22"/>
  <c r="Q17" i="22" s="1"/>
  <c r="D87" i="22"/>
  <c r="Q20" i="22" s="1"/>
  <c r="D90" i="22"/>
  <c r="Q23" i="22" s="1"/>
  <c r="D93" i="22"/>
  <c r="Q26" i="22" s="1"/>
  <c r="D96" i="22"/>
  <c r="Q180" i="22" s="1"/>
  <c r="D137" i="22"/>
  <c r="Q221" i="22" s="1"/>
  <c r="D140" i="22"/>
  <c r="Q224" i="22" s="1"/>
  <c r="D160" i="22"/>
  <c r="R169" i="22"/>
  <c r="R367" i="21"/>
  <c r="T365" i="21"/>
  <c r="R368" i="21"/>
  <c r="R364" i="21"/>
  <c r="T367" i="21"/>
  <c r="R3" i="21"/>
  <c r="T361" i="21"/>
  <c r="R443" i="21"/>
  <c r="R360" i="21"/>
  <c r="T363" i="21"/>
  <c r="R484" i="21"/>
  <c r="R487" i="21"/>
  <c r="R223" i="21"/>
  <c r="T484" i="21"/>
  <c r="T487" i="21"/>
  <c r="T43" i="21"/>
  <c r="T369" i="21"/>
  <c r="T3" i="21"/>
  <c r="R187" i="21"/>
  <c r="R222" i="21"/>
  <c r="T488" i="21"/>
  <c r="T511" i="21"/>
  <c r="T513" i="21"/>
  <c r="T486" i="21"/>
  <c r="T323" i="21"/>
  <c r="T4" i="22"/>
  <c r="T232" i="21"/>
  <c r="T5" i="22"/>
  <c r="T142" i="21"/>
  <c r="R508" i="21"/>
  <c r="T61" i="22"/>
  <c r="M6" i="23"/>
  <c r="T83" i="22"/>
  <c r="R83" i="22"/>
  <c r="R116" i="22"/>
  <c r="T116" i="22"/>
  <c r="R3" i="22"/>
  <c r="M5" i="22"/>
  <c r="T165" i="22"/>
  <c r="R165" i="22"/>
  <c r="T171" i="22"/>
  <c r="R171" i="22"/>
  <c r="T53" i="21"/>
  <c r="R53" i="21"/>
  <c r="T35" i="21"/>
  <c r="R35" i="21"/>
  <c r="T69" i="21"/>
  <c r="R69" i="21"/>
  <c r="T171" i="21"/>
  <c r="R171" i="21"/>
  <c r="M6" i="21"/>
  <c r="R97" i="21"/>
  <c r="T97" i="21"/>
  <c r="R73" i="21"/>
  <c r="T73" i="21"/>
  <c r="R350" i="21"/>
  <c r="T350" i="21"/>
  <c r="R233" i="21"/>
  <c r="T233" i="21"/>
  <c r="T353" i="21"/>
  <c r="R353" i="21"/>
  <c r="R48" i="21"/>
  <c r="T48" i="21"/>
  <c r="T502" i="21"/>
  <c r="R502" i="21"/>
  <c r="T289" i="21"/>
  <c r="R289" i="21"/>
  <c r="R43" i="21"/>
  <c r="R332" i="21"/>
  <c r="T332" i="21"/>
  <c r="T275" i="21"/>
  <c r="R275" i="21"/>
  <c r="T192" i="21"/>
  <c r="R192" i="21"/>
  <c r="R277" i="21"/>
  <c r="T277" i="21"/>
  <c r="T292" i="21"/>
  <c r="R292" i="21"/>
  <c r="R297" i="21"/>
  <c r="T297" i="21"/>
  <c r="T299" i="21"/>
  <c r="R299" i="21"/>
  <c r="T312" i="21"/>
  <c r="R312" i="21"/>
  <c r="R296" i="21"/>
  <c r="T296" i="21"/>
  <c r="T330" i="21"/>
  <c r="R330" i="21"/>
  <c r="T287" i="21"/>
  <c r="R287" i="21"/>
  <c r="T317" i="21"/>
  <c r="R317" i="21"/>
  <c r="T325" i="21"/>
  <c r="R325" i="21"/>
  <c r="T316" i="21"/>
  <c r="R316" i="21"/>
  <c r="T322" i="21"/>
  <c r="R322" i="21"/>
  <c r="T306" i="21"/>
  <c r="R306" i="21"/>
  <c r="R321" i="21"/>
  <c r="T321" i="21"/>
  <c r="T347" i="21"/>
  <c r="R347" i="21"/>
  <c r="T360" i="21"/>
  <c r="T364" i="21"/>
  <c r="T368" i="21"/>
  <c r="R362" i="21"/>
  <c r="R366" i="21"/>
  <c r="R370" i="21"/>
  <c r="T362" i="21"/>
  <c r="T366" i="21"/>
  <c r="T370" i="21"/>
  <c r="T446" i="21"/>
  <c r="R446" i="21"/>
  <c r="R486" i="21"/>
  <c r="R511" i="21"/>
  <c r="R514" i="21"/>
  <c r="T514" i="21"/>
  <c r="R488" i="21"/>
  <c r="P508" i="19"/>
  <c r="V223" i="19"/>
  <c r="R223" i="19"/>
  <c r="T362" i="19"/>
  <c r="R362" i="19"/>
  <c r="V362" i="19"/>
  <c r="V487" i="19"/>
  <c r="T487" i="19"/>
  <c r="R487" i="19"/>
  <c r="V370" i="19"/>
  <c r="V488" i="19"/>
  <c r="T488" i="19"/>
  <c r="R488" i="19"/>
  <c r="T187" i="19"/>
  <c r="T363" i="19"/>
  <c r="V363" i="19"/>
  <c r="V364" i="19"/>
  <c r="T364" i="19"/>
  <c r="V511" i="19"/>
  <c r="R511" i="19"/>
  <c r="V513" i="19"/>
  <c r="R513" i="19"/>
  <c r="V366" i="19"/>
  <c r="T366" i="19"/>
  <c r="V367" i="19"/>
  <c r="R367" i="19"/>
  <c r="V514" i="19"/>
  <c r="R514" i="19"/>
  <c r="T3" i="19"/>
  <c r="V365" i="19"/>
  <c r="T365" i="19"/>
  <c r="V368" i="19"/>
  <c r="R368" i="19"/>
  <c r="R3" i="19"/>
  <c r="V369" i="19"/>
  <c r="R369" i="19"/>
  <c r="T511" i="19"/>
  <c r="V48" i="19"/>
  <c r="T48" i="19"/>
  <c r="T367" i="19"/>
  <c r="V222" i="19"/>
  <c r="T222" i="19"/>
  <c r="T443" i="19"/>
  <c r="V443" i="19"/>
  <c r="T43" i="19"/>
  <c r="T223" i="19"/>
  <c r="T368" i="19"/>
  <c r="T513" i="19"/>
  <c r="T446" i="19"/>
  <c r="R446" i="19"/>
  <c r="V446" i="19"/>
  <c r="R43" i="19"/>
  <c r="R187" i="19"/>
  <c r="T369" i="19"/>
  <c r="T514" i="19"/>
  <c r="V484" i="19"/>
  <c r="T484" i="19"/>
  <c r="R443" i="19"/>
  <c r="T370" i="19"/>
  <c r="T360" i="19"/>
  <c r="R360" i="19"/>
  <c r="V360" i="19"/>
  <c r="T361" i="19"/>
  <c r="R361" i="19"/>
  <c r="V486" i="19"/>
  <c r="T486" i="19"/>
  <c r="V361" i="19"/>
  <c r="A7" i="19"/>
  <c r="A8" i="19"/>
  <c r="Q49" i="22" l="1"/>
  <c r="P49" i="22" s="1"/>
  <c r="Q78" i="22"/>
  <c r="Q13" i="22"/>
  <c r="Q19" i="22"/>
  <c r="R48" i="22"/>
  <c r="P27" i="22"/>
  <c r="P52" i="22"/>
  <c r="P221" i="22"/>
  <c r="P197" i="22"/>
  <c r="P51" i="22"/>
  <c r="P32" i="22"/>
  <c r="P9" i="22"/>
  <c r="P24" i="22"/>
  <c r="P219" i="22"/>
  <c r="P210" i="22"/>
  <c r="P200" i="22"/>
  <c r="P178" i="22"/>
  <c r="P180" i="22"/>
  <c r="P46" i="22"/>
  <c r="P194" i="22"/>
  <c r="P79" i="22"/>
  <c r="P57" i="22"/>
  <c r="P21" i="22"/>
  <c r="P216" i="22"/>
  <c r="P207" i="22"/>
  <c r="P28" i="22"/>
  <c r="P26" i="22"/>
  <c r="P39" i="22"/>
  <c r="P191" i="22"/>
  <c r="P40" i="22"/>
  <c r="P211" i="22"/>
  <c r="P18" i="22"/>
  <c r="P213" i="22"/>
  <c r="P204" i="22"/>
  <c r="P183" i="22"/>
  <c r="P224" i="22"/>
  <c r="P36" i="22"/>
  <c r="P23" i="22"/>
  <c r="P174" i="22"/>
  <c r="P73" i="22"/>
  <c r="P188" i="22"/>
  <c r="P42" i="22"/>
  <c r="P208" i="22"/>
  <c r="P184" i="22"/>
  <c r="P15" i="22"/>
  <c r="P201" i="22"/>
  <c r="P53" i="22"/>
  <c r="P110" i="22"/>
  <c r="P20" i="22"/>
  <c r="P33" i="22"/>
  <c r="P163" i="22"/>
  <c r="P179" i="22"/>
  <c r="R179" i="22" s="1"/>
  <c r="P205" i="22"/>
  <c r="P118" i="22"/>
  <c r="P12" i="22"/>
  <c r="P62" i="22"/>
  <c r="P198" i="22"/>
  <c r="P37" i="22"/>
  <c r="P162" i="22"/>
  <c r="P17" i="22"/>
  <c r="P177" i="22"/>
  <c r="T177" i="22" s="1"/>
  <c r="P25" i="22"/>
  <c r="P217" i="22"/>
  <c r="P202" i="22"/>
  <c r="P75" i="22"/>
  <c r="P158" i="22"/>
  <c r="P77" i="22"/>
  <c r="P195" i="22"/>
  <c r="P218" i="22"/>
  <c r="P50" i="22"/>
  <c r="P22" i="22"/>
  <c r="P214" i="22"/>
  <c r="P199" i="22"/>
  <c r="P41" i="22"/>
  <c r="P69" i="22"/>
  <c r="P192" i="22"/>
  <c r="R192" i="22" s="1"/>
  <c r="P11" i="22"/>
  <c r="R11" i="22" s="1"/>
  <c r="P215" i="22"/>
  <c r="P175" i="22"/>
  <c r="P30" i="22"/>
  <c r="P196" i="22"/>
  <c r="P29" i="22"/>
  <c r="P67" i="22"/>
  <c r="P34" i="22"/>
  <c r="T34" i="22" s="1"/>
  <c r="P189" i="22"/>
  <c r="P44" i="22"/>
  <c r="P159" i="22"/>
  <c r="P8" i="22"/>
  <c r="P209" i="22"/>
  <c r="P54" i="22"/>
  <c r="P16" i="22"/>
  <c r="T16" i="22" s="1"/>
  <c r="P72" i="22"/>
  <c r="P193" i="22"/>
  <c r="P225" i="22"/>
  <c r="P45" i="22"/>
  <c r="P31" i="22"/>
  <c r="P186" i="22"/>
  <c r="P106" i="22"/>
  <c r="P206" i="22"/>
  <c r="P173" i="22"/>
  <c r="P38" i="22"/>
  <c r="P190" i="22"/>
  <c r="P160" i="22"/>
  <c r="P47" i="22"/>
  <c r="P58" i="22"/>
  <c r="P71" i="22"/>
  <c r="P203" i="22"/>
  <c r="R203" i="22" s="1"/>
  <c r="P92" i="22"/>
  <c r="P10" i="22"/>
  <c r="T10" i="22" s="1"/>
  <c r="P181" i="22"/>
  <c r="P176" i="22"/>
  <c r="P122" i="22"/>
  <c r="T508" i="21"/>
  <c r="P187" i="22"/>
  <c r="R187" i="22" s="1"/>
  <c r="P222" i="22"/>
  <c r="R222" i="22" s="1"/>
  <c r="P223" i="22"/>
  <c r="R223" i="22" s="1"/>
  <c r="P43" i="22"/>
  <c r="R43" i="22" s="1"/>
  <c r="P13" i="22"/>
  <c r="R13" i="22" s="1"/>
  <c r="P14" i="22"/>
  <c r="T14" i="22" s="1"/>
  <c r="P78" i="22"/>
  <c r="T78" i="22" s="1"/>
  <c r="T169" i="22"/>
  <c r="R127" i="22"/>
  <c r="R6" i="22"/>
  <c r="O4" i="22"/>
  <c r="R4" i="22"/>
  <c r="R61" i="22"/>
  <c r="T6" i="22"/>
  <c r="R232" i="21"/>
  <c r="R142" i="21"/>
  <c r="O4" i="23"/>
  <c r="O5" i="23" s="1"/>
  <c r="O6" i="23" s="1"/>
  <c r="O7" i="23" s="1"/>
  <c r="O8" i="23" s="1"/>
  <c r="O9" i="23" s="1"/>
  <c r="O10" i="23" s="1"/>
  <c r="O11" i="23" s="1"/>
  <c r="O12" i="23" s="1"/>
  <c r="O13" i="23" s="1"/>
  <c r="O14" i="23" s="1"/>
  <c r="O15" i="23" s="1"/>
  <c r="O16" i="23" s="1"/>
  <c r="O17" i="23" s="1"/>
  <c r="O18" i="23" s="1"/>
  <c r="O19" i="23" s="1"/>
  <c r="O20" i="23" s="1"/>
  <c r="O21" i="23" s="1"/>
  <c r="O22" i="23" s="1"/>
  <c r="O23" i="23" s="1"/>
  <c r="O24" i="23" s="1"/>
  <c r="O25" i="23" s="1"/>
  <c r="O26" i="23" s="1"/>
  <c r="O27" i="23" s="1"/>
  <c r="O28" i="23" s="1"/>
  <c r="O29" i="23" s="1"/>
  <c r="O30" i="23" s="1"/>
  <c r="O31" i="23" s="1"/>
  <c r="O32" i="23" s="1"/>
  <c r="O33" i="23" s="1"/>
  <c r="O34" i="23" s="1"/>
  <c r="O35" i="23" s="1"/>
  <c r="O36" i="23" s="1"/>
  <c r="O37" i="23" s="1"/>
  <c r="O38" i="23" s="1"/>
  <c r="O39" i="23" s="1"/>
  <c r="O40" i="23" s="1"/>
  <c r="O41" i="23" s="1"/>
  <c r="O42" i="23" s="1"/>
  <c r="O43" i="23" s="1"/>
  <c r="O44" i="23" s="1"/>
  <c r="O45" i="23" s="1"/>
  <c r="O46" i="23" s="1"/>
  <c r="O47" i="23" s="1"/>
  <c r="O48" i="23" s="1"/>
  <c r="O49" i="23" s="1"/>
  <c r="O50" i="23" s="1"/>
  <c r="O51" i="23" s="1"/>
  <c r="O52" i="23" s="1"/>
  <c r="O53" i="23" s="1"/>
  <c r="O54" i="23" s="1"/>
  <c r="O55" i="23" s="1"/>
  <c r="O56" i="23" s="1"/>
  <c r="O57" i="23" s="1"/>
  <c r="O58" i="23" s="1"/>
  <c r="O59" i="23" s="1"/>
  <c r="O60" i="23" s="1"/>
  <c r="O61" i="23" s="1"/>
  <c r="O62" i="23" s="1"/>
  <c r="O63" i="23" s="1"/>
  <c r="O64" i="23" s="1"/>
  <c r="O65" i="23" s="1"/>
  <c r="O66" i="23" s="1"/>
  <c r="O67" i="23" s="1"/>
  <c r="O68" i="23" s="1"/>
  <c r="O69" i="23" s="1"/>
  <c r="O70" i="23" s="1"/>
  <c r="O71" i="23" s="1"/>
  <c r="O72" i="23" s="1"/>
  <c r="O73" i="23" s="1"/>
  <c r="O74" i="23" s="1"/>
  <c r="O75" i="23" s="1"/>
  <c r="O76" i="23" s="1"/>
  <c r="O77" i="23" s="1"/>
  <c r="O78" i="23" s="1"/>
  <c r="O79" i="23" s="1"/>
  <c r="O80" i="23" s="1"/>
  <c r="O81" i="23" s="1"/>
  <c r="O82" i="23" s="1"/>
  <c r="O83" i="23" s="1"/>
  <c r="O84" i="23" s="1"/>
  <c r="O85" i="23" s="1"/>
  <c r="O86" i="23" s="1"/>
  <c r="O87" i="23" s="1"/>
  <c r="O88" i="23" s="1"/>
  <c r="O89" i="23" s="1"/>
  <c r="O90" i="23" s="1"/>
  <c r="O91" i="23" s="1"/>
  <c r="O92" i="23" s="1"/>
  <c r="O93" i="23" s="1"/>
  <c r="O94" i="23" s="1"/>
  <c r="O95" i="23" s="1"/>
  <c r="O96" i="23" s="1"/>
  <c r="O97" i="23" s="1"/>
  <c r="O98" i="23" s="1"/>
  <c r="O99" i="23" s="1"/>
  <c r="O100" i="23" s="1"/>
  <c r="O101" i="23" s="1"/>
  <c r="O102" i="23" s="1"/>
  <c r="O103" i="23" s="1"/>
  <c r="O104" i="23" s="1"/>
  <c r="O105" i="23" s="1"/>
  <c r="O106" i="23" s="1"/>
  <c r="O107" i="23" s="1"/>
  <c r="O108" i="23" s="1"/>
  <c r="O109" i="23" s="1"/>
  <c r="O110" i="23" s="1"/>
  <c r="O111" i="23" s="1"/>
  <c r="O112" i="23" s="1"/>
  <c r="O113" i="23" s="1"/>
  <c r="O114" i="23" s="1"/>
  <c r="O115" i="23" s="1"/>
  <c r="O116" i="23" s="1"/>
  <c r="O117" i="23" s="1"/>
  <c r="O118" i="23" s="1"/>
  <c r="O119" i="23" s="1"/>
  <c r="O120" i="23" s="1"/>
  <c r="O121" i="23" s="1"/>
  <c r="O122" i="23" s="1"/>
  <c r="O123" i="23" s="1"/>
  <c r="O124" i="23" s="1"/>
  <c r="O125" i="23" s="1"/>
  <c r="O126" i="23" s="1"/>
  <c r="O127" i="23" s="1"/>
  <c r="O128" i="23" s="1"/>
  <c r="O129" i="23" s="1"/>
  <c r="O130" i="23" s="1"/>
  <c r="O131" i="23" s="1"/>
  <c r="O132" i="23" s="1"/>
  <c r="O133" i="23" s="1"/>
  <c r="O134" i="23" s="1"/>
  <c r="O135" i="23" s="1"/>
  <c r="O136" i="23" s="1"/>
  <c r="O137" i="23" s="1"/>
  <c r="O138" i="23" s="1"/>
  <c r="O139" i="23" s="1"/>
  <c r="O140" i="23" s="1"/>
  <c r="O141" i="23" s="1"/>
  <c r="O142" i="23" s="1"/>
  <c r="O143" i="23" s="1"/>
  <c r="O144" i="23" s="1"/>
  <c r="O145" i="23" s="1"/>
  <c r="O146" i="23" s="1"/>
  <c r="O147" i="23" s="1"/>
  <c r="O148" i="23" s="1"/>
  <c r="O149" i="23" s="1"/>
  <c r="O150" i="23" s="1"/>
  <c r="O151" i="23" s="1"/>
  <c r="O152" i="23" s="1"/>
  <c r="O153" i="23" s="1"/>
  <c r="O154" i="23" s="1"/>
  <c r="O155" i="23" s="1"/>
  <c r="O156" i="23" s="1"/>
  <c r="O157" i="23" s="1"/>
  <c r="O158" i="23" s="1"/>
  <c r="O159" i="23" s="1"/>
  <c r="O160" i="23" s="1"/>
  <c r="O161" i="23" s="1"/>
  <c r="O162" i="23" s="1"/>
  <c r="R5" i="22"/>
  <c r="T198" i="21"/>
  <c r="R198" i="21"/>
  <c r="R285" i="21"/>
  <c r="T285" i="21"/>
  <c r="T61" i="21"/>
  <c r="R61" i="21"/>
  <c r="R323" i="21"/>
  <c r="M7" i="23"/>
  <c r="T112" i="22"/>
  <c r="R112" i="22"/>
  <c r="T84" i="22"/>
  <c r="R84" i="22"/>
  <c r="T141" i="22"/>
  <c r="R141" i="22"/>
  <c r="R113" i="22"/>
  <c r="T113" i="22"/>
  <c r="T153" i="22"/>
  <c r="R153" i="22"/>
  <c r="T56" i="22"/>
  <c r="R56" i="22"/>
  <c r="T80" i="22"/>
  <c r="R80" i="22"/>
  <c r="T134" i="22"/>
  <c r="R134" i="22"/>
  <c r="T108" i="22"/>
  <c r="R108" i="22"/>
  <c r="T147" i="22"/>
  <c r="R147" i="22"/>
  <c r="T66" i="22"/>
  <c r="R66" i="22"/>
  <c r="T212" i="22"/>
  <c r="R212" i="22"/>
  <c r="T96" i="22"/>
  <c r="R96" i="22"/>
  <c r="R168" i="22"/>
  <c r="T168" i="22"/>
  <c r="T155" i="22"/>
  <c r="R155" i="22"/>
  <c r="T87" i="22"/>
  <c r="R87" i="22"/>
  <c r="T140" i="22"/>
  <c r="R140" i="22"/>
  <c r="T142" i="22"/>
  <c r="R142" i="22"/>
  <c r="T68" i="22"/>
  <c r="R68" i="22"/>
  <c r="T60" i="22"/>
  <c r="R60" i="22"/>
  <c r="R131" i="22"/>
  <c r="T131" i="22"/>
  <c r="T226" i="22"/>
  <c r="R226" i="22"/>
  <c r="R97" i="22"/>
  <c r="T97" i="22"/>
  <c r="T167" i="22"/>
  <c r="R167" i="22"/>
  <c r="R128" i="22"/>
  <c r="T128" i="22"/>
  <c r="R81" i="22"/>
  <c r="T81" i="22"/>
  <c r="T133" i="22"/>
  <c r="R133" i="22"/>
  <c r="R107" i="22"/>
  <c r="T107" i="22"/>
  <c r="T156" i="22"/>
  <c r="R156" i="22"/>
  <c r="T148" i="22"/>
  <c r="R148" i="22"/>
  <c r="T74" i="22"/>
  <c r="R74" i="22"/>
  <c r="T145" i="22"/>
  <c r="R145" i="22"/>
  <c r="T98" i="22"/>
  <c r="R98" i="22"/>
  <c r="T55" i="22"/>
  <c r="R55" i="22"/>
  <c r="T126" i="22"/>
  <c r="R126" i="22"/>
  <c r="R88" i="22"/>
  <c r="T88" i="22"/>
  <c r="T139" i="22"/>
  <c r="R139" i="22"/>
  <c r="R182" i="22"/>
  <c r="T182" i="22"/>
  <c r="T157" i="22"/>
  <c r="R157" i="22"/>
  <c r="R7" i="22"/>
  <c r="T7" i="22"/>
  <c r="R143" i="22"/>
  <c r="T143" i="22"/>
  <c r="R63" i="22"/>
  <c r="T63" i="22"/>
  <c r="O5" i="22"/>
  <c r="R170" i="22"/>
  <c r="T170" i="22"/>
  <c r="R185" i="22"/>
  <c r="T185" i="22"/>
  <c r="T99" i="22"/>
  <c r="R99" i="22"/>
  <c r="T35" i="22"/>
  <c r="R35" i="22"/>
  <c r="T132" i="22"/>
  <c r="R132" i="22"/>
  <c r="M6" i="22"/>
  <c r="T154" i="22"/>
  <c r="R154" i="22"/>
  <c r="T94" i="22"/>
  <c r="R94" i="22"/>
  <c r="T102" i="22"/>
  <c r="R102" i="22"/>
  <c r="T121" i="22"/>
  <c r="R121" i="22"/>
  <c r="T138" i="22"/>
  <c r="R138" i="22"/>
  <c r="T90" i="22"/>
  <c r="R90" i="22"/>
  <c r="T95" i="22"/>
  <c r="R95" i="22"/>
  <c r="R137" i="22"/>
  <c r="T137" i="22"/>
  <c r="R166" i="22"/>
  <c r="T166" i="22"/>
  <c r="R100" i="22"/>
  <c r="T100" i="22"/>
  <c r="T111" i="22"/>
  <c r="R111" i="22"/>
  <c r="T120" i="22"/>
  <c r="R120" i="22"/>
  <c r="T172" i="22"/>
  <c r="R172" i="22"/>
  <c r="T129" i="22"/>
  <c r="R129" i="22"/>
  <c r="T151" i="22"/>
  <c r="R151" i="22"/>
  <c r="R91" i="22"/>
  <c r="T91" i="22"/>
  <c r="T65" i="22"/>
  <c r="R65" i="22"/>
  <c r="R101" i="22"/>
  <c r="T101" i="22"/>
  <c r="T115" i="22"/>
  <c r="R115" i="22"/>
  <c r="T123" i="22"/>
  <c r="R123" i="22"/>
  <c r="T59" i="22"/>
  <c r="R59" i="22"/>
  <c r="R161" i="22"/>
  <c r="T161" i="22"/>
  <c r="T135" i="22"/>
  <c r="R135" i="22"/>
  <c r="T150" i="22"/>
  <c r="R150" i="22"/>
  <c r="T220" i="22"/>
  <c r="R220" i="22"/>
  <c r="R64" i="22"/>
  <c r="T64" i="22"/>
  <c r="R125" i="22"/>
  <c r="T125" i="22"/>
  <c r="T109" i="22"/>
  <c r="R109" i="22"/>
  <c r="T164" i="22"/>
  <c r="R164" i="22"/>
  <c r="T114" i="22"/>
  <c r="R114" i="22"/>
  <c r="T124" i="22"/>
  <c r="R124" i="22"/>
  <c r="T130" i="22"/>
  <c r="R130" i="22"/>
  <c r="R152" i="22"/>
  <c r="T152" i="22"/>
  <c r="R104" i="22"/>
  <c r="T104" i="22"/>
  <c r="R93" i="22"/>
  <c r="T93" i="22"/>
  <c r="T146" i="22"/>
  <c r="R146" i="22"/>
  <c r="T70" i="22"/>
  <c r="R70" i="22"/>
  <c r="T85" i="22"/>
  <c r="R85" i="22"/>
  <c r="T86" i="22"/>
  <c r="R86" i="22"/>
  <c r="T117" i="22"/>
  <c r="R117" i="22"/>
  <c r="T105" i="22"/>
  <c r="R105" i="22"/>
  <c r="R119" i="22"/>
  <c r="T119" i="22"/>
  <c r="R82" i="22"/>
  <c r="T82" i="22"/>
  <c r="T136" i="22"/>
  <c r="R136" i="22"/>
  <c r="R149" i="22"/>
  <c r="T149" i="22"/>
  <c r="T103" i="22"/>
  <c r="R103" i="22"/>
  <c r="R89" i="22"/>
  <c r="T89" i="22"/>
  <c r="T144" i="22"/>
  <c r="R144" i="22"/>
  <c r="T76" i="22"/>
  <c r="R76" i="22"/>
  <c r="T293" i="21"/>
  <c r="R293" i="21"/>
  <c r="R236" i="21"/>
  <c r="T236" i="21"/>
  <c r="R417" i="21"/>
  <c r="T417" i="21"/>
  <c r="T249" i="21"/>
  <c r="R249" i="21"/>
  <c r="T394" i="21"/>
  <c r="R394" i="21"/>
  <c r="R213" i="21"/>
  <c r="T213" i="21"/>
  <c r="T432" i="21"/>
  <c r="R432" i="21"/>
  <c r="T51" i="21"/>
  <c r="R51" i="21"/>
  <c r="R86" i="21"/>
  <c r="T86" i="21"/>
  <c r="T380" i="21"/>
  <c r="R380" i="21"/>
  <c r="T9" i="21"/>
  <c r="R9" i="21"/>
  <c r="T120" i="21"/>
  <c r="R120" i="21"/>
  <c r="T136" i="21"/>
  <c r="R136" i="21"/>
  <c r="T440" i="21"/>
  <c r="R440" i="21"/>
  <c r="T251" i="21"/>
  <c r="R251" i="21"/>
  <c r="T108" i="21"/>
  <c r="R108" i="21"/>
  <c r="R282" i="21"/>
  <c r="T282" i="21"/>
  <c r="T286" i="21"/>
  <c r="R286" i="21"/>
  <c r="R217" i="21"/>
  <c r="T217" i="21"/>
  <c r="T76" i="21"/>
  <c r="R76" i="21"/>
  <c r="T396" i="21"/>
  <c r="R396" i="21"/>
  <c r="R245" i="21"/>
  <c r="T245" i="21"/>
  <c r="T172" i="21"/>
  <c r="R172" i="21"/>
  <c r="T225" i="21"/>
  <c r="R225" i="21"/>
  <c r="T202" i="21"/>
  <c r="R202" i="21"/>
  <c r="T144" i="21"/>
  <c r="R144" i="21"/>
  <c r="T400" i="21"/>
  <c r="R400" i="21"/>
  <c r="T29" i="21"/>
  <c r="R29" i="21"/>
  <c r="T114" i="21"/>
  <c r="R114" i="21"/>
  <c r="T372" i="21"/>
  <c r="R372" i="21"/>
  <c r="T37" i="21"/>
  <c r="R37" i="21"/>
  <c r="R210" i="21"/>
  <c r="T210" i="21"/>
  <c r="T431" i="21"/>
  <c r="R431" i="21"/>
  <c r="R427" i="21"/>
  <c r="T427" i="21"/>
  <c r="R23" i="21"/>
  <c r="T23" i="21"/>
  <c r="R338" i="21"/>
  <c r="T338" i="21"/>
  <c r="T281" i="21"/>
  <c r="R281" i="21"/>
  <c r="T284" i="21"/>
  <c r="R284" i="21"/>
  <c r="T235" i="21"/>
  <c r="R235" i="21"/>
  <c r="R216" i="21"/>
  <c r="T216" i="21"/>
  <c r="R423" i="21"/>
  <c r="T423" i="21"/>
  <c r="R74" i="21"/>
  <c r="T74" i="21"/>
  <c r="T239" i="21"/>
  <c r="R239" i="21"/>
  <c r="T428" i="21"/>
  <c r="R428" i="21"/>
  <c r="T393" i="21"/>
  <c r="R393" i="21"/>
  <c r="T244" i="21"/>
  <c r="R244" i="21"/>
  <c r="T310" i="21"/>
  <c r="R310" i="21"/>
  <c r="R260" i="21"/>
  <c r="T260" i="21"/>
  <c r="R230" i="21"/>
  <c r="T230" i="21"/>
  <c r="T425" i="21"/>
  <c r="R425" i="21"/>
  <c r="T148" i="21"/>
  <c r="R148" i="21"/>
  <c r="T406" i="21"/>
  <c r="R406" i="21"/>
  <c r="R52" i="21"/>
  <c r="T52" i="21"/>
  <c r="R85" i="21"/>
  <c r="T85" i="21"/>
  <c r="T490" i="21"/>
  <c r="R490" i="21"/>
  <c r="T88" i="21"/>
  <c r="R88" i="21"/>
  <c r="T378" i="21"/>
  <c r="R378" i="21"/>
  <c r="T512" i="21"/>
  <c r="R512" i="21"/>
  <c r="T44" i="21"/>
  <c r="R44" i="21"/>
  <c r="T207" i="21"/>
  <c r="R207" i="21"/>
  <c r="T15" i="21"/>
  <c r="R15" i="21"/>
  <c r="T126" i="21"/>
  <c r="R126" i="21"/>
  <c r="T413" i="21"/>
  <c r="R413" i="21"/>
  <c r="T131" i="21"/>
  <c r="R131" i="21"/>
  <c r="R19" i="21"/>
  <c r="T19" i="21"/>
  <c r="R40" i="21"/>
  <c r="T40" i="21"/>
  <c r="R33" i="21"/>
  <c r="T33" i="21"/>
  <c r="T456" i="21"/>
  <c r="R456" i="21"/>
  <c r="T305" i="21"/>
  <c r="R305" i="21"/>
  <c r="T283" i="21"/>
  <c r="R283" i="21"/>
  <c r="T64" i="21"/>
  <c r="R64" i="21"/>
  <c r="T452" i="21"/>
  <c r="R452" i="21"/>
  <c r="R309" i="21"/>
  <c r="T309" i="21"/>
  <c r="R264" i="21"/>
  <c r="T264" i="21"/>
  <c r="R147" i="21"/>
  <c r="T147" i="21"/>
  <c r="T462" i="21"/>
  <c r="R462" i="21"/>
  <c r="R62" i="21"/>
  <c r="T62" i="21"/>
  <c r="T474" i="21"/>
  <c r="R474" i="21"/>
  <c r="T83" i="21"/>
  <c r="R83" i="21"/>
  <c r="T384" i="21"/>
  <c r="R384" i="21"/>
  <c r="T477" i="21"/>
  <c r="R477" i="21"/>
  <c r="T38" i="21"/>
  <c r="R38" i="21"/>
  <c r="R208" i="21"/>
  <c r="T208" i="21"/>
  <c r="T5" i="21"/>
  <c r="R5" i="21"/>
  <c r="T464" i="21"/>
  <c r="R464" i="21"/>
  <c r="T455" i="21"/>
  <c r="R455" i="21"/>
  <c r="T93" i="21"/>
  <c r="R93" i="21"/>
  <c r="T434" i="21"/>
  <c r="R434" i="21"/>
  <c r="R303" i="21"/>
  <c r="T303" i="21"/>
  <c r="R272" i="21"/>
  <c r="T272" i="21"/>
  <c r="R270" i="21"/>
  <c r="T270" i="21"/>
  <c r="T274" i="21"/>
  <c r="R274" i="21"/>
  <c r="T349" i="21"/>
  <c r="R349" i="21"/>
  <c r="T298" i="21"/>
  <c r="R298" i="21"/>
  <c r="T420" i="21"/>
  <c r="R420" i="21"/>
  <c r="T499" i="21"/>
  <c r="R499" i="21"/>
  <c r="R152" i="21"/>
  <c r="T152" i="21"/>
  <c r="R195" i="21"/>
  <c r="T195" i="21"/>
  <c r="R170" i="21"/>
  <c r="T170" i="21"/>
  <c r="T388" i="21"/>
  <c r="R388" i="21"/>
  <c r="R278" i="21"/>
  <c r="T278" i="21"/>
  <c r="R266" i="21"/>
  <c r="T266" i="21"/>
  <c r="R180" i="21"/>
  <c r="T180" i="21"/>
  <c r="T65" i="21"/>
  <c r="R65" i="21"/>
  <c r="T145" i="21"/>
  <c r="R145" i="21"/>
  <c r="T398" i="21"/>
  <c r="R398" i="21"/>
  <c r="T399" i="21"/>
  <c r="R399" i="21"/>
  <c r="R54" i="21"/>
  <c r="T54" i="21"/>
  <c r="T442" i="21"/>
  <c r="R442" i="21"/>
  <c r="R151" i="21"/>
  <c r="T151" i="21"/>
  <c r="T84" i="21"/>
  <c r="R84" i="21"/>
  <c r="T371" i="21"/>
  <c r="R371" i="21"/>
  <c r="T483" i="21"/>
  <c r="R483" i="21"/>
  <c r="T41" i="21"/>
  <c r="R41" i="21"/>
  <c r="T206" i="21"/>
  <c r="R206" i="21"/>
  <c r="T10" i="21"/>
  <c r="R10" i="21"/>
  <c r="M7" i="21"/>
  <c r="R451" i="21"/>
  <c r="T451" i="21"/>
  <c r="T461" i="21"/>
  <c r="R461" i="21"/>
  <c r="T132" i="21"/>
  <c r="R132" i="21"/>
  <c r="R92" i="21"/>
  <c r="T92" i="21"/>
  <c r="T20" i="21"/>
  <c r="R20" i="21"/>
  <c r="T470" i="21"/>
  <c r="R470" i="21"/>
  <c r="R228" i="21"/>
  <c r="T228" i="21"/>
  <c r="R215" i="21"/>
  <c r="T215" i="21"/>
  <c r="R242" i="21"/>
  <c r="T242" i="21"/>
  <c r="T227" i="21"/>
  <c r="R227" i="21"/>
  <c r="T494" i="21"/>
  <c r="R494" i="21"/>
  <c r="T430" i="21"/>
  <c r="R430" i="21"/>
  <c r="T137" i="21"/>
  <c r="R137" i="21"/>
  <c r="T24" i="21"/>
  <c r="R24" i="21"/>
  <c r="T28" i="21"/>
  <c r="R28" i="21"/>
  <c r="R314" i="21"/>
  <c r="T314" i="21"/>
  <c r="R271" i="21"/>
  <c r="T271" i="21"/>
  <c r="T269" i="21"/>
  <c r="R269" i="21"/>
  <c r="T273" i="21"/>
  <c r="R273" i="21"/>
  <c r="T348" i="21"/>
  <c r="R348" i="21"/>
  <c r="T302" i="21"/>
  <c r="R302" i="21"/>
  <c r="T422" i="21"/>
  <c r="R422" i="21"/>
  <c r="T149" i="21"/>
  <c r="R149" i="21"/>
  <c r="T190" i="21"/>
  <c r="R190" i="21"/>
  <c r="T166" i="21"/>
  <c r="R166" i="21"/>
  <c r="T387" i="21"/>
  <c r="R387" i="21"/>
  <c r="T263" i="21"/>
  <c r="R263" i="21"/>
  <c r="R67" i="21"/>
  <c r="T67" i="21"/>
  <c r="T169" i="21"/>
  <c r="R169" i="21"/>
  <c r="T179" i="21"/>
  <c r="R179" i="21"/>
  <c r="T71" i="21"/>
  <c r="R71" i="21"/>
  <c r="R146" i="21"/>
  <c r="T146" i="21"/>
  <c r="T404" i="21"/>
  <c r="R404" i="21"/>
  <c r="T405" i="21"/>
  <c r="R405" i="21"/>
  <c r="T60" i="21"/>
  <c r="R60" i="21"/>
  <c r="R429" i="21"/>
  <c r="T429" i="21"/>
  <c r="R168" i="21"/>
  <c r="T168" i="21"/>
  <c r="T377" i="21"/>
  <c r="R377" i="21"/>
  <c r="T342" i="21"/>
  <c r="R342" i="21"/>
  <c r="T45" i="21"/>
  <c r="R45" i="21"/>
  <c r="T212" i="21"/>
  <c r="R212" i="21"/>
  <c r="T16" i="21"/>
  <c r="R16" i="21"/>
  <c r="R121" i="21"/>
  <c r="T121" i="21"/>
  <c r="T412" i="21"/>
  <c r="R412" i="21"/>
  <c r="T138" i="21"/>
  <c r="R138" i="21"/>
  <c r="T94" i="21"/>
  <c r="R94" i="21"/>
  <c r="T25" i="21"/>
  <c r="R25" i="21"/>
  <c r="T438" i="21"/>
  <c r="R438" i="21"/>
  <c r="T496" i="21"/>
  <c r="R496" i="21"/>
  <c r="R339" i="21"/>
  <c r="T339" i="21"/>
  <c r="R276" i="21"/>
  <c r="T276" i="21"/>
  <c r="T154" i="21"/>
  <c r="R154" i="21"/>
  <c r="R447" i="21"/>
  <c r="T447" i="21"/>
  <c r="R203" i="21"/>
  <c r="T203" i="21"/>
  <c r="T308" i="21"/>
  <c r="R308" i="21"/>
  <c r="T324" i="21"/>
  <c r="R324" i="21"/>
  <c r="T331" i="21"/>
  <c r="R331" i="21"/>
  <c r="T268" i="21"/>
  <c r="R268" i="21"/>
  <c r="T355" i="21"/>
  <c r="R355" i="21"/>
  <c r="T229" i="21"/>
  <c r="R229" i="21"/>
  <c r="T319" i="21"/>
  <c r="R319" i="21"/>
  <c r="T300" i="21"/>
  <c r="R300" i="21"/>
  <c r="T498" i="21"/>
  <c r="R498" i="21"/>
  <c r="T150" i="21"/>
  <c r="R150" i="21"/>
  <c r="T194" i="21"/>
  <c r="R194" i="21"/>
  <c r="T165" i="21"/>
  <c r="R165" i="21"/>
  <c r="T386" i="21"/>
  <c r="R386" i="21"/>
  <c r="T241" i="21"/>
  <c r="R241" i="21"/>
  <c r="T500" i="21"/>
  <c r="R500" i="21"/>
  <c r="R265" i="21"/>
  <c r="T265" i="21"/>
  <c r="R185" i="21"/>
  <c r="T185" i="21"/>
  <c r="T178" i="21"/>
  <c r="R178" i="21"/>
  <c r="T77" i="21"/>
  <c r="R77" i="21"/>
  <c r="R141" i="21"/>
  <c r="T141" i="21"/>
  <c r="T402" i="21"/>
  <c r="R402" i="21"/>
  <c r="T55" i="21"/>
  <c r="R55" i="21"/>
  <c r="T117" i="21"/>
  <c r="R117" i="21"/>
  <c r="R453" i="21"/>
  <c r="T453" i="21"/>
  <c r="T167" i="21"/>
  <c r="R167" i="21"/>
  <c r="T479" i="21"/>
  <c r="R479" i="21"/>
  <c r="T383" i="21"/>
  <c r="R383" i="21"/>
  <c r="T341" i="21"/>
  <c r="R341" i="21"/>
  <c r="R39" i="21"/>
  <c r="T39" i="21"/>
  <c r="R205" i="21"/>
  <c r="T205" i="21"/>
  <c r="T17" i="21"/>
  <c r="R17" i="21"/>
  <c r="R128" i="21"/>
  <c r="T128" i="21"/>
  <c r="R411" i="21"/>
  <c r="T411" i="21"/>
  <c r="T133" i="21"/>
  <c r="R133" i="21"/>
  <c r="R91" i="21"/>
  <c r="T91" i="21"/>
  <c r="R258" i="21"/>
  <c r="T258" i="21"/>
  <c r="T30" i="21"/>
  <c r="R30" i="21"/>
  <c r="R109" i="21"/>
  <c r="T109" i="21"/>
  <c r="T318" i="21"/>
  <c r="R318" i="21"/>
  <c r="T337" i="21"/>
  <c r="R337" i="21"/>
  <c r="R421" i="21"/>
  <c r="T421" i="21"/>
  <c r="T481" i="21"/>
  <c r="R481" i="21"/>
  <c r="T99" i="21"/>
  <c r="R99" i="21"/>
  <c r="R163" i="21"/>
  <c r="T163" i="21"/>
  <c r="T390" i="21"/>
  <c r="R390" i="21"/>
  <c r="R238" i="21"/>
  <c r="T238" i="21"/>
  <c r="R161" i="21"/>
  <c r="T161" i="21"/>
  <c r="T262" i="21"/>
  <c r="R262" i="21"/>
  <c r="T280" i="21"/>
  <c r="R280" i="21"/>
  <c r="T184" i="21"/>
  <c r="R184" i="21"/>
  <c r="R182" i="21"/>
  <c r="T182" i="21"/>
  <c r="T66" i="21"/>
  <c r="R66" i="21"/>
  <c r="T458" i="21"/>
  <c r="R458" i="21"/>
  <c r="T408" i="21"/>
  <c r="R408" i="21"/>
  <c r="R56" i="21"/>
  <c r="T56" i="21"/>
  <c r="R116" i="21"/>
  <c r="T116" i="21"/>
  <c r="R493" i="21"/>
  <c r="T493" i="21"/>
  <c r="R34" i="21"/>
  <c r="T34" i="21"/>
  <c r="T437" i="21"/>
  <c r="R437" i="21"/>
  <c r="T376" i="21"/>
  <c r="R376" i="21"/>
  <c r="T340" i="21"/>
  <c r="R340" i="21"/>
  <c r="T46" i="21"/>
  <c r="R46" i="21"/>
  <c r="T209" i="21"/>
  <c r="R209" i="21"/>
  <c r="T6" i="21"/>
  <c r="R6" i="21"/>
  <c r="R127" i="21"/>
  <c r="T127" i="21"/>
  <c r="T416" i="21"/>
  <c r="R416" i="21"/>
  <c r="R472" i="21"/>
  <c r="T472" i="21"/>
  <c r="T139" i="21"/>
  <c r="R139" i="21"/>
  <c r="T89" i="21"/>
  <c r="R89" i="21"/>
  <c r="T253" i="21"/>
  <c r="R253" i="21"/>
  <c r="T21" i="21"/>
  <c r="R21" i="21"/>
  <c r="T105" i="21"/>
  <c r="R105" i="21"/>
  <c r="R327" i="21"/>
  <c r="T327" i="21"/>
  <c r="T343" i="21"/>
  <c r="R343" i="21"/>
  <c r="T357" i="21"/>
  <c r="R357" i="21"/>
  <c r="T351" i="21"/>
  <c r="R351" i="21"/>
  <c r="R463" i="21"/>
  <c r="T463" i="21"/>
  <c r="T75" i="21"/>
  <c r="R75" i="21"/>
  <c r="T164" i="21"/>
  <c r="R164" i="21"/>
  <c r="R250" i="21"/>
  <c r="T250" i="21"/>
  <c r="T160" i="21"/>
  <c r="R160" i="21"/>
  <c r="T261" i="21"/>
  <c r="R261" i="21"/>
  <c r="T279" i="21"/>
  <c r="R279" i="21"/>
  <c r="T186" i="21"/>
  <c r="R186" i="21"/>
  <c r="T336" i="21"/>
  <c r="R336" i="21"/>
  <c r="T181" i="21"/>
  <c r="R181" i="21"/>
  <c r="T72" i="21"/>
  <c r="R72" i="21"/>
  <c r="T450" i="21"/>
  <c r="R450" i="21"/>
  <c r="R397" i="21"/>
  <c r="T397" i="21"/>
  <c r="R57" i="21"/>
  <c r="T57" i="21"/>
  <c r="T497" i="21"/>
  <c r="R497" i="21"/>
  <c r="T118" i="21"/>
  <c r="R118" i="21"/>
  <c r="T81" i="21"/>
  <c r="R81" i="21"/>
  <c r="T454" i="21"/>
  <c r="R454" i="21"/>
  <c r="T382" i="21"/>
  <c r="R382" i="21"/>
  <c r="T157" i="21"/>
  <c r="R157" i="21"/>
  <c r="R211" i="21"/>
  <c r="T211" i="21"/>
  <c r="T11" i="21"/>
  <c r="R11" i="21"/>
  <c r="T123" i="21"/>
  <c r="R123" i="21"/>
  <c r="T410" i="21"/>
  <c r="R410" i="21"/>
  <c r="R134" i="21"/>
  <c r="T134" i="21"/>
  <c r="T95" i="21"/>
  <c r="R95" i="21"/>
  <c r="R255" i="21"/>
  <c r="T255" i="21"/>
  <c r="T26" i="21"/>
  <c r="R26" i="21"/>
  <c r="R104" i="21"/>
  <c r="T104" i="21"/>
  <c r="T439" i="21"/>
  <c r="R439" i="21"/>
  <c r="T63" i="21"/>
  <c r="R63" i="21"/>
  <c r="R153" i="21"/>
  <c r="T153" i="21"/>
  <c r="T391" i="21"/>
  <c r="R391" i="21"/>
  <c r="R259" i="21"/>
  <c r="T259" i="21"/>
  <c r="R159" i="21"/>
  <c r="T159" i="21"/>
  <c r="R193" i="21"/>
  <c r="T193" i="21"/>
  <c r="T267" i="21"/>
  <c r="R267" i="21"/>
  <c r="R204" i="21"/>
  <c r="T204" i="21"/>
  <c r="T335" i="21"/>
  <c r="R335" i="21"/>
  <c r="T183" i="21"/>
  <c r="R183" i="21"/>
  <c r="T78" i="21"/>
  <c r="R78" i="21"/>
  <c r="R457" i="21"/>
  <c r="T457" i="21"/>
  <c r="T221" i="21"/>
  <c r="R221" i="21"/>
  <c r="R403" i="21"/>
  <c r="T403" i="21"/>
  <c r="T58" i="21"/>
  <c r="R58" i="21"/>
  <c r="T441" i="21"/>
  <c r="R441" i="21"/>
  <c r="R115" i="21"/>
  <c r="T115" i="21"/>
  <c r="R80" i="21"/>
  <c r="T80" i="21"/>
  <c r="T460" i="21"/>
  <c r="R460" i="21"/>
  <c r="T478" i="21"/>
  <c r="R478" i="21"/>
  <c r="T156" i="21"/>
  <c r="R156" i="21"/>
  <c r="T214" i="21"/>
  <c r="R214" i="21"/>
  <c r="T12" i="21"/>
  <c r="R12" i="21"/>
  <c r="R122" i="21"/>
  <c r="T122" i="21"/>
  <c r="T414" i="21"/>
  <c r="R414" i="21"/>
  <c r="T140" i="21"/>
  <c r="R140" i="21"/>
  <c r="T90" i="21"/>
  <c r="R90" i="21"/>
  <c r="T257" i="21"/>
  <c r="R257" i="21"/>
  <c r="T31" i="21"/>
  <c r="R31" i="21"/>
  <c r="T106" i="21"/>
  <c r="R106" i="21"/>
  <c r="T489" i="21"/>
  <c r="R489" i="21"/>
  <c r="T246" i="21"/>
  <c r="R246" i="21"/>
  <c r="T155" i="21"/>
  <c r="R155" i="21"/>
  <c r="T505" i="21"/>
  <c r="R505" i="21"/>
  <c r="R240" i="21"/>
  <c r="T240" i="21"/>
  <c r="R158" i="21"/>
  <c r="T158" i="21"/>
  <c r="R191" i="21"/>
  <c r="T191" i="21"/>
  <c r="R220" i="21"/>
  <c r="T220" i="21"/>
  <c r="R224" i="21"/>
  <c r="T224" i="21"/>
  <c r="T199" i="21"/>
  <c r="R199" i="21"/>
  <c r="T352" i="21"/>
  <c r="R352" i="21"/>
  <c r="T101" i="21"/>
  <c r="R101" i="21"/>
  <c r="R465" i="21"/>
  <c r="T465" i="21"/>
  <c r="R459" i="21"/>
  <c r="T459" i="21"/>
  <c r="T359" i="21"/>
  <c r="R359" i="21"/>
  <c r="T401" i="21"/>
  <c r="R401" i="21"/>
  <c r="T49" i="21"/>
  <c r="R49" i="21"/>
  <c r="T111" i="21"/>
  <c r="R111" i="21"/>
  <c r="T82" i="21"/>
  <c r="R82" i="21"/>
  <c r="T373" i="21"/>
  <c r="R373" i="21"/>
  <c r="T375" i="21"/>
  <c r="R375" i="21"/>
  <c r="T47" i="21"/>
  <c r="R47" i="21"/>
  <c r="T448" i="21"/>
  <c r="R448" i="21"/>
  <c r="O4" i="21"/>
  <c r="T4" i="21"/>
  <c r="R4" i="21"/>
  <c r="T18" i="21"/>
  <c r="R18" i="21"/>
  <c r="T124" i="21"/>
  <c r="R124" i="21"/>
  <c r="T492" i="21"/>
  <c r="R492" i="21"/>
  <c r="R135" i="21"/>
  <c r="T135" i="21"/>
  <c r="T426" i="21"/>
  <c r="R426" i="21"/>
  <c r="R252" i="21"/>
  <c r="T252" i="21"/>
  <c r="T22" i="21"/>
  <c r="R22" i="21"/>
  <c r="R103" i="21"/>
  <c r="T103" i="21"/>
  <c r="T329" i="21"/>
  <c r="R329" i="21"/>
  <c r="T328" i="21"/>
  <c r="R328" i="21"/>
  <c r="T419" i="21"/>
  <c r="R419" i="21"/>
  <c r="R344" i="21"/>
  <c r="T344" i="21"/>
  <c r="T449" i="21"/>
  <c r="R449" i="21"/>
  <c r="R315" i="21"/>
  <c r="T315" i="21"/>
  <c r="T346" i="21"/>
  <c r="R346" i="21"/>
  <c r="T174" i="21"/>
  <c r="R174" i="21"/>
  <c r="T467" i="21"/>
  <c r="R467" i="21"/>
  <c r="T295" i="21"/>
  <c r="R295" i="21"/>
  <c r="T466" i="21"/>
  <c r="R466" i="21"/>
  <c r="R248" i="21"/>
  <c r="T248" i="21"/>
  <c r="T385" i="21"/>
  <c r="R385" i="21"/>
  <c r="T389" i="21"/>
  <c r="R389" i="21"/>
  <c r="T237" i="21"/>
  <c r="R237" i="21"/>
  <c r="T162" i="21"/>
  <c r="R162" i="21"/>
  <c r="T196" i="21"/>
  <c r="R196" i="21"/>
  <c r="T219" i="21"/>
  <c r="R219" i="21"/>
  <c r="R231" i="21"/>
  <c r="T231" i="21"/>
  <c r="T200" i="21"/>
  <c r="R200" i="21"/>
  <c r="T70" i="21"/>
  <c r="R70" i="21"/>
  <c r="T96" i="21"/>
  <c r="R96" i="21"/>
  <c r="T435" i="21"/>
  <c r="R435" i="21"/>
  <c r="T358" i="21"/>
  <c r="R358" i="21"/>
  <c r="T407" i="21"/>
  <c r="R407" i="21"/>
  <c r="T59" i="21"/>
  <c r="R59" i="21"/>
  <c r="T112" i="21"/>
  <c r="R112" i="21"/>
  <c r="R188" i="21"/>
  <c r="T188" i="21"/>
  <c r="R79" i="21"/>
  <c r="T79" i="21"/>
  <c r="T379" i="21"/>
  <c r="R379" i="21"/>
  <c r="T381" i="21"/>
  <c r="R381" i="21"/>
  <c r="T36" i="21"/>
  <c r="R36" i="21"/>
  <c r="T8" i="21"/>
  <c r="R8" i="21"/>
  <c r="R7" i="21"/>
  <c r="T7" i="21"/>
  <c r="T119" i="21"/>
  <c r="R119" i="21"/>
  <c r="R409" i="21"/>
  <c r="T409" i="21"/>
  <c r="T129" i="21"/>
  <c r="R129" i="21"/>
  <c r="T507" i="21"/>
  <c r="R507" i="21"/>
  <c r="T433" i="21"/>
  <c r="R433" i="21"/>
  <c r="T256" i="21"/>
  <c r="R256" i="21"/>
  <c r="T27" i="21"/>
  <c r="R27" i="21"/>
  <c r="R110" i="21"/>
  <c r="T110" i="21"/>
  <c r="T311" i="21"/>
  <c r="R311" i="21"/>
  <c r="T354" i="21"/>
  <c r="R354" i="21"/>
  <c r="T334" i="21"/>
  <c r="R334" i="21"/>
  <c r="T177" i="21"/>
  <c r="R177" i="21"/>
  <c r="T313" i="21"/>
  <c r="R313" i="21"/>
  <c r="R356" i="21"/>
  <c r="T356" i="21"/>
  <c r="R333" i="21"/>
  <c r="T333" i="21"/>
  <c r="R175" i="21"/>
  <c r="T175" i="21"/>
  <c r="T301" i="21"/>
  <c r="R301" i="21"/>
  <c r="T307" i="21"/>
  <c r="R307" i="21"/>
  <c r="R326" i="21"/>
  <c r="T326" i="21"/>
  <c r="R320" i="21"/>
  <c r="T320" i="21"/>
  <c r="T345" i="21"/>
  <c r="R345" i="21"/>
  <c r="T304" i="21"/>
  <c r="R304" i="21"/>
  <c r="T290" i="21"/>
  <c r="R290" i="21"/>
  <c r="T176" i="21"/>
  <c r="R176" i="21"/>
  <c r="T418" i="21"/>
  <c r="R418" i="21"/>
  <c r="T100" i="21"/>
  <c r="R100" i="21"/>
  <c r="T294" i="21"/>
  <c r="R294" i="21"/>
  <c r="T291" i="21"/>
  <c r="R291" i="21"/>
  <c r="T234" i="21"/>
  <c r="R234" i="21"/>
  <c r="T218" i="21"/>
  <c r="R218" i="21"/>
  <c r="T424" i="21"/>
  <c r="R424" i="21"/>
  <c r="R98" i="21"/>
  <c r="T98" i="21"/>
  <c r="T482" i="21"/>
  <c r="R482" i="21"/>
  <c r="R243" i="21"/>
  <c r="T243" i="21"/>
  <c r="T392" i="21"/>
  <c r="R392" i="21"/>
  <c r="T395" i="21"/>
  <c r="R395" i="21"/>
  <c r="T247" i="21"/>
  <c r="R247" i="21"/>
  <c r="R173" i="21"/>
  <c r="T173" i="21"/>
  <c r="T197" i="21"/>
  <c r="R197" i="21"/>
  <c r="R288" i="21"/>
  <c r="T288" i="21"/>
  <c r="R226" i="21"/>
  <c r="T226" i="21"/>
  <c r="T201" i="21"/>
  <c r="R201" i="21"/>
  <c r="R68" i="21"/>
  <c r="T68" i="21"/>
  <c r="T102" i="21"/>
  <c r="R102" i="21"/>
  <c r="T143" i="21"/>
  <c r="R143" i="21"/>
  <c r="T50" i="21"/>
  <c r="R50" i="21"/>
  <c r="T113" i="21"/>
  <c r="R113" i="21"/>
  <c r="T189" i="21"/>
  <c r="R189" i="21"/>
  <c r="T87" i="21"/>
  <c r="R87" i="21"/>
  <c r="T444" i="21"/>
  <c r="R444" i="21"/>
  <c r="T374" i="21"/>
  <c r="R374" i="21"/>
  <c r="T42" i="21"/>
  <c r="R42" i="21"/>
  <c r="T436" i="21"/>
  <c r="R436" i="21"/>
  <c r="T14" i="21"/>
  <c r="R14" i="21"/>
  <c r="T13" i="21"/>
  <c r="R13" i="21"/>
  <c r="T125" i="21"/>
  <c r="R125" i="21"/>
  <c r="R415" i="21"/>
  <c r="T415" i="21"/>
  <c r="T130" i="21"/>
  <c r="R130" i="21"/>
  <c r="T468" i="21"/>
  <c r="R468" i="21"/>
  <c r="R491" i="21"/>
  <c r="T491" i="21"/>
  <c r="R254" i="21"/>
  <c r="T254" i="21"/>
  <c r="T32" i="21"/>
  <c r="R32" i="21"/>
  <c r="T107" i="21"/>
  <c r="R107" i="21"/>
  <c r="V508" i="19"/>
  <c r="T508" i="19"/>
  <c r="R508" i="19"/>
  <c r="V500" i="19"/>
  <c r="T500" i="19"/>
  <c r="R500" i="19"/>
  <c r="R502" i="19"/>
  <c r="V502" i="19"/>
  <c r="T502" i="19"/>
  <c r="M4" i="19"/>
  <c r="M5" i="19" s="1"/>
  <c r="M6" i="19" s="1"/>
  <c r="M7" i="19" s="1"/>
  <c r="M8" i="19" s="1"/>
  <c r="M9" i="19" s="1"/>
  <c r="M10" i="19" s="1"/>
  <c r="M11" i="19" s="1"/>
  <c r="M12" i="19" s="1"/>
  <c r="M13" i="19" s="1"/>
  <c r="M14" i="19" s="1"/>
  <c r="M15" i="19" s="1"/>
  <c r="M16" i="19" s="1"/>
  <c r="M17" i="19" s="1"/>
  <c r="M18" i="19" s="1"/>
  <c r="M19" i="19" s="1"/>
  <c r="M20" i="19" s="1"/>
  <c r="M21" i="19" s="1"/>
  <c r="M22" i="19" s="1"/>
  <c r="M23" i="19" s="1"/>
  <c r="M24" i="19" s="1"/>
  <c r="M25" i="19" s="1"/>
  <c r="M26" i="19" s="1"/>
  <c r="M27" i="19" s="1"/>
  <c r="M28" i="19" s="1"/>
  <c r="M29" i="19" s="1"/>
  <c r="M30" i="19" s="1"/>
  <c r="M31" i="19" s="1"/>
  <c r="M32" i="19" s="1"/>
  <c r="M33" i="19" s="1"/>
  <c r="M34" i="19" s="1"/>
  <c r="M35" i="19" s="1"/>
  <c r="M36" i="19" s="1"/>
  <c r="M37" i="19" s="1"/>
  <c r="M38" i="19" s="1"/>
  <c r="M39" i="19" s="1"/>
  <c r="M40" i="19" s="1"/>
  <c r="M41" i="19" s="1"/>
  <c r="M42" i="19" s="1"/>
  <c r="M43" i="19" s="1"/>
  <c r="M44" i="19" s="1"/>
  <c r="M45" i="19" s="1"/>
  <c r="M46" i="19" s="1"/>
  <c r="M47" i="19" s="1"/>
  <c r="M48" i="19" s="1"/>
  <c r="M49" i="19" s="1"/>
  <c r="M50" i="19" s="1"/>
  <c r="M51" i="19" s="1"/>
  <c r="M52" i="19" s="1"/>
  <c r="M53" i="19" s="1"/>
  <c r="M54" i="19" s="1"/>
  <c r="M55" i="19" s="1"/>
  <c r="M56" i="19" s="1"/>
  <c r="M57" i="19" s="1"/>
  <c r="M58" i="19" s="1"/>
  <c r="M59" i="19" s="1"/>
  <c r="M60" i="19" s="1"/>
  <c r="M61" i="19" s="1"/>
  <c r="M62" i="19" s="1"/>
  <c r="M63" i="19" s="1"/>
  <c r="M64" i="19" s="1"/>
  <c r="M65" i="19" s="1"/>
  <c r="M66" i="19" s="1"/>
  <c r="M67" i="19" s="1"/>
  <c r="M68" i="19" s="1"/>
  <c r="M69" i="19" s="1"/>
  <c r="M70" i="19" s="1"/>
  <c r="M71" i="19" s="1"/>
  <c r="M72" i="19" s="1"/>
  <c r="M73" i="19" s="1"/>
  <c r="M74" i="19" s="1"/>
  <c r="M75" i="19" s="1"/>
  <c r="M76" i="19" s="1"/>
  <c r="M77" i="19" s="1"/>
  <c r="M78" i="19" s="1"/>
  <c r="M79" i="19" s="1"/>
  <c r="M80" i="19" s="1"/>
  <c r="M81" i="19" s="1"/>
  <c r="M82" i="19" s="1"/>
  <c r="M83" i="19" s="1"/>
  <c r="M84" i="19" s="1"/>
  <c r="M85" i="19" s="1"/>
  <c r="M86" i="19" s="1"/>
  <c r="M87" i="19" s="1"/>
  <c r="M88" i="19" s="1"/>
  <c r="M89" i="19" s="1"/>
  <c r="M90" i="19" s="1"/>
  <c r="M91" i="19" s="1"/>
  <c r="M92" i="19" s="1"/>
  <c r="M93" i="19" s="1"/>
  <c r="M94" i="19" s="1"/>
  <c r="M95" i="19" s="1"/>
  <c r="M96" i="19" s="1"/>
  <c r="M97" i="19" s="1"/>
  <c r="M98" i="19" s="1"/>
  <c r="M99" i="19" s="1"/>
  <c r="M100" i="19" s="1"/>
  <c r="M101" i="19" s="1"/>
  <c r="M102" i="19" s="1"/>
  <c r="M103" i="19" s="1"/>
  <c r="M104" i="19" s="1"/>
  <c r="M105" i="19" s="1"/>
  <c r="M106" i="19" s="1"/>
  <c r="M107" i="19" s="1"/>
  <c r="M108" i="19" s="1"/>
  <c r="M109" i="19" s="1"/>
  <c r="M110" i="19" s="1"/>
  <c r="M111" i="19" s="1"/>
  <c r="M112" i="19" s="1"/>
  <c r="M113" i="19" s="1"/>
  <c r="M114" i="19" s="1"/>
  <c r="M115" i="19" s="1"/>
  <c r="M116" i="19" s="1"/>
  <c r="M117" i="19" s="1"/>
  <c r="M118" i="19" s="1"/>
  <c r="M119" i="19" s="1"/>
  <c r="M120" i="19" s="1"/>
  <c r="M121" i="19" s="1"/>
  <c r="M122" i="19" s="1"/>
  <c r="M123" i="19" s="1"/>
  <c r="M124" i="19" s="1"/>
  <c r="M125" i="19" s="1"/>
  <c r="M126" i="19" s="1"/>
  <c r="M127" i="19" s="1"/>
  <c r="M128" i="19" s="1"/>
  <c r="M129" i="19" s="1"/>
  <c r="M130" i="19" s="1"/>
  <c r="M131" i="19" s="1"/>
  <c r="M132" i="19" s="1"/>
  <c r="M133" i="19" s="1"/>
  <c r="M134" i="19" s="1"/>
  <c r="M135" i="19" s="1"/>
  <c r="M136" i="19" s="1"/>
  <c r="M137" i="19" s="1"/>
  <c r="M138" i="19" s="1"/>
  <c r="M139" i="19" s="1"/>
  <c r="M140" i="19" s="1"/>
  <c r="M141" i="19" s="1"/>
  <c r="M142" i="19" s="1"/>
  <c r="M143" i="19" s="1"/>
  <c r="M144" i="19" s="1"/>
  <c r="M145" i="19" s="1"/>
  <c r="M146" i="19" s="1"/>
  <c r="M147" i="19" s="1"/>
  <c r="M148" i="19" s="1"/>
  <c r="M149" i="19" s="1"/>
  <c r="M150" i="19" s="1"/>
  <c r="M151" i="19" s="1"/>
  <c r="M152" i="19" s="1"/>
  <c r="M153" i="19" s="1"/>
  <c r="M154" i="19" s="1"/>
  <c r="M155" i="19" s="1"/>
  <c r="M156" i="19" s="1"/>
  <c r="M157" i="19" s="1"/>
  <c r="M158" i="19" s="1"/>
  <c r="M159" i="19" s="1"/>
  <c r="M160" i="19" s="1"/>
  <c r="M161" i="19" s="1"/>
  <c r="M162" i="19" s="1"/>
  <c r="M163" i="19" s="1"/>
  <c r="M164" i="19" s="1"/>
  <c r="M165" i="19" s="1"/>
  <c r="M166" i="19" s="1"/>
  <c r="M167" i="19" s="1"/>
  <c r="M168" i="19" s="1"/>
  <c r="M169" i="19" s="1"/>
  <c r="M170" i="19" s="1"/>
  <c r="M171" i="19" s="1"/>
  <c r="M172" i="19" s="1"/>
  <c r="M173" i="19" s="1"/>
  <c r="M174" i="19" s="1"/>
  <c r="M175" i="19" s="1"/>
  <c r="M176" i="19" s="1"/>
  <c r="M177" i="19" s="1"/>
  <c r="M178" i="19" s="1"/>
  <c r="M179" i="19" s="1"/>
  <c r="M180" i="19" s="1"/>
  <c r="M181" i="19" s="1"/>
  <c r="M182" i="19" s="1"/>
  <c r="M183" i="19" s="1"/>
  <c r="M184" i="19" s="1"/>
  <c r="M185" i="19" s="1"/>
  <c r="M186" i="19" s="1"/>
  <c r="M187" i="19" s="1"/>
  <c r="M188" i="19" s="1"/>
  <c r="M189" i="19" s="1"/>
  <c r="M190" i="19" s="1"/>
  <c r="M191" i="19" s="1"/>
  <c r="M192" i="19" s="1"/>
  <c r="M193" i="19" s="1"/>
  <c r="M194" i="19" s="1"/>
  <c r="M195" i="19" s="1"/>
  <c r="M196" i="19" s="1"/>
  <c r="M197" i="19" s="1"/>
  <c r="M198" i="19" s="1"/>
  <c r="M199" i="19" s="1"/>
  <c r="M200" i="19" s="1"/>
  <c r="M201" i="19" s="1"/>
  <c r="M202" i="19" s="1"/>
  <c r="M203" i="19" s="1"/>
  <c r="M204" i="19" s="1"/>
  <c r="M205" i="19" s="1"/>
  <c r="M206" i="19" s="1"/>
  <c r="M207" i="19" s="1"/>
  <c r="M208" i="19" s="1"/>
  <c r="M209" i="19" s="1"/>
  <c r="M210" i="19" s="1"/>
  <c r="M211" i="19" s="1"/>
  <c r="M212" i="19" s="1"/>
  <c r="M213" i="19" s="1"/>
  <c r="M214" i="19" s="1"/>
  <c r="M215" i="19" s="1"/>
  <c r="M216" i="19" s="1"/>
  <c r="M217" i="19" s="1"/>
  <c r="M218" i="19" s="1"/>
  <c r="M219" i="19" s="1"/>
  <c r="M220" i="19" s="1"/>
  <c r="M221" i="19" s="1"/>
  <c r="M222" i="19" s="1"/>
  <c r="M223" i="19" s="1"/>
  <c r="M224" i="19" s="1"/>
  <c r="M225" i="19" s="1"/>
  <c r="M226" i="19" s="1"/>
  <c r="M227" i="19" s="1"/>
  <c r="M228" i="19" s="1"/>
  <c r="M229" i="19" s="1"/>
  <c r="M230" i="19" s="1"/>
  <c r="M231" i="19" s="1"/>
  <c r="M232" i="19" s="1"/>
  <c r="M233" i="19" s="1"/>
  <c r="M234" i="19" s="1"/>
  <c r="M235" i="19" s="1"/>
  <c r="M236" i="19" s="1"/>
  <c r="M237" i="19" s="1"/>
  <c r="M238" i="19" s="1"/>
  <c r="M239" i="19" s="1"/>
  <c r="M240" i="19" s="1"/>
  <c r="M241" i="19" s="1"/>
  <c r="M242" i="19" s="1"/>
  <c r="M243" i="19" s="1"/>
  <c r="M244" i="19" s="1"/>
  <c r="M245" i="19" s="1"/>
  <c r="M246" i="19" s="1"/>
  <c r="M247" i="19" s="1"/>
  <c r="M248" i="19" s="1"/>
  <c r="M249" i="19" s="1"/>
  <c r="M250" i="19" s="1"/>
  <c r="M251" i="19" s="1"/>
  <c r="M252" i="19" s="1"/>
  <c r="M253" i="19" s="1"/>
  <c r="M254" i="19" s="1"/>
  <c r="M255" i="19" s="1"/>
  <c r="M256" i="19" s="1"/>
  <c r="M257" i="19" s="1"/>
  <c r="M258" i="19" s="1"/>
  <c r="M259" i="19" s="1"/>
  <c r="M260" i="19" s="1"/>
  <c r="M261" i="19" s="1"/>
  <c r="M262" i="19" s="1"/>
  <c r="M263" i="19" s="1"/>
  <c r="M264" i="19" s="1"/>
  <c r="M265" i="19" s="1"/>
  <c r="M266" i="19" s="1"/>
  <c r="M267" i="19" s="1"/>
  <c r="M268" i="19" s="1"/>
  <c r="M269" i="19" s="1"/>
  <c r="M270" i="19" s="1"/>
  <c r="M271" i="19" s="1"/>
  <c r="M272" i="19" s="1"/>
  <c r="M273" i="19" s="1"/>
  <c r="M274" i="19" s="1"/>
  <c r="M275" i="19" s="1"/>
  <c r="M276" i="19" s="1"/>
  <c r="M277" i="19" s="1"/>
  <c r="M278" i="19" s="1"/>
  <c r="M279" i="19" s="1"/>
  <c r="M280" i="19" s="1"/>
  <c r="M281" i="19" s="1"/>
  <c r="M282" i="19" s="1"/>
  <c r="M283" i="19" s="1"/>
  <c r="M284" i="19" s="1"/>
  <c r="M285" i="19" s="1"/>
  <c r="M286" i="19" s="1"/>
  <c r="M287" i="19" s="1"/>
  <c r="M288" i="19" s="1"/>
  <c r="M289" i="19" s="1"/>
  <c r="M290" i="19" s="1"/>
  <c r="M291" i="19" s="1"/>
  <c r="M292" i="19" s="1"/>
  <c r="M293" i="19" s="1"/>
  <c r="M294" i="19" s="1"/>
  <c r="M295" i="19" s="1"/>
  <c r="M296" i="19" s="1"/>
  <c r="M297" i="19" s="1"/>
  <c r="M298" i="19" s="1"/>
  <c r="M299" i="19" s="1"/>
  <c r="M300" i="19" s="1"/>
  <c r="M301" i="19" s="1"/>
  <c r="M302" i="19" s="1"/>
  <c r="M303" i="19" s="1"/>
  <c r="M304" i="19" s="1"/>
  <c r="M305" i="19" s="1"/>
  <c r="M306" i="19" s="1"/>
  <c r="M307" i="19" s="1"/>
  <c r="M308" i="19" s="1"/>
  <c r="M309" i="19" s="1"/>
  <c r="M310" i="19" s="1"/>
  <c r="M311" i="19" s="1"/>
  <c r="M312" i="19" s="1"/>
  <c r="M313" i="19" s="1"/>
  <c r="M314" i="19" s="1"/>
  <c r="M315" i="19" s="1"/>
  <c r="M316" i="19" s="1"/>
  <c r="M317" i="19" s="1"/>
  <c r="M318" i="19" s="1"/>
  <c r="M319" i="19" s="1"/>
  <c r="M320" i="19" s="1"/>
  <c r="M321" i="19" s="1"/>
  <c r="M322" i="19" s="1"/>
  <c r="M323" i="19" s="1"/>
  <c r="M324" i="19" s="1"/>
  <c r="M325" i="19" s="1"/>
  <c r="M326" i="19" s="1"/>
  <c r="M327" i="19" s="1"/>
  <c r="M328" i="19" s="1"/>
  <c r="M329" i="19" s="1"/>
  <c r="M330" i="19" s="1"/>
  <c r="M331" i="19" s="1"/>
  <c r="M332" i="19" s="1"/>
  <c r="M333" i="19" s="1"/>
  <c r="M334" i="19" s="1"/>
  <c r="M335" i="19" s="1"/>
  <c r="M336" i="19" s="1"/>
  <c r="M337" i="19" s="1"/>
  <c r="M338" i="19" s="1"/>
  <c r="M339" i="19" s="1"/>
  <c r="M340" i="19" s="1"/>
  <c r="M341" i="19" s="1"/>
  <c r="M342" i="19" s="1"/>
  <c r="M343" i="19" s="1"/>
  <c r="M344" i="19" s="1"/>
  <c r="M345" i="19" s="1"/>
  <c r="M346" i="19" s="1"/>
  <c r="M347" i="19" s="1"/>
  <c r="M348" i="19" s="1"/>
  <c r="M349" i="19" s="1"/>
  <c r="M350" i="19" s="1"/>
  <c r="M351" i="19" s="1"/>
  <c r="M352" i="19" s="1"/>
  <c r="M353" i="19" s="1"/>
  <c r="M354" i="19" s="1"/>
  <c r="M355" i="19" s="1"/>
  <c r="M356" i="19" s="1"/>
  <c r="M357" i="19" s="1"/>
  <c r="M358" i="19" s="1"/>
  <c r="M359" i="19" s="1"/>
  <c r="M360" i="19" s="1"/>
  <c r="M361" i="19" s="1"/>
  <c r="M362" i="19" s="1"/>
  <c r="M363" i="19" s="1"/>
  <c r="M364" i="19" s="1"/>
  <c r="M365" i="19" s="1"/>
  <c r="M366" i="19" s="1"/>
  <c r="M367" i="19" s="1"/>
  <c r="M368" i="19" s="1"/>
  <c r="M369" i="19" s="1"/>
  <c r="M370" i="19" s="1"/>
  <c r="M371" i="19" s="1"/>
  <c r="M372" i="19" s="1"/>
  <c r="M373" i="19" s="1"/>
  <c r="M374" i="19" s="1"/>
  <c r="M375" i="19" s="1"/>
  <c r="M376" i="19" s="1"/>
  <c r="M377" i="19" s="1"/>
  <c r="M378" i="19" s="1"/>
  <c r="M379" i="19" s="1"/>
  <c r="M380" i="19" s="1"/>
  <c r="M381" i="19" s="1"/>
  <c r="M382" i="19" s="1"/>
  <c r="M383" i="19" s="1"/>
  <c r="M384" i="19" s="1"/>
  <c r="M385" i="19" s="1"/>
  <c r="M386" i="19" s="1"/>
  <c r="M387" i="19" s="1"/>
  <c r="M388" i="19" s="1"/>
  <c r="M389" i="19" s="1"/>
  <c r="M390" i="19" s="1"/>
  <c r="M391" i="19" s="1"/>
  <c r="M392" i="19" s="1"/>
  <c r="M393" i="19" s="1"/>
  <c r="M394" i="19" s="1"/>
  <c r="M395" i="19" s="1"/>
  <c r="M396" i="19" s="1"/>
  <c r="M397" i="19" s="1"/>
  <c r="M398" i="19" s="1"/>
  <c r="M399" i="19" s="1"/>
  <c r="M400" i="19" s="1"/>
  <c r="M401" i="19" s="1"/>
  <c r="M402" i="19" s="1"/>
  <c r="M403" i="19" s="1"/>
  <c r="M404" i="19" s="1"/>
  <c r="M405" i="19" s="1"/>
  <c r="M406" i="19" s="1"/>
  <c r="M407" i="19" s="1"/>
  <c r="M408" i="19" s="1"/>
  <c r="M409" i="19" s="1"/>
  <c r="M410" i="19" s="1"/>
  <c r="M411" i="19" s="1"/>
  <c r="M412" i="19" s="1"/>
  <c r="M413" i="19" s="1"/>
  <c r="M414" i="19" s="1"/>
  <c r="M415" i="19" s="1"/>
  <c r="M416" i="19" s="1"/>
  <c r="M417" i="19" s="1"/>
  <c r="M418" i="19" s="1"/>
  <c r="M419" i="19" s="1"/>
  <c r="M420" i="19" s="1"/>
  <c r="M421" i="19" s="1"/>
  <c r="M422" i="19" s="1"/>
  <c r="M423" i="19" s="1"/>
  <c r="M424" i="19" s="1"/>
  <c r="M425" i="19" s="1"/>
  <c r="M426" i="19" s="1"/>
  <c r="M427" i="19" s="1"/>
  <c r="M428" i="19" s="1"/>
  <c r="M429" i="19" s="1"/>
  <c r="M430" i="19" s="1"/>
  <c r="M431" i="19" s="1"/>
  <c r="M432" i="19" s="1"/>
  <c r="M433" i="19" s="1"/>
  <c r="M434" i="19" s="1"/>
  <c r="M435" i="19" s="1"/>
  <c r="M436" i="19" s="1"/>
  <c r="M437" i="19" s="1"/>
  <c r="M438" i="19" s="1"/>
  <c r="M439" i="19" s="1"/>
  <c r="M440" i="19" s="1"/>
  <c r="M441" i="19" s="1"/>
  <c r="M442" i="19" s="1"/>
  <c r="M443" i="19" s="1"/>
  <c r="M444" i="19" s="1"/>
  <c r="M445" i="19" s="1"/>
  <c r="M446" i="19" s="1"/>
  <c r="M447" i="19" s="1"/>
  <c r="M448" i="19" s="1"/>
  <c r="M449" i="19" s="1"/>
  <c r="M450" i="19" s="1"/>
  <c r="M451" i="19" s="1"/>
  <c r="M452" i="19" s="1"/>
  <c r="M453" i="19" s="1"/>
  <c r="M454" i="19" s="1"/>
  <c r="M455" i="19" s="1"/>
  <c r="M456" i="19" s="1"/>
  <c r="M457" i="19" s="1"/>
  <c r="M458" i="19" s="1"/>
  <c r="M459" i="19" s="1"/>
  <c r="M460" i="19" s="1"/>
  <c r="M461" i="19" s="1"/>
  <c r="M462" i="19" s="1"/>
  <c r="M463" i="19" s="1"/>
  <c r="M464" i="19" s="1"/>
  <c r="M465" i="19" s="1"/>
  <c r="M466" i="19" s="1"/>
  <c r="M467" i="19" s="1"/>
  <c r="M468" i="19" s="1"/>
  <c r="M469" i="19" s="1"/>
  <c r="M470" i="19" s="1"/>
  <c r="M471" i="19" s="1"/>
  <c r="M472" i="19" s="1"/>
  <c r="M473" i="19" s="1"/>
  <c r="M474" i="19" s="1"/>
  <c r="M475" i="19" s="1"/>
  <c r="M476" i="19" s="1"/>
  <c r="M477" i="19" s="1"/>
  <c r="M478" i="19" s="1"/>
  <c r="M479" i="19" s="1"/>
  <c r="M480" i="19" s="1"/>
  <c r="M481" i="19" s="1"/>
  <c r="M482" i="19" s="1"/>
  <c r="M483" i="19" s="1"/>
  <c r="M484" i="19" s="1"/>
  <c r="M485" i="19" s="1"/>
  <c r="M486" i="19" s="1"/>
  <c r="M487" i="19" s="1"/>
  <c r="M488" i="19" s="1"/>
  <c r="M489" i="19" s="1"/>
  <c r="M490" i="19" s="1"/>
  <c r="M491" i="19" s="1"/>
  <c r="M492" i="19" s="1"/>
  <c r="M493" i="19" s="1"/>
  <c r="M494" i="19" s="1"/>
  <c r="M495" i="19" s="1"/>
  <c r="M496" i="19" s="1"/>
  <c r="M497" i="19" s="1"/>
  <c r="M498" i="19" s="1"/>
  <c r="M499" i="19" s="1"/>
  <c r="M500" i="19" s="1"/>
  <c r="M501" i="19" s="1"/>
  <c r="M502" i="19" s="1"/>
  <c r="M503" i="19" s="1"/>
  <c r="M504" i="19" s="1"/>
  <c r="M505" i="19" s="1"/>
  <c r="M506" i="19" s="1"/>
  <c r="M507" i="19" s="1"/>
  <c r="M508" i="19" s="1"/>
  <c r="M509" i="19" s="1"/>
  <c r="M510" i="19" s="1"/>
  <c r="M511" i="19" s="1"/>
  <c r="M512" i="19" s="1"/>
  <c r="M513" i="19" s="1"/>
  <c r="M514" i="19" s="1"/>
  <c r="F512" i="19"/>
  <c r="F511" i="19"/>
  <c r="F510" i="19"/>
  <c r="F509" i="19"/>
  <c r="F508" i="19"/>
  <c r="F507" i="19"/>
  <c r="F506" i="19"/>
  <c r="F505" i="19"/>
  <c r="F504" i="19"/>
  <c r="F503" i="19"/>
  <c r="F502" i="19"/>
  <c r="F501" i="19"/>
  <c r="F500" i="19"/>
  <c r="F499" i="19"/>
  <c r="F498" i="19"/>
  <c r="F497" i="19"/>
  <c r="F496" i="19"/>
  <c r="F495" i="19"/>
  <c r="F494" i="19"/>
  <c r="F493" i="19"/>
  <c r="F492" i="19"/>
  <c r="F491" i="19"/>
  <c r="F490" i="19"/>
  <c r="F489" i="19"/>
  <c r="F488" i="19"/>
  <c r="F487" i="19"/>
  <c r="F486" i="19"/>
  <c r="F485" i="19"/>
  <c r="F484" i="19"/>
  <c r="F483" i="19"/>
  <c r="F482" i="19"/>
  <c r="F481" i="19"/>
  <c r="F480" i="19"/>
  <c r="F479" i="19"/>
  <c r="F478" i="19"/>
  <c r="F477" i="19"/>
  <c r="F476" i="19"/>
  <c r="F475" i="19"/>
  <c r="F474" i="19"/>
  <c r="F473" i="19"/>
  <c r="F472" i="19"/>
  <c r="F471" i="19"/>
  <c r="F470" i="19"/>
  <c r="F469" i="19"/>
  <c r="F468" i="19"/>
  <c r="F467" i="19"/>
  <c r="F466" i="19"/>
  <c r="F465" i="19"/>
  <c r="F464" i="19"/>
  <c r="F463" i="19"/>
  <c r="F462" i="19"/>
  <c r="F461" i="19"/>
  <c r="F460" i="19"/>
  <c r="F459" i="19"/>
  <c r="F458" i="19"/>
  <c r="F457" i="19"/>
  <c r="F456" i="19"/>
  <c r="F455" i="19"/>
  <c r="F454" i="19"/>
  <c r="F453" i="19"/>
  <c r="F452" i="19"/>
  <c r="F451" i="19"/>
  <c r="F450" i="19"/>
  <c r="F449" i="19"/>
  <c r="F448" i="19"/>
  <c r="F447" i="19"/>
  <c r="F446" i="19"/>
  <c r="F445" i="19"/>
  <c r="F444" i="19"/>
  <c r="F443" i="19"/>
  <c r="F442" i="19"/>
  <c r="F441" i="19"/>
  <c r="F440" i="19"/>
  <c r="F439" i="19"/>
  <c r="F438" i="19"/>
  <c r="F437" i="19"/>
  <c r="F436" i="19"/>
  <c r="F435" i="19"/>
  <c r="F434" i="19"/>
  <c r="F433" i="19"/>
  <c r="F432" i="19"/>
  <c r="F431" i="19"/>
  <c r="F430" i="19"/>
  <c r="F429" i="19"/>
  <c r="F428" i="19"/>
  <c r="F427" i="19"/>
  <c r="F426" i="19"/>
  <c r="F425" i="19"/>
  <c r="F424" i="19"/>
  <c r="F423" i="19"/>
  <c r="F422" i="19"/>
  <c r="F421" i="19"/>
  <c r="F420" i="19"/>
  <c r="F419" i="19"/>
  <c r="F418" i="19"/>
  <c r="F417" i="19"/>
  <c r="F416" i="19"/>
  <c r="F415" i="19"/>
  <c r="F414" i="19"/>
  <c r="F413" i="19"/>
  <c r="F412" i="19"/>
  <c r="F411" i="19"/>
  <c r="F410" i="19"/>
  <c r="F409" i="19"/>
  <c r="F408" i="19"/>
  <c r="F407" i="19"/>
  <c r="F406" i="19"/>
  <c r="F405" i="19"/>
  <c r="F404" i="19"/>
  <c r="F403" i="19"/>
  <c r="F402" i="19"/>
  <c r="F401" i="19"/>
  <c r="F400" i="19"/>
  <c r="F399" i="19"/>
  <c r="F398" i="19"/>
  <c r="F397" i="19"/>
  <c r="F396" i="19"/>
  <c r="F395" i="19"/>
  <c r="F394" i="19"/>
  <c r="F393" i="19"/>
  <c r="F392" i="19"/>
  <c r="F391" i="19"/>
  <c r="F390" i="19"/>
  <c r="F389" i="19"/>
  <c r="F388" i="19"/>
  <c r="F387" i="19"/>
  <c r="F386" i="19"/>
  <c r="F385" i="19"/>
  <c r="F384" i="19"/>
  <c r="F383" i="19"/>
  <c r="F382" i="19"/>
  <c r="F381" i="19"/>
  <c r="F380" i="19"/>
  <c r="F379" i="19"/>
  <c r="F378" i="19"/>
  <c r="F377" i="19"/>
  <c r="F376" i="19"/>
  <c r="F375" i="19"/>
  <c r="F374" i="19"/>
  <c r="F373" i="19"/>
  <c r="F372" i="19"/>
  <c r="F371" i="19"/>
  <c r="F370" i="19"/>
  <c r="F369" i="19"/>
  <c r="F368" i="19"/>
  <c r="F367" i="19"/>
  <c r="F366" i="19"/>
  <c r="F365" i="19"/>
  <c r="F364" i="19"/>
  <c r="F363" i="19"/>
  <c r="F362" i="19"/>
  <c r="F361" i="19"/>
  <c r="F360" i="19"/>
  <c r="F359" i="19"/>
  <c r="F358" i="19"/>
  <c r="F357" i="19"/>
  <c r="F356" i="19"/>
  <c r="F355" i="19"/>
  <c r="F354" i="19"/>
  <c r="F353" i="19"/>
  <c r="F352" i="19"/>
  <c r="F351" i="19"/>
  <c r="F350" i="19"/>
  <c r="F349" i="19"/>
  <c r="F348" i="19"/>
  <c r="F347" i="19"/>
  <c r="F346" i="19"/>
  <c r="F345" i="19"/>
  <c r="F344" i="19"/>
  <c r="F343" i="19"/>
  <c r="F342" i="19"/>
  <c r="F341" i="19"/>
  <c r="F340" i="19"/>
  <c r="F339" i="19"/>
  <c r="F338" i="19"/>
  <c r="F337" i="19"/>
  <c r="F336" i="19"/>
  <c r="F335" i="19"/>
  <c r="F334" i="19"/>
  <c r="F333" i="19"/>
  <c r="F332" i="19"/>
  <c r="F331" i="19"/>
  <c r="F330" i="19"/>
  <c r="F329" i="19"/>
  <c r="F328" i="19"/>
  <c r="F327" i="19"/>
  <c r="F326" i="19"/>
  <c r="F325" i="19"/>
  <c r="F324" i="19"/>
  <c r="F323" i="19"/>
  <c r="F322" i="19"/>
  <c r="F321" i="19"/>
  <c r="F320" i="19"/>
  <c r="F319" i="19"/>
  <c r="F318" i="19"/>
  <c r="F317" i="19"/>
  <c r="F316" i="19"/>
  <c r="F315" i="19"/>
  <c r="F314" i="19"/>
  <c r="F313" i="19"/>
  <c r="F312" i="19"/>
  <c r="F311" i="19"/>
  <c r="F310" i="19"/>
  <c r="F309" i="19"/>
  <c r="F308" i="19"/>
  <c r="F307" i="19"/>
  <c r="F306" i="19"/>
  <c r="F305" i="19"/>
  <c r="F304" i="19"/>
  <c r="F303" i="19"/>
  <c r="F302" i="19"/>
  <c r="F301" i="19"/>
  <c r="F300" i="19"/>
  <c r="F299" i="19"/>
  <c r="F298" i="19"/>
  <c r="F297" i="19"/>
  <c r="F296" i="19"/>
  <c r="F295" i="19"/>
  <c r="F294" i="19"/>
  <c r="F293" i="19"/>
  <c r="F292" i="19"/>
  <c r="F291" i="19"/>
  <c r="F290" i="19"/>
  <c r="F289" i="19"/>
  <c r="F288" i="19"/>
  <c r="F287" i="19"/>
  <c r="F286" i="19"/>
  <c r="F285" i="19"/>
  <c r="F284" i="19"/>
  <c r="F283" i="19"/>
  <c r="F282" i="19"/>
  <c r="F281" i="19"/>
  <c r="F280" i="19"/>
  <c r="F279" i="19"/>
  <c r="F278" i="19"/>
  <c r="F277" i="19"/>
  <c r="F276" i="19"/>
  <c r="F275" i="19"/>
  <c r="F274" i="19"/>
  <c r="F273" i="19"/>
  <c r="F272" i="19"/>
  <c r="F271" i="19"/>
  <c r="F270" i="19"/>
  <c r="F269" i="19"/>
  <c r="F268" i="19"/>
  <c r="F267" i="19"/>
  <c r="F266" i="19"/>
  <c r="F265" i="19"/>
  <c r="F264" i="19"/>
  <c r="F263" i="19"/>
  <c r="F262" i="19"/>
  <c r="F261" i="19"/>
  <c r="F260" i="19"/>
  <c r="F259" i="19"/>
  <c r="F258" i="19"/>
  <c r="F257" i="19"/>
  <c r="F256" i="19"/>
  <c r="F255" i="19"/>
  <c r="F254" i="19"/>
  <c r="F253" i="19"/>
  <c r="F252" i="19"/>
  <c r="F251" i="19"/>
  <c r="F250" i="19"/>
  <c r="F249" i="19"/>
  <c r="F248" i="19"/>
  <c r="F247" i="19"/>
  <c r="F246" i="19"/>
  <c r="F245" i="19"/>
  <c r="F244" i="19"/>
  <c r="F243" i="19"/>
  <c r="F242" i="19"/>
  <c r="F241" i="19"/>
  <c r="F240" i="19"/>
  <c r="F239" i="19"/>
  <c r="F238" i="19"/>
  <c r="F237" i="19"/>
  <c r="F236" i="19"/>
  <c r="F235" i="19"/>
  <c r="F234" i="19"/>
  <c r="F233" i="19"/>
  <c r="F232" i="19"/>
  <c r="F231" i="19"/>
  <c r="F230" i="19"/>
  <c r="F229" i="19"/>
  <c r="F228" i="19"/>
  <c r="F227" i="19"/>
  <c r="F226" i="19"/>
  <c r="F225" i="19"/>
  <c r="F224" i="19"/>
  <c r="F223" i="19"/>
  <c r="F222" i="19"/>
  <c r="F221" i="19"/>
  <c r="F220" i="19"/>
  <c r="F219" i="19"/>
  <c r="F218" i="19"/>
  <c r="F217" i="19"/>
  <c r="F216" i="19"/>
  <c r="F215" i="19"/>
  <c r="F214" i="19"/>
  <c r="F213" i="19"/>
  <c r="F212" i="19"/>
  <c r="F211" i="19"/>
  <c r="F210" i="19"/>
  <c r="F209" i="19"/>
  <c r="F208" i="19"/>
  <c r="F207" i="19"/>
  <c r="F206" i="19"/>
  <c r="F205" i="19"/>
  <c r="F204" i="19"/>
  <c r="F203" i="19"/>
  <c r="F202" i="19"/>
  <c r="F201" i="19"/>
  <c r="F200" i="19"/>
  <c r="F199" i="19"/>
  <c r="F198" i="19"/>
  <c r="F197" i="19"/>
  <c r="F196" i="19"/>
  <c r="F195" i="19"/>
  <c r="F194" i="19"/>
  <c r="F193" i="19"/>
  <c r="F192" i="19"/>
  <c r="F191" i="19"/>
  <c r="F190" i="19"/>
  <c r="F189" i="19"/>
  <c r="F188" i="19"/>
  <c r="F187" i="19"/>
  <c r="F186" i="19"/>
  <c r="F185" i="19"/>
  <c r="F184" i="19"/>
  <c r="F183" i="19"/>
  <c r="F182" i="19"/>
  <c r="F181" i="19"/>
  <c r="F180" i="19"/>
  <c r="F179" i="19"/>
  <c r="F178" i="19"/>
  <c r="F177" i="19"/>
  <c r="F176" i="19"/>
  <c r="F175" i="19"/>
  <c r="F174" i="19"/>
  <c r="F173" i="19"/>
  <c r="F172" i="19"/>
  <c r="F171" i="19"/>
  <c r="F170" i="19"/>
  <c r="F169" i="19"/>
  <c r="F168" i="19"/>
  <c r="F167" i="19"/>
  <c r="F166" i="19"/>
  <c r="F165" i="19"/>
  <c r="F164" i="19"/>
  <c r="F163" i="19"/>
  <c r="F162" i="19"/>
  <c r="F161" i="19"/>
  <c r="F160" i="19"/>
  <c r="F159" i="19"/>
  <c r="F158" i="19"/>
  <c r="F157" i="19"/>
  <c r="F156" i="19"/>
  <c r="F155" i="19"/>
  <c r="F154" i="19"/>
  <c r="F153" i="19"/>
  <c r="F152" i="19"/>
  <c r="F151" i="19"/>
  <c r="F150" i="19"/>
  <c r="F149" i="19"/>
  <c r="F148" i="19"/>
  <c r="F147" i="19"/>
  <c r="F146" i="19"/>
  <c r="F145" i="19"/>
  <c r="F144" i="19"/>
  <c r="F143" i="19"/>
  <c r="F142" i="19"/>
  <c r="F141" i="19"/>
  <c r="F140" i="19"/>
  <c r="F139" i="19"/>
  <c r="F138" i="19"/>
  <c r="F137" i="19"/>
  <c r="F136" i="19"/>
  <c r="F135" i="19"/>
  <c r="F134" i="19"/>
  <c r="F133" i="19"/>
  <c r="F132" i="19"/>
  <c r="F131" i="19"/>
  <c r="F130" i="19"/>
  <c r="F129" i="19"/>
  <c r="F128" i="19"/>
  <c r="F127" i="19"/>
  <c r="F126" i="19"/>
  <c r="F125" i="19"/>
  <c r="F124" i="19"/>
  <c r="F123" i="19"/>
  <c r="F122" i="19"/>
  <c r="F121" i="19"/>
  <c r="F120" i="19"/>
  <c r="F119" i="19"/>
  <c r="F118" i="19"/>
  <c r="F117" i="19"/>
  <c r="F116" i="19"/>
  <c r="F115" i="19"/>
  <c r="F114" i="19"/>
  <c r="F113" i="19"/>
  <c r="F112" i="19"/>
  <c r="F111" i="19"/>
  <c r="F110" i="19"/>
  <c r="F109" i="19"/>
  <c r="F108" i="19"/>
  <c r="F107" i="19"/>
  <c r="F106" i="19"/>
  <c r="F105" i="19"/>
  <c r="F104" i="19"/>
  <c r="F103" i="19"/>
  <c r="F102" i="19"/>
  <c r="F101" i="19"/>
  <c r="F100" i="19"/>
  <c r="F99" i="19"/>
  <c r="F98" i="19"/>
  <c r="F97" i="19"/>
  <c r="F96" i="19"/>
  <c r="F95" i="19"/>
  <c r="F94" i="19"/>
  <c r="F93" i="19"/>
  <c r="F92" i="19"/>
  <c r="F91" i="19"/>
  <c r="F90" i="19"/>
  <c r="F89" i="19"/>
  <c r="F88" i="19"/>
  <c r="F87" i="19"/>
  <c r="F86" i="19"/>
  <c r="F85" i="19"/>
  <c r="F84" i="19"/>
  <c r="F83" i="19"/>
  <c r="F82" i="19"/>
  <c r="F81" i="19"/>
  <c r="F80" i="19"/>
  <c r="F79" i="19"/>
  <c r="F78" i="19"/>
  <c r="F77" i="19"/>
  <c r="F76" i="19"/>
  <c r="F75" i="19"/>
  <c r="F74" i="19"/>
  <c r="F73" i="19"/>
  <c r="F72" i="19"/>
  <c r="F71" i="19"/>
  <c r="F70" i="19"/>
  <c r="F69" i="19"/>
  <c r="F68" i="19"/>
  <c r="F67" i="19"/>
  <c r="F66" i="19"/>
  <c r="F65" i="19"/>
  <c r="F64" i="19"/>
  <c r="F63" i="19"/>
  <c r="F62" i="19"/>
  <c r="F61" i="19"/>
  <c r="F60" i="19"/>
  <c r="F59" i="19"/>
  <c r="F58" i="19"/>
  <c r="F57" i="19"/>
  <c r="F56" i="19"/>
  <c r="F55" i="19"/>
  <c r="F54" i="19"/>
  <c r="F53" i="19"/>
  <c r="F52" i="19"/>
  <c r="F51" i="19"/>
  <c r="F50" i="19"/>
  <c r="F49" i="19"/>
  <c r="F48" i="19"/>
  <c r="F47" i="19"/>
  <c r="F46" i="19"/>
  <c r="F45" i="19"/>
  <c r="F44" i="19"/>
  <c r="F43" i="19"/>
  <c r="F42" i="19"/>
  <c r="F41" i="19"/>
  <c r="F40" i="19"/>
  <c r="F39" i="19"/>
  <c r="F38" i="19"/>
  <c r="F37"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F3" i="19"/>
  <c r="F2" i="19"/>
  <c r="F1" i="19"/>
  <c r="E256" i="19"/>
  <c r="E255" i="19"/>
  <c r="E254" i="19"/>
  <c r="E253" i="19"/>
  <c r="E252" i="19"/>
  <c r="E251" i="19"/>
  <c r="E250" i="19"/>
  <c r="E249" i="19"/>
  <c r="E248" i="19"/>
  <c r="E247" i="19"/>
  <c r="E246" i="19"/>
  <c r="E245" i="19"/>
  <c r="E244" i="19"/>
  <c r="E243" i="19"/>
  <c r="E242" i="19"/>
  <c r="E241" i="19"/>
  <c r="E240" i="19"/>
  <c r="E239" i="19"/>
  <c r="E238" i="19"/>
  <c r="E237" i="19"/>
  <c r="E236" i="19"/>
  <c r="E235" i="19"/>
  <c r="E234" i="19"/>
  <c r="E233" i="19"/>
  <c r="E232" i="19"/>
  <c r="E231" i="19"/>
  <c r="E230" i="19"/>
  <c r="E229" i="19"/>
  <c r="E228" i="19"/>
  <c r="E227" i="19"/>
  <c r="E226" i="19"/>
  <c r="E225" i="19"/>
  <c r="E224" i="19"/>
  <c r="E223" i="19"/>
  <c r="E222" i="19"/>
  <c r="E221" i="19"/>
  <c r="E220" i="19"/>
  <c r="E219" i="19"/>
  <c r="E218" i="19"/>
  <c r="E217" i="19"/>
  <c r="E216" i="19"/>
  <c r="E215" i="19"/>
  <c r="E214" i="19"/>
  <c r="E213" i="19"/>
  <c r="E212" i="19"/>
  <c r="E211" i="19"/>
  <c r="E210" i="19"/>
  <c r="E209" i="19"/>
  <c r="E208" i="19"/>
  <c r="E207" i="19"/>
  <c r="E206" i="19"/>
  <c r="E205" i="19"/>
  <c r="E204" i="19"/>
  <c r="E203" i="19"/>
  <c r="E202" i="19"/>
  <c r="E201" i="19"/>
  <c r="E200" i="19"/>
  <c r="E199" i="19"/>
  <c r="E198" i="19"/>
  <c r="E197" i="19"/>
  <c r="E196" i="19"/>
  <c r="E195" i="19"/>
  <c r="E194" i="19"/>
  <c r="E193" i="19"/>
  <c r="E192" i="19"/>
  <c r="E191" i="19"/>
  <c r="E190" i="19"/>
  <c r="E189" i="19"/>
  <c r="E188" i="19"/>
  <c r="E187" i="19"/>
  <c r="E186" i="19"/>
  <c r="E185" i="19"/>
  <c r="E184" i="19"/>
  <c r="E183" i="19"/>
  <c r="E182" i="19"/>
  <c r="E181" i="19"/>
  <c r="E180" i="19"/>
  <c r="E179" i="19"/>
  <c r="E178" i="19"/>
  <c r="E177" i="19"/>
  <c r="E176" i="19"/>
  <c r="E175" i="19"/>
  <c r="E174" i="19"/>
  <c r="E173" i="19"/>
  <c r="E172" i="19"/>
  <c r="E171" i="19"/>
  <c r="E170" i="19"/>
  <c r="E169" i="19"/>
  <c r="E168" i="19"/>
  <c r="E167" i="19"/>
  <c r="E166" i="19"/>
  <c r="E165" i="19"/>
  <c r="E164" i="19"/>
  <c r="E163" i="19"/>
  <c r="E162" i="19"/>
  <c r="E161" i="19"/>
  <c r="E160" i="19"/>
  <c r="E159" i="19"/>
  <c r="E158" i="19"/>
  <c r="E157" i="19"/>
  <c r="E156" i="19"/>
  <c r="E155" i="19"/>
  <c r="E154" i="19"/>
  <c r="E153" i="19"/>
  <c r="E152" i="19"/>
  <c r="E151" i="19"/>
  <c r="E150" i="19"/>
  <c r="E149" i="19"/>
  <c r="E148" i="19"/>
  <c r="E147" i="19"/>
  <c r="E146" i="19"/>
  <c r="E145" i="19"/>
  <c r="E144" i="19"/>
  <c r="E143" i="19"/>
  <c r="E142" i="19"/>
  <c r="E141" i="19"/>
  <c r="E140" i="19"/>
  <c r="E139" i="19"/>
  <c r="E138" i="19"/>
  <c r="E137" i="19"/>
  <c r="E136" i="19"/>
  <c r="E135" i="19"/>
  <c r="E134" i="19"/>
  <c r="E133" i="19"/>
  <c r="E132" i="19"/>
  <c r="E131" i="19"/>
  <c r="E130" i="19"/>
  <c r="E129" i="19"/>
  <c r="E128" i="19"/>
  <c r="E127" i="19"/>
  <c r="E126" i="19"/>
  <c r="E125" i="19"/>
  <c r="E124" i="19"/>
  <c r="E123" i="19"/>
  <c r="E122" i="19"/>
  <c r="E121" i="19"/>
  <c r="E120" i="19"/>
  <c r="E119" i="19"/>
  <c r="E118" i="19"/>
  <c r="E117" i="19"/>
  <c r="E116" i="19"/>
  <c r="E115" i="19"/>
  <c r="E114" i="19"/>
  <c r="E113" i="19"/>
  <c r="E112" i="19"/>
  <c r="E111" i="19"/>
  <c r="E110" i="19"/>
  <c r="E109" i="19"/>
  <c r="E108" i="19"/>
  <c r="E107" i="19"/>
  <c r="E106" i="19"/>
  <c r="E105" i="19"/>
  <c r="U18" i="19" s="1"/>
  <c r="E104" i="19"/>
  <c r="E103" i="19"/>
  <c r="E102" i="19"/>
  <c r="E101" i="19"/>
  <c r="E100" i="19"/>
  <c r="E99" i="19"/>
  <c r="E98" i="19"/>
  <c r="E97" i="19"/>
  <c r="E96" i="19"/>
  <c r="E95" i="19"/>
  <c r="E94" i="19"/>
  <c r="E93" i="19"/>
  <c r="E92" i="19"/>
  <c r="E91" i="19"/>
  <c r="E90" i="19"/>
  <c r="E89" i="19"/>
  <c r="E88" i="19"/>
  <c r="E87" i="19"/>
  <c r="U24" i="19" s="1"/>
  <c r="E86" i="19"/>
  <c r="E85" i="19"/>
  <c r="E84" i="19"/>
  <c r="E83" i="19"/>
  <c r="E82" i="19"/>
  <c r="E81" i="19"/>
  <c r="E80" i="19"/>
  <c r="E79" i="19"/>
  <c r="E78" i="19"/>
  <c r="E77" i="19"/>
  <c r="E76" i="19"/>
  <c r="E75" i="19"/>
  <c r="E74" i="19"/>
  <c r="E73" i="19"/>
  <c r="E72" i="19"/>
  <c r="E71" i="19"/>
  <c r="E70" i="19"/>
  <c r="E69" i="19"/>
  <c r="U20" i="19" s="1"/>
  <c r="E68" i="19"/>
  <c r="E67" i="19"/>
  <c r="E66" i="19"/>
  <c r="E65" i="19"/>
  <c r="E64" i="19"/>
  <c r="E63" i="19"/>
  <c r="E62" i="19"/>
  <c r="E61" i="19"/>
  <c r="E60" i="19"/>
  <c r="E59" i="19"/>
  <c r="E58" i="19"/>
  <c r="E57" i="19"/>
  <c r="E56" i="19"/>
  <c r="E55" i="19"/>
  <c r="U27" i="19" s="1"/>
  <c r="E54" i="19"/>
  <c r="U19" i="19" s="1"/>
  <c r="E53" i="19"/>
  <c r="U23" i="19" s="1"/>
  <c r="E52" i="19"/>
  <c r="E51" i="19"/>
  <c r="E50" i="19"/>
  <c r="E49" i="19"/>
  <c r="E48" i="19"/>
  <c r="E47" i="19"/>
  <c r="E46" i="19"/>
  <c r="E45" i="19"/>
  <c r="E44" i="19"/>
  <c r="E43" i="19"/>
  <c r="E42" i="19"/>
  <c r="E41" i="19"/>
  <c r="E40" i="19"/>
  <c r="E39" i="19"/>
  <c r="E38" i="19"/>
  <c r="E37" i="19"/>
  <c r="E36" i="19"/>
  <c r="E35" i="19"/>
  <c r="E34" i="19"/>
  <c r="E33" i="19"/>
  <c r="E32" i="19"/>
  <c r="E31" i="19"/>
  <c r="E30" i="19"/>
  <c r="U28" i="19" s="1"/>
  <c r="E29" i="19"/>
  <c r="E28" i="19"/>
  <c r="E27" i="19"/>
  <c r="E26" i="19"/>
  <c r="E25" i="19"/>
  <c r="E24" i="19"/>
  <c r="E23" i="19"/>
  <c r="E22" i="19"/>
  <c r="E21" i="19"/>
  <c r="E20" i="19"/>
  <c r="E19" i="19"/>
  <c r="E18" i="19"/>
  <c r="E17" i="19"/>
  <c r="E16" i="19"/>
  <c r="E15" i="19"/>
  <c r="E14" i="19"/>
  <c r="E13" i="19"/>
  <c r="E12" i="19"/>
  <c r="E11" i="19"/>
  <c r="E10" i="19"/>
  <c r="E9" i="19"/>
  <c r="E8" i="19"/>
  <c r="E7" i="19"/>
  <c r="E6" i="19"/>
  <c r="E5" i="19"/>
  <c r="E4" i="19"/>
  <c r="E3" i="19"/>
  <c r="E2" i="19"/>
  <c r="E1" i="19"/>
  <c r="C224" i="19"/>
  <c r="D224" i="19" s="1"/>
  <c r="Q347" i="19" s="1"/>
  <c r="C223" i="19"/>
  <c r="D223" i="19" s="1"/>
  <c r="C222" i="19"/>
  <c r="D222" i="19" s="1"/>
  <c r="C221" i="19"/>
  <c r="D221" i="19" s="1"/>
  <c r="C220" i="19"/>
  <c r="D220" i="19" s="1"/>
  <c r="C219" i="19"/>
  <c r="D219" i="19" s="1"/>
  <c r="C218" i="19"/>
  <c r="D218" i="19" s="1"/>
  <c r="C217" i="19"/>
  <c r="D217" i="19" s="1"/>
  <c r="C216" i="19"/>
  <c r="D216" i="19" s="1"/>
  <c r="C215" i="19"/>
  <c r="D215" i="19" s="1"/>
  <c r="Q332" i="19" s="1"/>
  <c r="C214" i="19"/>
  <c r="D214" i="19" s="1"/>
  <c r="Q330" i="19" s="1"/>
  <c r="C213" i="19"/>
  <c r="D213" i="19" s="1"/>
  <c r="C212" i="19"/>
  <c r="D212" i="19" s="1"/>
  <c r="Q325" i="19" s="1"/>
  <c r="C211" i="19"/>
  <c r="D211" i="19" s="1"/>
  <c r="C210" i="19"/>
  <c r="D210" i="19" s="1"/>
  <c r="C209" i="19"/>
  <c r="D209" i="19" s="1"/>
  <c r="Q322" i="19" s="1"/>
  <c r="C208" i="19"/>
  <c r="D208" i="19" s="1"/>
  <c r="C207" i="19"/>
  <c r="D207" i="19" s="1"/>
  <c r="C206" i="19"/>
  <c r="D206" i="19" s="1"/>
  <c r="Q317" i="19" s="1"/>
  <c r="C205" i="19"/>
  <c r="D205" i="19" s="1"/>
  <c r="C204" i="19"/>
  <c r="D204" i="19" s="1"/>
  <c r="C203" i="19"/>
  <c r="D203" i="19" s="1"/>
  <c r="Q312" i="19" s="1"/>
  <c r="C202" i="19"/>
  <c r="D202" i="19" s="1"/>
  <c r="C201" i="19"/>
  <c r="D201" i="19" s="1"/>
  <c r="C200" i="19"/>
  <c r="D200" i="19" s="1"/>
  <c r="Q306" i="19" s="1"/>
  <c r="C199" i="19"/>
  <c r="D199" i="19" s="1"/>
  <c r="C198" i="19"/>
  <c r="D198" i="19" s="1"/>
  <c r="C197" i="19"/>
  <c r="D197" i="19" s="1"/>
  <c r="Q299" i="19" s="1"/>
  <c r="C196" i="19"/>
  <c r="D196" i="19" s="1"/>
  <c r="C195" i="19"/>
  <c r="D195" i="19" s="1"/>
  <c r="C194" i="19"/>
  <c r="D194" i="19" s="1"/>
  <c r="Q297" i="19" s="1"/>
  <c r="C193" i="19"/>
  <c r="D193" i="19" s="1"/>
  <c r="C192" i="19"/>
  <c r="D192" i="19" s="1"/>
  <c r="C191" i="19"/>
  <c r="D191" i="19" s="1"/>
  <c r="Q292" i="19" s="1"/>
  <c r="C190" i="19"/>
  <c r="D190" i="19" s="1"/>
  <c r="C189" i="19"/>
  <c r="D189" i="19" s="1"/>
  <c r="C188" i="19"/>
  <c r="D188" i="19" s="1"/>
  <c r="Q287" i="19" s="1"/>
  <c r="C187" i="19"/>
  <c r="D187" i="19" s="1"/>
  <c r="C186" i="19"/>
  <c r="D186" i="19" s="1"/>
  <c r="C185" i="19"/>
  <c r="D185" i="19" s="1"/>
  <c r="C184" i="19"/>
  <c r="D184" i="19" s="1"/>
  <c r="C183" i="19"/>
  <c r="D183" i="19" s="1"/>
  <c r="C182" i="19"/>
  <c r="D182" i="19" s="1"/>
  <c r="Q277" i="19" s="1"/>
  <c r="C181" i="19"/>
  <c r="D181" i="19" s="1"/>
  <c r="Q275" i="19" s="1"/>
  <c r="C180" i="19"/>
  <c r="D180" i="19" s="1"/>
  <c r="C179" i="19"/>
  <c r="D179" i="19" s="1"/>
  <c r="C178" i="19"/>
  <c r="D178" i="19" s="1"/>
  <c r="C177" i="19"/>
  <c r="D177" i="19" s="1"/>
  <c r="C176" i="19"/>
  <c r="D176" i="19" s="1"/>
  <c r="C175" i="19"/>
  <c r="D175" i="19" s="1"/>
  <c r="C174" i="19"/>
  <c r="D174" i="19" s="1"/>
  <c r="C173" i="19"/>
  <c r="D173" i="19" s="1"/>
  <c r="C172" i="19"/>
  <c r="D172" i="19" s="1"/>
  <c r="C171" i="19"/>
  <c r="D171" i="19" s="1"/>
  <c r="C170" i="19"/>
  <c r="D170" i="19" s="1"/>
  <c r="C169" i="19"/>
  <c r="D169" i="19" s="1"/>
  <c r="C168" i="19"/>
  <c r="D168" i="19" s="1"/>
  <c r="C167" i="19"/>
  <c r="D167" i="19" s="1"/>
  <c r="C166" i="19"/>
  <c r="D166" i="19" s="1"/>
  <c r="C165" i="19"/>
  <c r="D165" i="19" s="1"/>
  <c r="C164" i="19"/>
  <c r="D164" i="19" s="1"/>
  <c r="C163" i="19"/>
  <c r="D163" i="19" s="1"/>
  <c r="C162" i="19"/>
  <c r="D162" i="19" s="1"/>
  <c r="C161" i="19"/>
  <c r="D161" i="19" s="1"/>
  <c r="C160" i="19"/>
  <c r="D160" i="19" s="1"/>
  <c r="C159" i="19"/>
  <c r="D159" i="19" s="1"/>
  <c r="C158" i="19"/>
  <c r="D158" i="19" s="1"/>
  <c r="C157" i="19"/>
  <c r="D157" i="19" s="1"/>
  <c r="C156" i="19"/>
  <c r="D156" i="19" s="1"/>
  <c r="C155" i="19"/>
  <c r="D155" i="19" s="1"/>
  <c r="C154" i="19"/>
  <c r="D154" i="19" s="1"/>
  <c r="C153" i="19"/>
  <c r="D153" i="19" s="1"/>
  <c r="C152" i="19"/>
  <c r="D152" i="19" s="1"/>
  <c r="C151" i="19"/>
  <c r="D151" i="19" s="1"/>
  <c r="C150" i="19"/>
  <c r="D150" i="19" s="1"/>
  <c r="C149" i="19"/>
  <c r="D149" i="19" s="1"/>
  <c r="C148" i="19"/>
  <c r="D148" i="19" s="1"/>
  <c r="C147" i="19"/>
  <c r="D147" i="19" s="1"/>
  <c r="C146" i="19"/>
  <c r="D146" i="19" s="1"/>
  <c r="C145" i="19"/>
  <c r="D145" i="19" s="1"/>
  <c r="C144" i="19"/>
  <c r="D144" i="19" s="1"/>
  <c r="C143" i="19"/>
  <c r="D143" i="19" s="1"/>
  <c r="C142" i="19"/>
  <c r="D142" i="19" s="1"/>
  <c r="C141" i="19"/>
  <c r="D141" i="19" s="1"/>
  <c r="C140" i="19"/>
  <c r="D140" i="19" s="1"/>
  <c r="C139" i="19"/>
  <c r="D139" i="19" s="1"/>
  <c r="C138" i="19"/>
  <c r="D138" i="19" s="1"/>
  <c r="C137" i="19"/>
  <c r="D137" i="19" s="1"/>
  <c r="C136" i="19"/>
  <c r="D136" i="19" s="1"/>
  <c r="Q192" i="19" s="1"/>
  <c r="C135" i="19"/>
  <c r="D135" i="19" s="1"/>
  <c r="C134" i="19"/>
  <c r="D134" i="19" s="1"/>
  <c r="C133" i="19"/>
  <c r="D133" i="19" s="1"/>
  <c r="C132" i="19"/>
  <c r="D132" i="19" s="1"/>
  <c r="C131" i="19"/>
  <c r="D131" i="19" s="1"/>
  <c r="C130" i="19"/>
  <c r="D130" i="19" s="1"/>
  <c r="C129" i="19"/>
  <c r="D129" i="19" s="1"/>
  <c r="C128" i="19"/>
  <c r="D128" i="19" s="1"/>
  <c r="C127" i="19"/>
  <c r="D127" i="19" s="1"/>
  <c r="C126" i="19"/>
  <c r="D126" i="19" s="1"/>
  <c r="C125" i="19"/>
  <c r="D125" i="19" s="1"/>
  <c r="C124" i="19"/>
  <c r="D124" i="19" s="1"/>
  <c r="C123" i="19"/>
  <c r="D123" i="19" s="1"/>
  <c r="C122" i="19"/>
  <c r="D122" i="19" s="1"/>
  <c r="C121" i="19"/>
  <c r="D121" i="19" s="1"/>
  <c r="C120" i="19"/>
  <c r="D120" i="19" s="1"/>
  <c r="C119" i="19"/>
  <c r="D119" i="19" s="1"/>
  <c r="C118" i="19"/>
  <c r="D118" i="19" s="1"/>
  <c r="C117" i="19"/>
  <c r="D117" i="19" s="1"/>
  <c r="C116" i="19"/>
  <c r="D116" i="19" s="1"/>
  <c r="C115" i="19"/>
  <c r="D115" i="19" s="1"/>
  <c r="C114" i="19"/>
  <c r="D114" i="19" s="1"/>
  <c r="C113" i="19"/>
  <c r="D113" i="19" s="1"/>
  <c r="C112" i="19"/>
  <c r="D112" i="19" s="1"/>
  <c r="C111" i="19"/>
  <c r="D111" i="19" s="1"/>
  <c r="C110" i="19"/>
  <c r="D110" i="19" s="1"/>
  <c r="C109" i="19"/>
  <c r="D109" i="19" s="1"/>
  <c r="C108" i="19"/>
  <c r="D108" i="19" s="1"/>
  <c r="C107" i="19"/>
  <c r="D107" i="19" s="1"/>
  <c r="C106" i="19"/>
  <c r="D106" i="19" s="1"/>
  <c r="C105" i="19"/>
  <c r="D105" i="19" s="1"/>
  <c r="C104" i="19"/>
  <c r="D104" i="19" s="1"/>
  <c r="C103" i="19"/>
  <c r="D103" i="19" s="1"/>
  <c r="C102" i="19"/>
  <c r="D102" i="19" s="1"/>
  <c r="C101" i="19"/>
  <c r="D101" i="19" s="1"/>
  <c r="C100" i="19"/>
  <c r="D100" i="19" s="1"/>
  <c r="C99" i="19"/>
  <c r="D99" i="19" s="1"/>
  <c r="C98" i="19"/>
  <c r="D98" i="19" s="1"/>
  <c r="C97" i="19"/>
  <c r="D97" i="19" s="1"/>
  <c r="C96" i="19"/>
  <c r="D96" i="19" s="1"/>
  <c r="C95" i="19"/>
  <c r="D95" i="19" s="1"/>
  <c r="C94" i="19"/>
  <c r="D94" i="19" s="1"/>
  <c r="C93" i="19"/>
  <c r="D93" i="19" s="1"/>
  <c r="C92" i="19"/>
  <c r="D92" i="19" s="1"/>
  <c r="C91" i="19"/>
  <c r="D91" i="19" s="1"/>
  <c r="C90" i="19"/>
  <c r="D90" i="19" s="1"/>
  <c r="C89" i="19"/>
  <c r="D89" i="19" s="1"/>
  <c r="C88" i="19"/>
  <c r="D88" i="19" s="1"/>
  <c r="C87" i="19"/>
  <c r="D87" i="19" s="1"/>
  <c r="C86" i="19"/>
  <c r="D86" i="19" s="1"/>
  <c r="C85" i="19"/>
  <c r="D85" i="19" s="1"/>
  <c r="C84" i="19"/>
  <c r="D84" i="19" s="1"/>
  <c r="C83" i="19"/>
  <c r="D83" i="19" s="1"/>
  <c r="C82" i="19"/>
  <c r="D82" i="19" s="1"/>
  <c r="C81" i="19"/>
  <c r="D81" i="19" s="1"/>
  <c r="C80" i="19"/>
  <c r="D80" i="19" s="1"/>
  <c r="C79" i="19"/>
  <c r="D79" i="19" s="1"/>
  <c r="C78" i="19"/>
  <c r="D78" i="19" s="1"/>
  <c r="C77" i="19"/>
  <c r="D77" i="19" s="1"/>
  <c r="C76" i="19"/>
  <c r="D76" i="19" s="1"/>
  <c r="C75" i="19"/>
  <c r="D75" i="19" s="1"/>
  <c r="C74" i="19"/>
  <c r="D74" i="19" s="1"/>
  <c r="C73" i="19"/>
  <c r="D73" i="19" s="1"/>
  <c r="C72" i="19"/>
  <c r="D72" i="19" s="1"/>
  <c r="C71" i="19"/>
  <c r="D71" i="19" s="1"/>
  <c r="C70" i="19"/>
  <c r="D70" i="19" s="1"/>
  <c r="C69" i="19"/>
  <c r="D69" i="19" s="1"/>
  <c r="C68" i="19"/>
  <c r="D68" i="19" s="1"/>
  <c r="C67" i="19"/>
  <c r="D67" i="19" s="1"/>
  <c r="C66" i="19"/>
  <c r="D66" i="19" s="1"/>
  <c r="C65" i="19"/>
  <c r="D65" i="19" s="1"/>
  <c r="C64" i="19"/>
  <c r="D64" i="19" s="1"/>
  <c r="C63" i="19"/>
  <c r="D63" i="19" s="1"/>
  <c r="C62" i="19"/>
  <c r="D62" i="19" s="1"/>
  <c r="C61" i="19"/>
  <c r="D61" i="19" s="1"/>
  <c r="C60" i="19"/>
  <c r="D60" i="19" s="1"/>
  <c r="C59" i="19"/>
  <c r="D59" i="19" s="1"/>
  <c r="C58" i="19"/>
  <c r="D58" i="19" s="1"/>
  <c r="C57" i="19"/>
  <c r="D57" i="19" s="1"/>
  <c r="C56" i="19"/>
  <c r="D56" i="19" s="1"/>
  <c r="C55" i="19"/>
  <c r="D55" i="19" s="1"/>
  <c r="C54" i="19"/>
  <c r="D54" i="19" s="1"/>
  <c r="C53" i="19"/>
  <c r="D53" i="19" s="1"/>
  <c r="C52" i="19"/>
  <c r="D52" i="19" s="1"/>
  <c r="C51" i="19"/>
  <c r="D51" i="19" s="1"/>
  <c r="C50" i="19"/>
  <c r="D50" i="19" s="1"/>
  <c r="C49" i="19"/>
  <c r="D49" i="19" s="1"/>
  <c r="C48" i="19"/>
  <c r="D48" i="19" s="1"/>
  <c r="C47" i="19"/>
  <c r="D47" i="19" s="1"/>
  <c r="C46" i="19"/>
  <c r="D46" i="19" s="1"/>
  <c r="C45" i="19"/>
  <c r="D45" i="19" s="1"/>
  <c r="C44" i="19"/>
  <c r="D44" i="19" s="1"/>
  <c r="C43" i="19"/>
  <c r="D43" i="19" s="1"/>
  <c r="C42" i="19"/>
  <c r="D42" i="19" s="1"/>
  <c r="C41" i="19"/>
  <c r="D41" i="19" s="1"/>
  <c r="C40" i="19"/>
  <c r="D40" i="19" s="1"/>
  <c r="C39" i="19"/>
  <c r="D39" i="19" s="1"/>
  <c r="C38" i="19"/>
  <c r="D38" i="19" s="1"/>
  <c r="C37" i="19"/>
  <c r="D37" i="19" s="1"/>
  <c r="C36" i="19"/>
  <c r="D36" i="19" s="1"/>
  <c r="C35" i="19"/>
  <c r="D35" i="19" s="1"/>
  <c r="C34" i="19"/>
  <c r="D34" i="19" s="1"/>
  <c r="C33" i="19"/>
  <c r="D33" i="19" s="1"/>
  <c r="C32" i="19"/>
  <c r="D32" i="19" s="1"/>
  <c r="C31" i="19"/>
  <c r="D31" i="19" s="1"/>
  <c r="C30" i="19"/>
  <c r="D30" i="19" s="1"/>
  <c r="C29" i="19"/>
  <c r="D29" i="19" s="1"/>
  <c r="C28" i="19"/>
  <c r="D28" i="19" s="1"/>
  <c r="C27" i="19"/>
  <c r="D27" i="19" s="1"/>
  <c r="C26" i="19"/>
  <c r="D26" i="19" s="1"/>
  <c r="C25" i="19"/>
  <c r="D25" i="19" s="1"/>
  <c r="C24" i="19"/>
  <c r="D24" i="19" s="1"/>
  <c r="C23" i="19"/>
  <c r="D23" i="19" s="1"/>
  <c r="C22" i="19"/>
  <c r="D22" i="19" s="1"/>
  <c r="C21" i="19"/>
  <c r="D21" i="19" s="1"/>
  <c r="C20" i="19"/>
  <c r="D20" i="19" s="1"/>
  <c r="C19" i="19"/>
  <c r="D19" i="19" s="1"/>
  <c r="C18" i="19"/>
  <c r="D18" i="19" s="1"/>
  <c r="C17" i="19"/>
  <c r="D17" i="19" s="1"/>
  <c r="C16" i="19"/>
  <c r="D16" i="19" s="1"/>
  <c r="C15" i="19"/>
  <c r="D15" i="19" s="1"/>
  <c r="C14" i="19"/>
  <c r="D14" i="19" s="1"/>
  <c r="C13" i="19"/>
  <c r="D13" i="19" s="1"/>
  <c r="C12" i="19"/>
  <c r="D12" i="19" s="1"/>
  <c r="C11" i="19"/>
  <c r="D11" i="19" s="1"/>
  <c r="C10" i="19"/>
  <c r="D10" i="19" s="1"/>
  <c r="C9" i="19"/>
  <c r="D9" i="19" s="1"/>
  <c r="C8" i="19"/>
  <c r="D8" i="19" s="1"/>
  <c r="C7" i="19"/>
  <c r="D7" i="19" s="1"/>
  <c r="C6" i="19"/>
  <c r="D6" i="19" s="1"/>
  <c r="C5" i="19"/>
  <c r="D5" i="19" s="1"/>
  <c r="C4" i="19"/>
  <c r="D4" i="19" s="1"/>
  <c r="C3" i="19"/>
  <c r="D3" i="19" s="1"/>
  <c r="C2" i="19"/>
  <c r="D2" i="19" s="1"/>
  <c r="C1" i="19"/>
  <c r="D1" i="19" s="1"/>
  <c r="K514" i="19"/>
  <c r="K513" i="19"/>
  <c r="K512" i="19"/>
  <c r="K511" i="19"/>
  <c r="K510" i="19"/>
  <c r="K509" i="19"/>
  <c r="K508" i="19"/>
  <c r="K507" i="19"/>
  <c r="K506" i="19"/>
  <c r="K505" i="19"/>
  <c r="K504" i="19"/>
  <c r="K503" i="19"/>
  <c r="K502" i="19"/>
  <c r="K501" i="19"/>
  <c r="K500" i="19"/>
  <c r="K499" i="19"/>
  <c r="K498" i="19"/>
  <c r="K497" i="19"/>
  <c r="K496" i="19"/>
  <c r="K495" i="19"/>
  <c r="K494" i="19"/>
  <c r="K493" i="19"/>
  <c r="K492" i="19"/>
  <c r="K491" i="19"/>
  <c r="K490" i="19"/>
  <c r="K489" i="19"/>
  <c r="K488" i="19"/>
  <c r="K487" i="19"/>
  <c r="K486" i="19"/>
  <c r="K485" i="19"/>
  <c r="K484" i="19"/>
  <c r="K483" i="19"/>
  <c r="K482" i="19"/>
  <c r="K481" i="19"/>
  <c r="K480" i="19"/>
  <c r="K479" i="19"/>
  <c r="K478" i="19"/>
  <c r="K477" i="19"/>
  <c r="K476" i="19"/>
  <c r="K475" i="19"/>
  <c r="K474" i="19"/>
  <c r="K473" i="19"/>
  <c r="K472" i="19"/>
  <c r="K471" i="19"/>
  <c r="K470" i="19"/>
  <c r="K469" i="19"/>
  <c r="K468" i="19"/>
  <c r="K467" i="19"/>
  <c r="K466" i="19"/>
  <c r="K465" i="19"/>
  <c r="K464" i="19"/>
  <c r="K463" i="19"/>
  <c r="K462" i="19"/>
  <c r="K461" i="19"/>
  <c r="K460" i="19"/>
  <c r="K459" i="19"/>
  <c r="K458" i="19"/>
  <c r="K457" i="19"/>
  <c r="K456" i="19"/>
  <c r="K455" i="19"/>
  <c r="K454" i="19"/>
  <c r="K453" i="19"/>
  <c r="K452" i="19"/>
  <c r="K451" i="19"/>
  <c r="K450" i="19"/>
  <c r="K449" i="19"/>
  <c r="K448" i="19"/>
  <c r="K447" i="19"/>
  <c r="K446" i="19"/>
  <c r="K445" i="19"/>
  <c r="K444" i="19"/>
  <c r="K443" i="19"/>
  <c r="K442" i="19"/>
  <c r="K441" i="19"/>
  <c r="K440" i="19"/>
  <c r="K439" i="19"/>
  <c r="K438" i="19"/>
  <c r="K437" i="19"/>
  <c r="K436" i="19"/>
  <c r="K435" i="19"/>
  <c r="K434" i="19"/>
  <c r="K433" i="19"/>
  <c r="K432" i="19"/>
  <c r="K431" i="19"/>
  <c r="K430" i="19"/>
  <c r="K429" i="19"/>
  <c r="K428" i="19"/>
  <c r="K427" i="19"/>
  <c r="K426" i="19"/>
  <c r="K425" i="19"/>
  <c r="K424" i="19"/>
  <c r="K423" i="19"/>
  <c r="K422" i="19"/>
  <c r="K421" i="19"/>
  <c r="K420" i="19"/>
  <c r="K419" i="19"/>
  <c r="K418" i="19"/>
  <c r="K417" i="19"/>
  <c r="K416" i="19"/>
  <c r="K415" i="19"/>
  <c r="K414" i="19"/>
  <c r="K413" i="19"/>
  <c r="K412" i="19"/>
  <c r="K411" i="19"/>
  <c r="K410" i="19"/>
  <c r="K409" i="19"/>
  <c r="K408" i="19"/>
  <c r="K407" i="19"/>
  <c r="K406" i="19"/>
  <c r="K405" i="19"/>
  <c r="K404" i="19"/>
  <c r="K403" i="19"/>
  <c r="K402" i="19"/>
  <c r="K401" i="19"/>
  <c r="K400" i="19"/>
  <c r="K399" i="19"/>
  <c r="K398" i="19"/>
  <c r="K397" i="19"/>
  <c r="K396" i="19"/>
  <c r="K395" i="19"/>
  <c r="K394" i="19"/>
  <c r="K393" i="19"/>
  <c r="K392" i="19"/>
  <c r="K391" i="19"/>
  <c r="K390" i="19"/>
  <c r="K389" i="19"/>
  <c r="K388" i="19"/>
  <c r="K387" i="19"/>
  <c r="K386" i="19"/>
  <c r="K385" i="19"/>
  <c r="K384" i="19"/>
  <c r="K383" i="19"/>
  <c r="K382" i="19"/>
  <c r="K381" i="19"/>
  <c r="K380" i="19"/>
  <c r="K379" i="19"/>
  <c r="K378" i="19"/>
  <c r="K377" i="19"/>
  <c r="K376" i="19"/>
  <c r="K375" i="19"/>
  <c r="K374" i="19"/>
  <c r="K373" i="19"/>
  <c r="K372" i="19"/>
  <c r="K371" i="19"/>
  <c r="K370" i="19"/>
  <c r="K369" i="19"/>
  <c r="K368" i="19"/>
  <c r="K367" i="19"/>
  <c r="K366" i="19"/>
  <c r="K365" i="19"/>
  <c r="K364" i="19"/>
  <c r="K363" i="19"/>
  <c r="K362" i="19"/>
  <c r="K361" i="19"/>
  <c r="K360" i="19"/>
  <c r="K359" i="19"/>
  <c r="K358" i="19"/>
  <c r="K357" i="19"/>
  <c r="K356" i="19"/>
  <c r="K355" i="19"/>
  <c r="K354" i="19"/>
  <c r="K353" i="19"/>
  <c r="K352" i="19"/>
  <c r="K351" i="19"/>
  <c r="K350" i="19"/>
  <c r="K349" i="19"/>
  <c r="K348" i="19"/>
  <c r="K347" i="19"/>
  <c r="K346" i="19"/>
  <c r="K345" i="19"/>
  <c r="K344" i="19"/>
  <c r="K343" i="19"/>
  <c r="K342" i="19"/>
  <c r="K341" i="19"/>
  <c r="K340" i="19"/>
  <c r="K339" i="19"/>
  <c r="K338" i="19"/>
  <c r="K337" i="19"/>
  <c r="K336" i="19"/>
  <c r="K335" i="19"/>
  <c r="K334" i="19"/>
  <c r="K333" i="19"/>
  <c r="K332" i="19"/>
  <c r="K331" i="19"/>
  <c r="K330" i="19"/>
  <c r="K329" i="19"/>
  <c r="K328" i="19"/>
  <c r="K327" i="19"/>
  <c r="K326" i="19"/>
  <c r="K325" i="19"/>
  <c r="K324" i="19"/>
  <c r="K323" i="19"/>
  <c r="K322" i="19"/>
  <c r="K321" i="19"/>
  <c r="K320" i="19"/>
  <c r="K319" i="19"/>
  <c r="K318" i="19"/>
  <c r="K317" i="19"/>
  <c r="K316" i="19"/>
  <c r="K315" i="19"/>
  <c r="K314" i="19"/>
  <c r="K313" i="19"/>
  <c r="K312" i="19"/>
  <c r="K311" i="19"/>
  <c r="K310" i="19"/>
  <c r="K309" i="19"/>
  <c r="K308" i="19"/>
  <c r="K307" i="19"/>
  <c r="K306" i="19"/>
  <c r="K305" i="19"/>
  <c r="K304" i="19"/>
  <c r="K303" i="19"/>
  <c r="K302" i="19"/>
  <c r="K301" i="19"/>
  <c r="K300" i="19"/>
  <c r="K299" i="19"/>
  <c r="K298" i="19"/>
  <c r="K297" i="19"/>
  <c r="K296" i="19"/>
  <c r="K295" i="19"/>
  <c r="K294" i="19"/>
  <c r="K293" i="19"/>
  <c r="K292" i="19"/>
  <c r="K291" i="19"/>
  <c r="K290" i="19"/>
  <c r="K289" i="19"/>
  <c r="K288" i="19"/>
  <c r="K287" i="19"/>
  <c r="K286" i="19"/>
  <c r="K284" i="19"/>
  <c r="K283" i="19"/>
  <c r="K282" i="19"/>
  <c r="K281" i="19"/>
  <c r="K280" i="19"/>
  <c r="K279" i="19"/>
  <c r="K278" i="19"/>
  <c r="K277" i="19"/>
  <c r="K276" i="19"/>
  <c r="K275" i="19"/>
  <c r="K274" i="19"/>
  <c r="K273" i="19"/>
  <c r="K272" i="19"/>
  <c r="K271" i="19"/>
  <c r="K270" i="19"/>
  <c r="K269" i="19"/>
  <c r="K268" i="19"/>
  <c r="K267" i="19"/>
  <c r="K266" i="19"/>
  <c r="K265" i="19"/>
  <c r="K264" i="19"/>
  <c r="K263" i="19"/>
  <c r="K262" i="19"/>
  <c r="K261" i="19"/>
  <c r="K260" i="19"/>
  <c r="K259" i="19"/>
  <c r="K258" i="19"/>
  <c r="K257" i="19"/>
  <c r="K256" i="19"/>
  <c r="K255" i="19"/>
  <c r="K254" i="19"/>
  <c r="K253" i="19"/>
  <c r="K252" i="19"/>
  <c r="K251" i="19"/>
  <c r="K250" i="19"/>
  <c r="K249" i="19"/>
  <c r="K248" i="19"/>
  <c r="K247" i="19"/>
  <c r="K246" i="19"/>
  <c r="K245" i="19"/>
  <c r="K244" i="19"/>
  <c r="K243" i="19"/>
  <c r="K242" i="19"/>
  <c r="K241" i="19"/>
  <c r="K240" i="19"/>
  <c r="K239" i="19"/>
  <c r="K238" i="19"/>
  <c r="K237" i="19"/>
  <c r="K236" i="19"/>
  <c r="K235" i="19"/>
  <c r="K234" i="19"/>
  <c r="K233" i="19"/>
  <c r="K232" i="19"/>
  <c r="K231" i="19"/>
  <c r="K230" i="19"/>
  <c r="K229" i="19"/>
  <c r="K228" i="19"/>
  <c r="K227" i="19"/>
  <c r="K226" i="19"/>
  <c r="K225" i="19"/>
  <c r="K224" i="19"/>
  <c r="K223" i="19"/>
  <c r="K222" i="19"/>
  <c r="K221" i="19"/>
  <c r="K220" i="19"/>
  <c r="K219" i="19"/>
  <c r="K218" i="19"/>
  <c r="K217" i="19"/>
  <c r="K216" i="19"/>
  <c r="K215" i="19"/>
  <c r="K214" i="19"/>
  <c r="K213" i="19"/>
  <c r="K212" i="19"/>
  <c r="K211" i="19"/>
  <c r="K210" i="19"/>
  <c r="K209" i="19"/>
  <c r="K208" i="19"/>
  <c r="K207" i="19"/>
  <c r="K206" i="19"/>
  <c r="K205" i="19"/>
  <c r="K204" i="19"/>
  <c r="K203" i="19"/>
  <c r="K202" i="19"/>
  <c r="K201" i="19"/>
  <c r="K200" i="19"/>
  <c r="K199" i="19"/>
  <c r="K198" i="19"/>
  <c r="K197" i="19"/>
  <c r="K196" i="19"/>
  <c r="K195" i="19"/>
  <c r="K194" i="19"/>
  <c r="K193" i="19"/>
  <c r="K192" i="19"/>
  <c r="K191" i="19"/>
  <c r="K190" i="19"/>
  <c r="K189" i="19"/>
  <c r="K188" i="19"/>
  <c r="K187" i="19"/>
  <c r="K186" i="19"/>
  <c r="K185" i="19"/>
  <c r="K184" i="19"/>
  <c r="K183" i="19"/>
  <c r="K182" i="19"/>
  <c r="K181" i="19"/>
  <c r="K180" i="19"/>
  <c r="K179" i="19"/>
  <c r="K178" i="19"/>
  <c r="K177" i="19"/>
  <c r="K176" i="19"/>
  <c r="K175" i="19"/>
  <c r="K174" i="19"/>
  <c r="K173" i="19"/>
  <c r="K172" i="19"/>
  <c r="K171" i="19"/>
  <c r="K170" i="19"/>
  <c r="K169" i="19"/>
  <c r="K168" i="19"/>
  <c r="K167" i="19"/>
  <c r="K166" i="19"/>
  <c r="K165" i="19"/>
  <c r="K164" i="19"/>
  <c r="K163" i="19"/>
  <c r="K162" i="19"/>
  <c r="K161" i="19"/>
  <c r="K160" i="19"/>
  <c r="K159" i="19"/>
  <c r="K158" i="19"/>
  <c r="K157" i="19"/>
  <c r="K156" i="19"/>
  <c r="K155" i="19"/>
  <c r="K154" i="19"/>
  <c r="K153" i="19"/>
  <c r="K152" i="19"/>
  <c r="K151" i="19"/>
  <c r="K150" i="19"/>
  <c r="K149" i="19"/>
  <c r="K148" i="19"/>
  <c r="K147" i="19"/>
  <c r="K146" i="19"/>
  <c r="K145" i="19"/>
  <c r="K144" i="19"/>
  <c r="K143" i="19"/>
  <c r="K142" i="19"/>
  <c r="K141" i="19"/>
  <c r="K140" i="19"/>
  <c r="K139" i="19"/>
  <c r="K138" i="19"/>
  <c r="K137" i="19"/>
  <c r="K136" i="19"/>
  <c r="K135" i="19"/>
  <c r="K134" i="19"/>
  <c r="K133" i="19"/>
  <c r="K132" i="19"/>
  <c r="K131" i="19"/>
  <c r="K130" i="19"/>
  <c r="K129" i="19"/>
  <c r="K128" i="19"/>
  <c r="K127" i="19"/>
  <c r="K126" i="19"/>
  <c r="K125" i="19"/>
  <c r="K124" i="19"/>
  <c r="K123" i="19"/>
  <c r="K122" i="19"/>
  <c r="K121" i="19"/>
  <c r="K120" i="19"/>
  <c r="K119" i="19"/>
  <c r="K118" i="19"/>
  <c r="K117" i="19"/>
  <c r="K116" i="19"/>
  <c r="K115" i="19"/>
  <c r="K114" i="19"/>
  <c r="K113" i="19"/>
  <c r="K112" i="19"/>
  <c r="K111" i="19"/>
  <c r="K110" i="19"/>
  <c r="K109" i="19"/>
  <c r="K108" i="19"/>
  <c r="K107" i="19"/>
  <c r="K106" i="19"/>
  <c r="K105" i="19"/>
  <c r="K104" i="19"/>
  <c r="K103" i="19"/>
  <c r="K102" i="19"/>
  <c r="K101" i="19"/>
  <c r="K100" i="19"/>
  <c r="K99" i="19"/>
  <c r="K98" i="19"/>
  <c r="K97" i="19"/>
  <c r="K96" i="19"/>
  <c r="K95" i="19"/>
  <c r="K94" i="19"/>
  <c r="K93" i="19"/>
  <c r="K92" i="19"/>
  <c r="K91" i="19"/>
  <c r="K90" i="19"/>
  <c r="K89" i="19"/>
  <c r="K88" i="19"/>
  <c r="K87" i="19"/>
  <c r="K86" i="19"/>
  <c r="K85" i="19"/>
  <c r="K84" i="19"/>
  <c r="K83" i="19"/>
  <c r="K82" i="19"/>
  <c r="K81" i="19"/>
  <c r="K80" i="19"/>
  <c r="K79" i="19"/>
  <c r="K78" i="19"/>
  <c r="K77" i="19"/>
  <c r="K76" i="19"/>
  <c r="K75" i="19"/>
  <c r="K74" i="19"/>
  <c r="K73" i="19"/>
  <c r="K72" i="19"/>
  <c r="K71" i="19"/>
  <c r="K70" i="19"/>
  <c r="K69" i="19"/>
  <c r="K68" i="19"/>
  <c r="K67" i="19"/>
  <c r="K66" i="19"/>
  <c r="K65" i="19"/>
  <c r="K64" i="19"/>
  <c r="K63" i="19"/>
  <c r="K62" i="19"/>
  <c r="K61" i="19"/>
  <c r="K60" i="19"/>
  <c r="K59" i="19"/>
  <c r="K58" i="19"/>
  <c r="K57" i="19"/>
  <c r="K56" i="19"/>
  <c r="K55" i="19"/>
  <c r="K54" i="19"/>
  <c r="K53" i="19"/>
  <c r="K52" i="19"/>
  <c r="K51" i="19"/>
  <c r="K50" i="19"/>
  <c r="K49" i="19"/>
  <c r="K48" i="19"/>
  <c r="K47" i="19"/>
  <c r="K46" i="19"/>
  <c r="K45" i="19"/>
  <c r="K44" i="19"/>
  <c r="K43" i="19"/>
  <c r="K42" i="19"/>
  <c r="K41" i="19"/>
  <c r="K40" i="19"/>
  <c r="K39" i="19"/>
  <c r="K38" i="19"/>
  <c r="K37" i="19"/>
  <c r="K36" i="19"/>
  <c r="K35" i="19"/>
  <c r="K34" i="19"/>
  <c r="K33" i="19"/>
  <c r="K32" i="19"/>
  <c r="K31" i="19"/>
  <c r="K30" i="19"/>
  <c r="K29" i="19"/>
  <c r="K28" i="19"/>
  <c r="K27" i="19"/>
  <c r="K26" i="19"/>
  <c r="K25" i="19"/>
  <c r="K24" i="19"/>
  <c r="K23" i="19"/>
  <c r="K22" i="19"/>
  <c r="K21" i="19"/>
  <c r="K20" i="19"/>
  <c r="K19" i="19"/>
  <c r="K18" i="19"/>
  <c r="K17" i="19"/>
  <c r="K16" i="19"/>
  <c r="K15" i="19"/>
  <c r="K14" i="19"/>
  <c r="K13" i="19"/>
  <c r="K12" i="19"/>
  <c r="K11" i="19"/>
  <c r="K10" i="19"/>
  <c r="K9" i="19"/>
  <c r="K8" i="19"/>
  <c r="K7" i="19"/>
  <c r="K6" i="19"/>
  <c r="K5" i="19"/>
  <c r="K4" i="19"/>
  <c r="K3" i="19"/>
  <c r="K285" i="19"/>
  <c r="G130" i="17"/>
  <c r="I130" i="17" s="1"/>
  <c r="G129" i="17"/>
  <c r="I129" i="17" s="1"/>
  <c r="G128" i="17"/>
  <c r="I128" i="17" s="1"/>
  <c r="G127" i="17"/>
  <c r="I127" i="17" s="1"/>
  <c r="G126" i="17"/>
  <c r="I126" i="17" s="1"/>
  <c r="G125" i="17"/>
  <c r="I125" i="17" s="1"/>
  <c r="G67" i="17"/>
  <c r="I67" i="17" s="1"/>
  <c r="G34" i="17"/>
  <c r="I34" i="17" s="1"/>
  <c r="G33" i="17"/>
  <c r="I33" i="17" s="1"/>
  <c r="G32" i="17"/>
  <c r="I32" i="17" s="1"/>
  <c r="G30" i="17"/>
  <c r="I30" i="17" s="1"/>
  <c r="G10" i="17"/>
  <c r="I10" i="17" s="1"/>
  <c r="G9" i="17"/>
  <c r="I9" i="17" s="1"/>
  <c r="G8" i="17"/>
  <c r="I8" i="17" s="1"/>
  <c r="G7" i="17"/>
  <c r="I7" i="17" s="1"/>
  <c r="G6" i="17"/>
  <c r="I6" i="17" s="1"/>
  <c r="G5" i="17"/>
  <c r="I5" i="17" s="1"/>
  <c r="G4" i="17"/>
  <c r="I4" i="17" s="1"/>
  <c r="G11" i="17"/>
  <c r="I11" i="17" s="1"/>
  <c r="F4" i="18"/>
  <c r="F5" i="18" s="1"/>
  <c r="F6" i="18" s="1"/>
  <c r="F7" i="18" s="1"/>
  <c r="F8" i="18" s="1"/>
  <c r="F9" i="18" s="1"/>
  <c r="F10" i="18" s="1"/>
  <c r="F11" i="18" s="1"/>
  <c r="F12" i="18" s="1"/>
  <c r="F13" i="18" s="1"/>
  <c r="F14" i="18" s="1"/>
  <c r="F15" i="18" s="1"/>
  <c r="F16" i="18" s="1"/>
  <c r="F17" i="18" s="1"/>
  <c r="F18" i="18" s="1"/>
  <c r="F19" i="18" s="1"/>
  <c r="F20" i="18" s="1"/>
  <c r="F21" i="18" s="1"/>
  <c r="F22" i="18" s="1"/>
  <c r="F23" i="18" s="1"/>
  <c r="F24" i="18" s="1"/>
  <c r="F25" i="18" s="1"/>
  <c r="F26" i="18" s="1"/>
  <c r="F27" i="18" s="1"/>
  <c r="F28" i="18" s="1"/>
  <c r="F29" i="18" s="1"/>
  <c r="F30" i="18" s="1"/>
  <c r="F31" i="18" s="1"/>
  <c r="F32" i="18" s="1"/>
  <c r="F33" i="18" s="1"/>
  <c r="F34" i="18" s="1"/>
  <c r="F35" i="18" s="1"/>
  <c r="F36" i="18" s="1"/>
  <c r="F37" i="18" s="1"/>
  <c r="F38" i="18" s="1"/>
  <c r="F39" i="18" s="1"/>
  <c r="F40" i="18" s="1"/>
  <c r="F41" i="18" s="1"/>
  <c r="F42" i="18" s="1"/>
  <c r="F43" i="18" s="1"/>
  <c r="F44" i="18" s="1"/>
  <c r="F45" i="18" s="1"/>
  <c r="F46" i="18" s="1"/>
  <c r="F47" i="18" s="1"/>
  <c r="F48" i="18" s="1"/>
  <c r="F49" i="18" s="1"/>
  <c r="F50" i="18" s="1"/>
  <c r="F51" i="18" s="1"/>
  <c r="F52" i="18" s="1"/>
  <c r="F53" i="18" s="1"/>
  <c r="F54" i="18" s="1"/>
  <c r="F55" i="18" s="1"/>
  <c r="F56" i="18" s="1"/>
  <c r="F57" i="18" s="1"/>
  <c r="F58" i="18" s="1"/>
  <c r="F59" i="18" s="1"/>
  <c r="F60" i="18" s="1"/>
  <c r="F61" i="18" s="1"/>
  <c r="F62" i="18" s="1"/>
  <c r="F63" i="18" s="1"/>
  <c r="F64" i="18" s="1"/>
  <c r="F65" i="18" s="1"/>
  <c r="F66" i="18" s="1"/>
  <c r="F67" i="18" s="1"/>
  <c r="F68" i="18" s="1"/>
  <c r="F69" i="18" s="1"/>
  <c r="F70" i="18" s="1"/>
  <c r="F71" i="18" s="1"/>
  <c r="F72" i="18" s="1"/>
  <c r="F73" i="18" s="1"/>
  <c r="F74" i="18" s="1"/>
  <c r="F75" i="18" s="1"/>
  <c r="F76" i="18" s="1"/>
  <c r="F77" i="18" s="1"/>
  <c r="F78" i="18" s="1"/>
  <c r="F79" i="18" s="1"/>
  <c r="F80" i="18" s="1"/>
  <c r="F81" i="18" s="1"/>
  <c r="F82" i="18" s="1"/>
  <c r="I82" i="18"/>
  <c r="I81" i="18"/>
  <c r="I80" i="18"/>
  <c r="I79" i="18"/>
  <c r="I78" i="18"/>
  <c r="I77" i="18"/>
  <c r="B256" i="18"/>
  <c r="B255" i="18"/>
  <c r="B254" i="18"/>
  <c r="B253" i="18"/>
  <c r="B252" i="18"/>
  <c r="B251" i="18"/>
  <c r="B250" i="18"/>
  <c r="B249" i="18"/>
  <c r="B248" i="18"/>
  <c r="B247" i="18"/>
  <c r="B246" i="18"/>
  <c r="B245" i="18"/>
  <c r="B244" i="18"/>
  <c r="B243" i="18"/>
  <c r="B242" i="18"/>
  <c r="B241" i="18"/>
  <c r="B240" i="18"/>
  <c r="J71" i="18" s="1"/>
  <c r="B239" i="18"/>
  <c r="J70" i="18" s="1"/>
  <c r="B238" i="18"/>
  <c r="J69" i="18" s="1"/>
  <c r="B237" i="18"/>
  <c r="J68" i="18" s="1"/>
  <c r="B236" i="18"/>
  <c r="J67" i="18" s="1"/>
  <c r="B235" i="18"/>
  <c r="B234" i="18"/>
  <c r="B233" i="18"/>
  <c r="B232" i="18"/>
  <c r="J66" i="18" s="1"/>
  <c r="B231" i="18"/>
  <c r="B230" i="18"/>
  <c r="B229" i="18"/>
  <c r="J65" i="18" s="1"/>
  <c r="B228" i="18"/>
  <c r="J64" i="18" s="1"/>
  <c r="B227" i="18"/>
  <c r="J63" i="18" s="1"/>
  <c r="B226" i="18"/>
  <c r="J62" i="18" s="1"/>
  <c r="B225" i="18"/>
  <c r="J61" i="18" s="1"/>
  <c r="B224" i="18"/>
  <c r="J60" i="18" s="1"/>
  <c r="B223" i="18"/>
  <c r="J59" i="18" s="1"/>
  <c r="B222" i="18"/>
  <c r="J58" i="18" s="1"/>
  <c r="B221" i="18"/>
  <c r="J57" i="18" s="1"/>
  <c r="B220" i="18"/>
  <c r="J56" i="18" s="1"/>
  <c r="B219" i="18"/>
  <c r="J55" i="18" s="1"/>
  <c r="B218" i="18"/>
  <c r="J54" i="18" s="1"/>
  <c r="B217" i="18"/>
  <c r="J53" i="18" s="1"/>
  <c r="B216" i="18"/>
  <c r="J52" i="18" s="1"/>
  <c r="B215" i="18"/>
  <c r="J51" i="18" s="1"/>
  <c r="B214" i="18"/>
  <c r="J50" i="18" s="1"/>
  <c r="B213" i="18"/>
  <c r="J49" i="18" s="1"/>
  <c r="B212" i="18"/>
  <c r="J48" i="18" s="1"/>
  <c r="B211" i="18"/>
  <c r="J47" i="18" s="1"/>
  <c r="B210" i="18"/>
  <c r="J46" i="18" s="1"/>
  <c r="B209" i="18"/>
  <c r="J45" i="18" s="1"/>
  <c r="B208" i="18"/>
  <c r="J44" i="18" s="1"/>
  <c r="B207" i="18"/>
  <c r="J43" i="18" s="1"/>
  <c r="B206" i="18"/>
  <c r="J42" i="18" s="1"/>
  <c r="B205" i="18"/>
  <c r="J41" i="18" s="1"/>
  <c r="B204" i="18"/>
  <c r="J40" i="18" s="1"/>
  <c r="B203" i="18"/>
  <c r="J39" i="18" s="1"/>
  <c r="B202" i="18"/>
  <c r="B201" i="18"/>
  <c r="B200" i="18"/>
  <c r="J38" i="18" s="1"/>
  <c r="B199" i="18"/>
  <c r="J37" i="18" s="1"/>
  <c r="B198" i="18"/>
  <c r="J36" i="18" s="1"/>
  <c r="B197" i="18"/>
  <c r="J35" i="18" s="1"/>
  <c r="B196" i="18"/>
  <c r="J34" i="18" s="1"/>
  <c r="B195" i="18"/>
  <c r="J33" i="18" s="1"/>
  <c r="B194" i="18"/>
  <c r="B193" i="18"/>
  <c r="B192" i="18"/>
  <c r="B191" i="18"/>
  <c r="B190" i="18"/>
  <c r="B189" i="18"/>
  <c r="B188" i="18"/>
  <c r="B187" i="18"/>
  <c r="B186" i="18"/>
  <c r="B185" i="18"/>
  <c r="J32" i="18" s="1"/>
  <c r="B184" i="18"/>
  <c r="B183" i="18"/>
  <c r="B182" i="18"/>
  <c r="B181" i="18"/>
  <c r="B180" i="18"/>
  <c r="B179" i="18"/>
  <c r="B178" i="18"/>
  <c r="B177" i="18"/>
  <c r="B176" i="18"/>
  <c r="B175" i="18"/>
  <c r="B174" i="18"/>
  <c r="B173" i="18"/>
  <c r="B172" i="18"/>
  <c r="J74" i="18" s="1"/>
  <c r="B171" i="18"/>
  <c r="J73" i="18" s="1"/>
  <c r="B170" i="18"/>
  <c r="J72" i="18" s="1"/>
  <c r="B169" i="18"/>
  <c r="J31" i="18" s="1"/>
  <c r="B168" i="18"/>
  <c r="J30" i="18" s="1"/>
  <c r="B167" i="18"/>
  <c r="J29" i="18" s="1"/>
  <c r="B166" i="18"/>
  <c r="B165" i="18"/>
  <c r="J28" i="18" s="1"/>
  <c r="B164" i="18"/>
  <c r="J27" i="18" s="1"/>
  <c r="B163" i="18"/>
  <c r="J26" i="18" s="1"/>
  <c r="B162" i="18"/>
  <c r="J25" i="18" s="1"/>
  <c r="B161" i="18"/>
  <c r="J24" i="18" s="1"/>
  <c r="B160" i="18"/>
  <c r="B159" i="18"/>
  <c r="B158" i="18"/>
  <c r="B157" i="18"/>
  <c r="J23" i="18" s="1"/>
  <c r="B156" i="18"/>
  <c r="B155" i="18"/>
  <c r="B154" i="18"/>
  <c r="B153" i="18"/>
  <c r="B152" i="18"/>
  <c r="B151" i="18"/>
  <c r="B150" i="18"/>
  <c r="B149" i="18"/>
  <c r="B148" i="18"/>
  <c r="B147" i="18"/>
  <c r="B146" i="18"/>
  <c r="B145" i="18"/>
  <c r="B144" i="18"/>
  <c r="B143" i="18"/>
  <c r="J22" i="18" s="1"/>
  <c r="B142" i="18"/>
  <c r="J21" i="18" s="1"/>
  <c r="B141" i="18"/>
  <c r="B140" i="18"/>
  <c r="B139" i="18"/>
  <c r="B138" i="18"/>
  <c r="B137" i="18"/>
  <c r="J20" i="18" s="1"/>
  <c r="B136" i="18"/>
  <c r="J19" i="18" s="1"/>
  <c r="B135" i="18"/>
  <c r="J18" i="18" s="1"/>
  <c r="B134" i="18"/>
  <c r="B133" i="18"/>
  <c r="B132" i="18"/>
  <c r="B131" i="18"/>
  <c r="B130" i="18"/>
  <c r="B129" i="18"/>
  <c r="B128" i="18"/>
  <c r="B127" i="18"/>
  <c r="B126" i="18"/>
  <c r="B125" i="18"/>
  <c r="B124" i="18"/>
  <c r="B123" i="18"/>
  <c r="B122" i="18"/>
  <c r="B121" i="18"/>
  <c r="B120" i="18"/>
  <c r="B119" i="18"/>
  <c r="J17" i="18" s="1"/>
  <c r="B118" i="18"/>
  <c r="J16" i="18" s="1"/>
  <c r="B117" i="18"/>
  <c r="B116" i="18"/>
  <c r="J15" i="18" s="1"/>
  <c r="B115" i="18"/>
  <c r="B114" i="18"/>
  <c r="B113" i="18"/>
  <c r="B112" i="18"/>
  <c r="B111" i="18"/>
  <c r="B110" i="18"/>
  <c r="B109" i="18"/>
  <c r="B108" i="18"/>
  <c r="B107" i="18"/>
  <c r="B106" i="18"/>
  <c r="B105" i="18"/>
  <c r="B104" i="18"/>
  <c r="B103" i="18"/>
  <c r="B102" i="18"/>
  <c r="B101" i="18"/>
  <c r="B100" i="18"/>
  <c r="B99" i="18"/>
  <c r="B98" i="18"/>
  <c r="B97" i="18"/>
  <c r="B96" i="18"/>
  <c r="B95" i="18"/>
  <c r="B94" i="18"/>
  <c r="B93" i="18"/>
  <c r="B92" i="18"/>
  <c r="B91" i="18"/>
  <c r="B90" i="18"/>
  <c r="B89" i="18"/>
  <c r="B88" i="18"/>
  <c r="B87" i="18"/>
  <c r="B86" i="18"/>
  <c r="B85" i="18"/>
  <c r="B84" i="18"/>
  <c r="B83" i="18"/>
  <c r="B82" i="18"/>
  <c r="B81" i="18"/>
  <c r="B80" i="18"/>
  <c r="B79" i="18"/>
  <c r="B78" i="18"/>
  <c r="B77" i="18"/>
  <c r="B76" i="18"/>
  <c r="B75" i="18"/>
  <c r="B74" i="18"/>
  <c r="J75" i="18" s="1"/>
  <c r="B73" i="18"/>
  <c r="B72" i="18"/>
  <c r="B71" i="18"/>
  <c r="B70" i="18"/>
  <c r="B69" i="18"/>
  <c r="B68" i="18"/>
  <c r="B67" i="18"/>
  <c r="B66" i="18"/>
  <c r="J14" i="18" s="1"/>
  <c r="B65" i="18"/>
  <c r="B64" i="18"/>
  <c r="J13" i="18" s="1"/>
  <c r="B63" i="18"/>
  <c r="B62" i="18"/>
  <c r="B61" i="18"/>
  <c r="B60" i="18"/>
  <c r="B59" i="18"/>
  <c r="J76" i="18" s="1"/>
  <c r="B58" i="18"/>
  <c r="B57" i="18"/>
  <c r="J12" i="18" s="1"/>
  <c r="B56" i="18"/>
  <c r="B55" i="18"/>
  <c r="J11" i="18" s="1"/>
  <c r="B54" i="18"/>
  <c r="J10" i="18" s="1"/>
  <c r="B53" i="18"/>
  <c r="J9" i="18" s="1"/>
  <c r="B52" i="18"/>
  <c r="B51" i="18"/>
  <c r="B50" i="18"/>
  <c r="B49" i="18"/>
  <c r="B48" i="18"/>
  <c r="B47" i="18"/>
  <c r="B46" i="18"/>
  <c r="B45" i="18"/>
  <c r="B44" i="18"/>
  <c r="B43" i="18"/>
  <c r="B42" i="18"/>
  <c r="B41" i="18"/>
  <c r="B40" i="18"/>
  <c r="B39" i="18"/>
  <c r="B38" i="18"/>
  <c r="J8" i="18" s="1"/>
  <c r="B37" i="18"/>
  <c r="J7" i="18" s="1"/>
  <c r="B36" i="18"/>
  <c r="J6" i="18" s="1"/>
  <c r="B35" i="18"/>
  <c r="J5" i="18" s="1"/>
  <c r="B34" i="18"/>
  <c r="B33" i="18"/>
  <c r="B32" i="18"/>
  <c r="B31" i="18"/>
  <c r="J4" i="18" s="1"/>
  <c r="B30" i="18"/>
  <c r="B29" i="18"/>
  <c r="B28" i="18"/>
  <c r="B27" i="18"/>
  <c r="B26" i="18"/>
  <c r="B25" i="18"/>
  <c r="B24" i="18"/>
  <c r="B23" i="18"/>
  <c r="B22" i="18"/>
  <c r="B21" i="18"/>
  <c r="B20" i="18"/>
  <c r="B19" i="18"/>
  <c r="B18" i="18"/>
  <c r="B17" i="18"/>
  <c r="B16" i="18"/>
  <c r="B15" i="18"/>
  <c r="B14" i="18"/>
  <c r="B13" i="18"/>
  <c r="B12" i="18"/>
  <c r="B11" i="18"/>
  <c r="B10" i="18"/>
  <c r="B9" i="18"/>
  <c r="B8" i="18"/>
  <c r="B7" i="18"/>
  <c r="B6" i="18"/>
  <c r="B5" i="18"/>
  <c r="B4" i="18"/>
  <c r="B3" i="18"/>
  <c r="B2" i="18"/>
  <c r="B1" i="18"/>
  <c r="E82" i="18"/>
  <c r="E81" i="18"/>
  <c r="E80" i="18"/>
  <c r="E79" i="18"/>
  <c r="E78" i="18"/>
  <c r="E77" i="18"/>
  <c r="E76" i="18"/>
  <c r="E75" i="18"/>
  <c r="E74" i="18"/>
  <c r="E73" i="18"/>
  <c r="E72" i="18"/>
  <c r="E71" i="18"/>
  <c r="E70" i="18"/>
  <c r="E69" i="18"/>
  <c r="E68" i="18"/>
  <c r="E67" i="18"/>
  <c r="E66" i="18"/>
  <c r="E65" i="18"/>
  <c r="E64" i="18"/>
  <c r="E63" i="18"/>
  <c r="E62" i="18"/>
  <c r="E61" i="18"/>
  <c r="E60" i="18"/>
  <c r="E59" i="18"/>
  <c r="E58" i="18"/>
  <c r="E57" i="18"/>
  <c r="E56" i="18"/>
  <c r="E55" i="18"/>
  <c r="E54" i="18"/>
  <c r="E53" i="18"/>
  <c r="E52" i="18"/>
  <c r="E51" i="18"/>
  <c r="E50" i="18"/>
  <c r="E49" i="18"/>
  <c r="E48" i="18"/>
  <c r="E47" i="18"/>
  <c r="E46" i="18"/>
  <c r="E45" i="18"/>
  <c r="E44" i="18"/>
  <c r="E43" i="18"/>
  <c r="E42" i="18"/>
  <c r="E41" i="18"/>
  <c r="E40" i="18"/>
  <c r="E39" i="18"/>
  <c r="E38" i="18"/>
  <c r="E37" i="18"/>
  <c r="E36" i="18"/>
  <c r="E35" i="18"/>
  <c r="E34" i="18"/>
  <c r="E33" i="18"/>
  <c r="E32" i="18"/>
  <c r="E31" i="18"/>
  <c r="E30" i="18"/>
  <c r="E29" i="18"/>
  <c r="E28" i="18"/>
  <c r="E27" i="18"/>
  <c r="E26" i="18"/>
  <c r="E25" i="18"/>
  <c r="E24" i="18"/>
  <c r="E23" i="18"/>
  <c r="E22" i="18"/>
  <c r="E21" i="18"/>
  <c r="E20" i="18"/>
  <c r="E19" i="18"/>
  <c r="E18" i="18"/>
  <c r="E17" i="18"/>
  <c r="E16" i="18"/>
  <c r="E15" i="18"/>
  <c r="E14" i="18"/>
  <c r="E13" i="18"/>
  <c r="E12" i="18"/>
  <c r="E11" i="18"/>
  <c r="E10" i="18"/>
  <c r="E9" i="18"/>
  <c r="E8" i="18"/>
  <c r="E7" i="18"/>
  <c r="E6" i="18"/>
  <c r="E5" i="18"/>
  <c r="E4" i="18"/>
  <c r="E3" i="18"/>
  <c r="A3" i="19"/>
  <c r="A3" i="18"/>
  <c r="A5" i="19"/>
  <c r="A1" i="19"/>
  <c r="A6" i="19"/>
  <c r="A4" i="19"/>
  <c r="A1" i="18"/>
  <c r="A2" i="19"/>
  <c r="C7" i="16"/>
  <c r="A2" i="18"/>
  <c r="Q350" i="19" l="1"/>
  <c r="Q154" i="19"/>
  <c r="Q353" i="19"/>
  <c r="Q198" i="19"/>
  <c r="Q232" i="19"/>
  <c r="Q221" i="19"/>
  <c r="Q233" i="19"/>
  <c r="Q171" i="19"/>
  <c r="Q213" i="19"/>
  <c r="Q293" i="19"/>
  <c r="Q295" i="19"/>
  <c r="P295" i="19" s="1"/>
  <c r="Q294" i="19"/>
  <c r="P294" i="19" s="1"/>
  <c r="Q36" i="19"/>
  <c r="Q35" i="19"/>
  <c r="Q46" i="19"/>
  <c r="Q485" i="19"/>
  <c r="Q436" i="19"/>
  <c r="Q45" i="19"/>
  <c r="Q44" i="19"/>
  <c r="Q42" i="19"/>
  <c r="Q41" i="19"/>
  <c r="Q40" i="19"/>
  <c r="Q509" i="19"/>
  <c r="P509" i="19" s="1"/>
  <c r="Q37" i="19"/>
  <c r="P37" i="19" s="1"/>
  <c r="Q39" i="19"/>
  <c r="Q501" i="19"/>
  <c r="Q38" i="19"/>
  <c r="Q47" i="19"/>
  <c r="Q448" i="19"/>
  <c r="Q170" i="19"/>
  <c r="Q215" i="19"/>
  <c r="Q169" i="19"/>
  <c r="Q231" i="19"/>
  <c r="Q230" i="19"/>
  <c r="Q227" i="19"/>
  <c r="P227" i="19" s="1"/>
  <c r="Q226" i="19"/>
  <c r="P226" i="19" s="1"/>
  <c r="Q225" i="19"/>
  <c r="Q224" i="19"/>
  <c r="Q296" i="19"/>
  <c r="Q314" i="19"/>
  <c r="Q316" i="19"/>
  <c r="Q66" i="19"/>
  <c r="Q77" i="19"/>
  <c r="Q78" i="19"/>
  <c r="Q65" i="19"/>
  <c r="Q64" i="19"/>
  <c r="Q465" i="19"/>
  <c r="P465" i="19" s="1"/>
  <c r="Q435" i="19"/>
  <c r="P435" i="19" s="1"/>
  <c r="Q75" i="19"/>
  <c r="Q70" i="19"/>
  <c r="Q74" i="19"/>
  <c r="Q76" i="19"/>
  <c r="Q68" i="19"/>
  <c r="Q73" i="19"/>
  <c r="Q63" i="19"/>
  <c r="Q72" i="19"/>
  <c r="Q71" i="19"/>
  <c r="Q67" i="19"/>
  <c r="Q69" i="19"/>
  <c r="P69" i="19" s="1"/>
  <c r="Q155" i="19"/>
  <c r="P155" i="19" s="1"/>
  <c r="Q153" i="19"/>
  <c r="Q216" i="19"/>
  <c r="Q217" i="19"/>
  <c r="Q218" i="19"/>
  <c r="Q470" i="19"/>
  <c r="Q438" i="19"/>
  <c r="Q33" i="19"/>
  <c r="Q27" i="19"/>
  <c r="Q31" i="19"/>
  <c r="Q23" i="19"/>
  <c r="Q29" i="19"/>
  <c r="P29" i="19" s="1"/>
  <c r="Q20" i="19"/>
  <c r="P20" i="19" s="1"/>
  <c r="Q28" i="19"/>
  <c r="Q19" i="19"/>
  <c r="Q25" i="19"/>
  <c r="Q34" i="19"/>
  <c r="Q24" i="19"/>
  <c r="Q30" i="19"/>
  <c r="Q32" i="19"/>
  <c r="Q21" i="19"/>
  <c r="Q26" i="19"/>
  <c r="Q22" i="19"/>
  <c r="Q493" i="19"/>
  <c r="P493" i="19" s="1"/>
  <c r="Q112" i="19"/>
  <c r="P112" i="19" s="1"/>
  <c r="Q490" i="19"/>
  <c r="Q111" i="19"/>
  <c r="Q474" i="19"/>
  <c r="Q453" i="19"/>
  <c r="Q442" i="19"/>
  <c r="Q429" i="19"/>
  <c r="Q118" i="19"/>
  <c r="Q113" i="19"/>
  <c r="Q117" i="19"/>
  <c r="Q116" i="19"/>
  <c r="Q115" i="19"/>
  <c r="Q114" i="19"/>
  <c r="P114" i="19" s="1"/>
  <c r="Q177" i="19"/>
  <c r="Q176" i="19"/>
  <c r="Q175" i="19"/>
  <c r="Q174" i="19"/>
  <c r="Q189" i="19"/>
  <c r="Q188" i="19"/>
  <c r="Q359" i="19"/>
  <c r="Q358" i="19"/>
  <c r="Q280" i="19"/>
  <c r="Q278" i="19"/>
  <c r="Q279" i="19"/>
  <c r="P279" i="19" s="1"/>
  <c r="Q300" i="19"/>
  <c r="P300" i="19" s="1"/>
  <c r="Q302" i="19"/>
  <c r="Q298" i="19"/>
  <c r="Q319" i="19"/>
  <c r="Q318" i="19"/>
  <c r="Q338" i="19"/>
  <c r="Q339" i="19"/>
  <c r="Q274" i="19"/>
  <c r="Q276" i="19"/>
  <c r="Q273" i="19"/>
  <c r="Q464" i="19"/>
  <c r="Q451" i="19"/>
  <c r="Q119" i="19"/>
  <c r="P119" i="19" s="1"/>
  <c r="Q128" i="19"/>
  <c r="Q127" i="19"/>
  <c r="Q126" i="19"/>
  <c r="Q125" i="19"/>
  <c r="Q124" i="19"/>
  <c r="Q123" i="19"/>
  <c r="Q122" i="19"/>
  <c r="Q473" i="19"/>
  <c r="Q121" i="19"/>
  <c r="Q476" i="19"/>
  <c r="Q120" i="19"/>
  <c r="P120" i="19" s="1"/>
  <c r="Q156" i="19"/>
  <c r="Q157" i="19"/>
  <c r="Q203" i="19"/>
  <c r="Q200" i="19"/>
  <c r="Q202" i="19"/>
  <c r="Q201" i="19"/>
  <c r="Q199" i="19"/>
  <c r="Q357" i="19"/>
  <c r="Q356" i="19"/>
  <c r="Q355" i="19"/>
  <c r="Q354" i="19"/>
  <c r="Q281" i="19"/>
  <c r="P281" i="19" s="1"/>
  <c r="Q228" i="19"/>
  <c r="P228" i="19" s="1"/>
  <c r="Q301" i="19"/>
  <c r="Q320" i="19"/>
  <c r="Q321" i="19"/>
  <c r="Q333" i="19"/>
  <c r="Q334" i="19"/>
  <c r="Q51" i="19"/>
  <c r="Q62" i="19"/>
  <c r="Q50" i="19"/>
  <c r="Q61" i="19"/>
  <c r="Q49" i="19"/>
  <c r="Q60" i="19"/>
  <c r="P60" i="19" s="1"/>
  <c r="Q59" i="19"/>
  <c r="P59" i="19" s="1"/>
  <c r="Q58" i="19"/>
  <c r="Q57" i="19"/>
  <c r="Q497" i="19"/>
  <c r="Q56" i="19"/>
  <c r="Q503" i="19"/>
  <c r="Q55" i="19"/>
  <c r="Q469" i="19"/>
  <c r="Q54" i="19"/>
  <c r="Q441" i="19"/>
  <c r="Q53" i="19"/>
  <c r="Q52" i="19"/>
  <c r="P52" i="19" s="1"/>
  <c r="Q219" i="19"/>
  <c r="P219" i="19" s="1"/>
  <c r="Q220" i="19"/>
  <c r="Q229" i="19"/>
  <c r="Q282" i="19"/>
  <c r="Q489" i="19"/>
  <c r="Q150" i="19"/>
  <c r="Q466" i="19"/>
  <c r="Q149" i="19"/>
  <c r="Q482" i="19"/>
  <c r="Q481" i="19"/>
  <c r="Q463" i="19"/>
  <c r="P463" i="19" s="1"/>
  <c r="Q439" i="19"/>
  <c r="P439" i="19" s="1"/>
  <c r="Q151" i="19"/>
  <c r="P151" i="19" s="1"/>
  <c r="Q152" i="19"/>
  <c r="Q134" i="19"/>
  <c r="Q133" i="19"/>
  <c r="Q507" i="19"/>
  <c r="Q132" i="19"/>
  <c r="Q504" i="19"/>
  <c r="Q131" i="19"/>
  <c r="Q468" i="19"/>
  <c r="Q130" i="19"/>
  <c r="P130" i="19" s="1"/>
  <c r="Q440" i="19"/>
  <c r="Q129" i="19"/>
  <c r="P129" i="19" s="1"/>
  <c r="Q140" i="19"/>
  <c r="P140" i="19" s="1"/>
  <c r="Q139" i="19"/>
  <c r="Q138" i="19"/>
  <c r="Q137" i="19"/>
  <c r="Q135" i="19"/>
  <c r="Q136" i="19"/>
  <c r="Q162" i="19"/>
  <c r="Q161" i="19"/>
  <c r="Q160" i="19"/>
  <c r="Q159" i="19"/>
  <c r="Q158" i="19"/>
  <c r="Q263" i="19"/>
  <c r="P263" i="19" s="1"/>
  <c r="Q262" i="19"/>
  <c r="P262" i="19" s="1"/>
  <c r="Q264" i="19"/>
  <c r="Q261" i="19"/>
  <c r="Q260" i="19"/>
  <c r="Q267" i="19"/>
  <c r="Q266" i="19"/>
  <c r="Q265" i="19"/>
  <c r="Q349" i="19"/>
  <c r="Q348" i="19"/>
  <c r="Q284" i="19"/>
  <c r="P284" i="19" s="1"/>
  <c r="Q283" i="19"/>
  <c r="P283" i="19" s="1"/>
  <c r="Q286" i="19"/>
  <c r="P286" i="19" s="1"/>
  <c r="Q303" i="19"/>
  <c r="P303" i="19" s="1"/>
  <c r="Q305" i="19"/>
  <c r="Q326" i="19"/>
  <c r="Q323" i="19"/>
  <c r="Q344" i="19"/>
  <c r="P344" i="19" s="1"/>
  <c r="Q343" i="19"/>
  <c r="Q382" i="19"/>
  <c r="Q477" i="19"/>
  <c r="Q381" i="19"/>
  <c r="Q483" i="19"/>
  <c r="Q444" i="19"/>
  <c r="P444" i="19" s="1"/>
  <c r="Q380" i="19"/>
  <c r="P380" i="19" s="1"/>
  <c r="Q383" i="19"/>
  <c r="P383" i="19" s="1"/>
  <c r="Q379" i="19"/>
  <c r="Q378" i="19"/>
  <c r="Q478" i="19"/>
  <c r="Q371" i="19"/>
  <c r="Q377" i="19"/>
  <c r="Q376" i="19"/>
  <c r="Q375" i="19"/>
  <c r="Q512" i="19"/>
  <c r="Q374" i="19"/>
  <c r="Q373" i="19"/>
  <c r="P373" i="19" s="1"/>
  <c r="Q384" i="19"/>
  <c r="P384" i="19" s="1"/>
  <c r="Q372" i="19"/>
  <c r="P372" i="19" s="1"/>
  <c r="Q398" i="19"/>
  <c r="Q495" i="19"/>
  <c r="Q397" i="19"/>
  <c r="Q408" i="19"/>
  <c r="P408" i="19" s="1"/>
  <c r="Q462" i="19"/>
  <c r="Q401" i="19"/>
  <c r="P401" i="19" s="1"/>
  <c r="Q430" i="19"/>
  <c r="Q407" i="19"/>
  <c r="Q406" i="19"/>
  <c r="P406" i="19" s="1"/>
  <c r="Q405" i="19"/>
  <c r="Q404" i="19"/>
  <c r="P404" i="19" s="1"/>
  <c r="Q399" i="19"/>
  <c r="P399" i="19" s="1"/>
  <c r="Q403" i="19"/>
  <c r="Q402" i="19"/>
  <c r="Q400" i="19"/>
  <c r="Q166" i="19"/>
  <c r="P166" i="19" s="1"/>
  <c r="Q165" i="19"/>
  <c r="Q164" i="19"/>
  <c r="P164" i="19" s="1"/>
  <c r="Q163" i="19"/>
  <c r="Q246" i="19"/>
  <c r="Q243" i="19"/>
  <c r="P243" i="19" s="1"/>
  <c r="Q239" i="19"/>
  <c r="P239" i="19" s="1"/>
  <c r="Q249" i="19"/>
  <c r="P249" i="19" s="1"/>
  <c r="Q248" i="19"/>
  <c r="P248" i="19" s="1"/>
  <c r="Q185" i="19"/>
  <c r="Q184" i="19"/>
  <c r="Q186" i="19"/>
  <c r="Q204" i="19"/>
  <c r="Q234" i="19"/>
  <c r="Q236" i="19"/>
  <c r="P236" i="19" s="1"/>
  <c r="Q235" i="19"/>
  <c r="Q351" i="19"/>
  <c r="Q337" i="19"/>
  <c r="Q285" i="19"/>
  <c r="P285" i="19" s="1"/>
  <c r="Q307" i="19"/>
  <c r="P307" i="19" s="1"/>
  <c r="Q304" i="19"/>
  <c r="P304" i="19" s="1"/>
  <c r="Q324" i="19"/>
  <c r="Q327" i="19"/>
  <c r="Q346" i="19"/>
  <c r="Q345" i="19"/>
  <c r="P345" i="19" s="1"/>
  <c r="Q313" i="19"/>
  <c r="Q315" i="19"/>
  <c r="P315" i="19" s="1"/>
  <c r="Q141" i="19"/>
  <c r="Q148" i="19"/>
  <c r="Q147" i="19"/>
  <c r="P147" i="19" s="1"/>
  <c r="Q146" i="19"/>
  <c r="P146" i="19" s="1"/>
  <c r="Q145" i="19"/>
  <c r="P145" i="19" s="1"/>
  <c r="Q459" i="19"/>
  <c r="P459" i="19" s="1"/>
  <c r="Q144" i="19"/>
  <c r="Q458" i="19"/>
  <c r="Q143" i="19"/>
  <c r="Q457" i="19"/>
  <c r="Q142" i="19"/>
  <c r="Q450" i="19"/>
  <c r="P450" i="19" s="1"/>
  <c r="Q82" i="19"/>
  <c r="Q88" i="19"/>
  <c r="Q86" i="19"/>
  <c r="Q85" i="19"/>
  <c r="P85" i="19" s="1"/>
  <c r="Q81" i="19"/>
  <c r="Q506" i="19"/>
  <c r="P506" i="19" s="1"/>
  <c r="Q83" i="19"/>
  <c r="Q80" i="19"/>
  <c r="Q479" i="19"/>
  <c r="Q79" i="19"/>
  <c r="Q460" i="19"/>
  <c r="Q454" i="19"/>
  <c r="P454" i="19" s="1"/>
  <c r="Q437" i="19"/>
  <c r="Q87" i="19"/>
  <c r="Q84" i="19"/>
  <c r="P84" i="19" s="1"/>
  <c r="Q258" i="19"/>
  <c r="P258" i="19" s="1"/>
  <c r="Q257" i="19"/>
  <c r="P257" i="19" s="1"/>
  <c r="Q256" i="19"/>
  <c r="P256" i="19" s="1"/>
  <c r="Q255" i="19"/>
  <c r="Q254" i="19"/>
  <c r="Q253" i="19"/>
  <c r="Q252" i="19"/>
  <c r="P252" i="19" s="1"/>
  <c r="Q251" i="19"/>
  <c r="Q195" i="19"/>
  <c r="P195" i="19" s="1"/>
  <c r="Q194" i="19"/>
  <c r="Q190" i="19"/>
  <c r="Q335" i="19"/>
  <c r="P335" i="19" s="1"/>
  <c r="Q352" i="19"/>
  <c r="P352" i="19" s="1"/>
  <c r="Q336" i="19"/>
  <c r="P336" i="19" s="1"/>
  <c r="Q197" i="19"/>
  <c r="P197" i="19" s="1"/>
  <c r="Q196" i="19"/>
  <c r="Q193" i="19"/>
  <c r="Q191" i="19"/>
  <c r="Q412" i="19"/>
  <c r="Q411" i="19"/>
  <c r="Q410" i="19"/>
  <c r="Q492" i="19"/>
  <c r="Q409" i="19"/>
  <c r="Q461" i="19"/>
  <c r="Q455" i="19"/>
  <c r="P455" i="19" s="1"/>
  <c r="Q472" i="19"/>
  <c r="P472" i="19" s="1"/>
  <c r="Q427" i="19"/>
  <c r="P427" i="19" s="1"/>
  <c r="Q416" i="19"/>
  <c r="Q413" i="19"/>
  <c r="Q415" i="19"/>
  <c r="Q414" i="19"/>
  <c r="P414" i="19" s="1"/>
  <c r="Q392" i="19"/>
  <c r="Q391" i="19"/>
  <c r="P391" i="19" s="1"/>
  <c r="Q389" i="19"/>
  <c r="Q393" i="19"/>
  <c r="P393" i="19" s="1"/>
  <c r="Q387" i="19"/>
  <c r="Q505" i="19"/>
  <c r="Q480" i="19"/>
  <c r="P480" i="19" s="1"/>
  <c r="Q396" i="19"/>
  <c r="P396" i="19" s="1"/>
  <c r="Q452" i="19"/>
  <c r="Q385" i="19"/>
  <c r="Q428" i="19"/>
  <c r="Q386" i="19"/>
  <c r="P386" i="19" s="1"/>
  <c r="Q388" i="19"/>
  <c r="Q395" i="19"/>
  <c r="P395" i="19" s="1"/>
  <c r="Q390" i="19"/>
  <c r="Q394" i="19"/>
  <c r="P394" i="19" s="1"/>
  <c r="Q167" i="19"/>
  <c r="Q168" i="19"/>
  <c r="P168" i="19" s="1"/>
  <c r="Q341" i="19"/>
  <c r="P341" i="19" s="1"/>
  <c r="Q342" i="19"/>
  <c r="P342" i="19" s="1"/>
  <c r="Q340" i="19"/>
  <c r="Q207" i="19"/>
  <c r="Q206" i="19"/>
  <c r="Q205" i="19"/>
  <c r="P205" i="19" s="1"/>
  <c r="Q214" i="19"/>
  <c r="P214" i="19" s="1"/>
  <c r="Q212" i="19"/>
  <c r="P212" i="19" s="1"/>
  <c r="Q211" i="19"/>
  <c r="Q210" i="19"/>
  <c r="Q208" i="19"/>
  <c r="P208" i="19" s="1"/>
  <c r="Q209" i="19"/>
  <c r="P209" i="19" s="1"/>
  <c r="Q272" i="19"/>
  <c r="Q268" i="19"/>
  <c r="P268" i="19" s="1"/>
  <c r="Q271" i="19"/>
  <c r="Q289" i="19"/>
  <c r="P289" i="19" s="1"/>
  <c r="Q288" i="19"/>
  <c r="Q308" i="19"/>
  <c r="Q311" i="19"/>
  <c r="P311" i="19" s="1"/>
  <c r="Q331" i="19"/>
  <c r="P331" i="19" s="1"/>
  <c r="Q328" i="19"/>
  <c r="P328" i="19" s="1"/>
  <c r="Q329" i="19"/>
  <c r="P329" i="19" s="1"/>
  <c r="Q106" i="19"/>
  <c r="P106" i="19" s="1"/>
  <c r="Q104" i="19"/>
  <c r="Q105" i="19"/>
  <c r="P105" i="19" s="1"/>
  <c r="Q103" i="19"/>
  <c r="P103" i="19" s="1"/>
  <c r="Q107" i="19"/>
  <c r="Q496" i="19"/>
  <c r="Q475" i="19"/>
  <c r="Q445" i="19"/>
  <c r="Q456" i="19"/>
  <c r="Q434" i="19"/>
  <c r="Q110" i="19"/>
  <c r="Q109" i="19"/>
  <c r="P109" i="19" s="1"/>
  <c r="Q108" i="19"/>
  <c r="P108" i="19" s="1"/>
  <c r="Q421" i="19"/>
  <c r="P421" i="19" s="1"/>
  <c r="Q420" i="19"/>
  <c r="P420" i="19" s="1"/>
  <c r="Q419" i="19"/>
  <c r="P419" i="19" s="1"/>
  <c r="Q418" i="19"/>
  <c r="Q422" i="19"/>
  <c r="Q499" i="19"/>
  <c r="Q417" i="19"/>
  <c r="Q498" i="19"/>
  <c r="Q467" i="19"/>
  <c r="Q449" i="19"/>
  <c r="Q447" i="19"/>
  <c r="Q424" i="19"/>
  <c r="P424" i="19" s="1"/>
  <c r="Q423" i="19"/>
  <c r="P423" i="19" s="1"/>
  <c r="Q173" i="19"/>
  <c r="P173" i="19" s="1"/>
  <c r="Q172" i="19"/>
  <c r="P172" i="19" s="1"/>
  <c r="Q245" i="19"/>
  <c r="Q244" i="19"/>
  <c r="P244" i="19" s="1"/>
  <c r="Q242" i="19"/>
  <c r="Q241" i="19"/>
  <c r="Q240" i="19"/>
  <c r="Q247" i="19"/>
  <c r="Q250" i="19"/>
  <c r="Q238" i="19"/>
  <c r="P238" i="19" s="1"/>
  <c r="Q237" i="19"/>
  <c r="P237" i="19" s="1"/>
  <c r="Q259" i="19"/>
  <c r="Q270" i="19"/>
  <c r="P270" i="19" s="1"/>
  <c r="Q269" i="19"/>
  <c r="P269" i="19" s="1"/>
  <c r="Q291" i="19"/>
  <c r="Q290" i="19"/>
  <c r="P290" i="19" s="1"/>
  <c r="Q309" i="19"/>
  <c r="Q310" i="19"/>
  <c r="P310" i="19" s="1"/>
  <c r="Q101" i="19"/>
  <c r="Q100" i="19"/>
  <c r="Q99" i="19"/>
  <c r="Q98" i="19"/>
  <c r="Q97" i="19"/>
  <c r="Q96" i="19"/>
  <c r="P96" i="19" s="1"/>
  <c r="Q102" i="19"/>
  <c r="P102" i="19" s="1"/>
  <c r="Q494" i="19"/>
  <c r="P494" i="19" s="1"/>
  <c r="Q432" i="19"/>
  <c r="Q425" i="19"/>
  <c r="Q13" i="19"/>
  <c r="Q12" i="19"/>
  <c r="P12" i="19" s="1"/>
  <c r="Q11" i="19"/>
  <c r="Q471" i="19"/>
  <c r="Q10" i="19"/>
  <c r="Q431" i="19"/>
  <c r="Q14" i="19"/>
  <c r="P14" i="19" s="1"/>
  <c r="Q9" i="19"/>
  <c r="P9" i="19" s="1"/>
  <c r="Q8" i="19"/>
  <c r="Q7" i="19"/>
  <c r="P7" i="19" s="1"/>
  <c r="Q18" i="19"/>
  <c r="Q6" i="19"/>
  <c r="Q17" i="19"/>
  <c r="Q5" i="19"/>
  <c r="P5" i="19" s="1"/>
  <c r="Q16" i="19"/>
  <c r="P16" i="19" s="1"/>
  <c r="Q4" i="19"/>
  <c r="P4" i="19" s="1"/>
  <c r="O4" i="19" s="1"/>
  <c r="Q15" i="19"/>
  <c r="Q92" i="19"/>
  <c r="Q91" i="19"/>
  <c r="P91" i="19" s="1"/>
  <c r="Q90" i="19"/>
  <c r="P90" i="19" s="1"/>
  <c r="Q89" i="19"/>
  <c r="P89" i="19" s="1"/>
  <c r="Q491" i="19"/>
  <c r="P491" i="19" s="1"/>
  <c r="Q510" i="19"/>
  <c r="Q433" i="19"/>
  <c r="Q426" i="19"/>
  <c r="Q95" i="19"/>
  <c r="P95" i="19" s="1"/>
  <c r="Q94" i="19"/>
  <c r="P94" i="19" s="1"/>
  <c r="Q93" i="19"/>
  <c r="P93" i="19" s="1"/>
  <c r="Q183" i="19"/>
  <c r="Q182" i="19"/>
  <c r="P182" i="19" s="1"/>
  <c r="Q181" i="19"/>
  <c r="P181" i="19" s="1"/>
  <c r="Q180" i="19"/>
  <c r="P180" i="19" s="1"/>
  <c r="Q179" i="19"/>
  <c r="P179" i="19" s="1"/>
  <c r="Q178" i="19"/>
  <c r="P178" i="19" s="1"/>
  <c r="T209" i="22"/>
  <c r="R209" i="22"/>
  <c r="R78" i="22"/>
  <c r="R10" i="22"/>
  <c r="T186" i="22"/>
  <c r="R186" i="22"/>
  <c r="R178" i="22"/>
  <c r="T178" i="22"/>
  <c r="T201" i="22"/>
  <c r="R201" i="22"/>
  <c r="T183" i="22"/>
  <c r="R183" i="22"/>
  <c r="T202" i="22"/>
  <c r="R202" i="22"/>
  <c r="R45" i="22"/>
  <c r="T45" i="22"/>
  <c r="R67" i="22"/>
  <c r="T67" i="22"/>
  <c r="T73" i="22"/>
  <c r="R73" i="22"/>
  <c r="T37" i="22"/>
  <c r="R37" i="22"/>
  <c r="T160" i="22"/>
  <c r="R160" i="22"/>
  <c r="T191" i="22"/>
  <c r="R191" i="22"/>
  <c r="T196" i="22"/>
  <c r="R196" i="22"/>
  <c r="R38" i="22"/>
  <c r="T38" i="22"/>
  <c r="T50" i="22"/>
  <c r="R50" i="22"/>
  <c r="P296" i="19"/>
  <c r="T200" i="22"/>
  <c r="R200" i="22"/>
  <c r="R173" i="22"/>
  <c r="T173" i="22"/>
  <c r="T15" i="22"/>
  <c r="R15" i="22"/>
  <c r="R28" i="22"/>
  <c r="T28" i="22"/>
  <c r="T199" i="22"/>
  <c r="R199" i="22"/>
  <c r="T219" i="22"/>
  <c r="R219" i="22"/>
  <c r="T208" i="22"/>
  <c r="R208" i="22"/>
  <c r="R75" i="22"/>
  <c r="T75" i="22"/>
  <c r="T22" i="22"/>
  <c r="R22" i="22"/>
  <c r="R204" i="22"/>
  <c r="T204" i="22"/>
  <c r="R21" i="22"/>
  <c r="T21" i="22"/>
  <c r="T39" i="22"/>
  <c r="R39" i="22"/>
  <c r="T71" i="22"/>
  <c r="R71" i="22"/>
  <c r="R8" i="22"/>
  <c r="T8" i="22"/>
  <c r="R57" i="22"/>
  <c r="T57" i="22"/>
  <c r="R32" i="22"/>
  <c r="T32" i="22"/>
  <c r="T175" i="22"/>
  <c r="R175" i="22"/>
  <c r="T163" i="22"/>
  <c r="R163" i="22"/>
  <c r="R18" i="22"/>
  <c r="T18" i="22"/>
  <c r="R51" i="22"/>
  <c r="T51" i="22"/>
  <c r="T194" i="22"/>
  <c r="R194" i="22"/>
  <c r="R20" i="22"/>
  <c r="T20" i="22"/>
  <c r="T174" i="22"/>
  <c r="R174" i="22"/>
  <c r="R122" i="22"/>
  <c r="T122" i="22"/>
  <c r="R225" i="22"/>
  <c r="T225" i="22"/>
  <c r="T77" i="22"/>
  <c r="R77" i="22"/>
  <c r="R177" i="22"/>
  <c r="T192" i="22"/>
  <c r="T11" i="22"/>
  <c r="T179" i="22"/>
  <c r="R16" i="22"/>
  <c r="R34" i="22"/>
  <c r="T187" i="22"/>
  <c r="T195" i="22"/>
  <c r="R195" i="22"/>
  <c r="R17" i="22"/>
  <c r="T17" i="22"/>
  <c r="T206" i="22"/>
  <c r="R206" i="22"/>
  <c r="T184" i="22"/>
  <c r="R184" i="22"/>
  <c r="R36" i="22"/>
  <c r="T36" i="22"/>
  <c r="T79" i="22"/>
  <c r="R79" i="22"/>
  <c r="T24" i="22"/>
  <c r="R24" i="22"/>
  <c r="T106" i="22"/>
  <c r="R106" i="22"/>
  <c r="T54" i="22"/>
  <c r="R54" i="22"/>
  <c r="T29" i="22"/>
  <c r="R29" i="22"/>
  <c r="R69" i="22"/>
  <c r="T69" i="22"/>
  <c r="T162" i="22"/>
  <c r="R162" i="22"/>
  <c r="T224" i="22"/>
  <c r="R224" i="22"/>
  <c r="T9" i="22"/>
  <c r="R9" i="22"/>
  <c r="T41" i="22"/>
  <c r="R41" i="22"/>
  <c r="R158" i="22"/>
  <c r="T158" i="22"/>
  <c r="T58" i="22"/>
  <c r="R58" i="22"/>
  <c r="T33" i="22"/>
  <c r="R33" i="22"/>
  <c r="R42" i="22"/>
  <c r="T42" i="22"/>
  <c r="R26" i="22"/>
  <c r="T26" i="22"/>
  <c r="T46" i="22"/>
  <c r="R46" i="22"/>
  <c r="R47" i="22"/>
  <c r="T47" i="22"/>
  <c r="T31" i="22"/>
  <c r="R31" i="22"/>
  <c r="R188" i="22"/>
  <c r="T188" i="22"/>
  <c r="R180" i="22"/>
  <c r="T180" i="22"/>
  <c r="T30" i="22"/>
  <c r="R30" i="22"/>
  <c r="T214" i="22"/>
  <c r="R214" i="22"/>
  <c r="R176" i="22"/>
  <c r="T176" i="22"/>
  <c r="T159" i="22"/>
  <c r="R159" i="22"/>
  <c r="T62" i="22"/>
  <c r="R62" i="22"/>
  <c r="R110" i="22"/>
  <c r="T110" i="22"/>
  <c r="R213" i="22"/>
  <c r="T213" i="22"/>
  <c r="T207" i="22"/>
  <c r="R207" i="22"/>
  <c r="T197" i="22"/>
  <c r="R197" i="22"/>
  <c r="T181" i="22"/>
  <c r="R181" i="22"/>
  <c r="T190" i="22"/>
  <c r="R190" i="22"/>
  <c r="R44" i="22"/>
  <c r="T44" i="22"/>
  <c r="R217" i="22"/>
  <c r="T217" i="22"/>
  <c r="T53" i="22"/>
  <c r="R53" i="22"/>
  <c r="R216" i="22"/>
  <c r="T216" i="22"/>
  <c r="T49" i="22"/>
  <c r="R49" i="22"/>
  <c r="T189" i="22"/>
  <c r="R189" i="22"/>
  <c r="R215" i="22"/>
  <c r="T215" i="22"/>
  <c r="T25" i="22"/>
  <c r="R25" i="22"/>
  <c r="T221" i="22"/>
  <c r="R221" i="22"/>
  <c r="R193" i="22"/>
  <c r="T193" i="22"/>
  <c r="T118" i="22"/>
  <c r="R118" i="22"/>
  <c r="T23" i="22"/>
  <c r="R23" i="22"/>
  <c r="T211" i="22"/>
  <c r="R211" i="22"/>
  <c r="R210" i="22"/>
  <c r="T210" i="22"/>
  <c r="T52" i="22"/>
  <c r="R52" i="22"/>
  <c r="T92" i="22"/>
  <c r="R92" i="22"/>
  <c r="R72" i="22"/>
  <c r="T72" i="22"/>
  <c r="T218" i="22"/>
  <c r="R218" i="22"/>
  <c r="R205" i="22"/>
  <c r="T205" i="22"/>
  <c r="T40" i="22"/>
  <c r="R40" i="22"/>
  <c r="T27" i="22"/>
  <c r="R27" i="22"/>
  <c r="P139" i="19"/>
  <c r="P132" i="19"/>
  <c r="P131" i="19"/>
  <c r="P161" i="19"/>
  <c r="P261" i="19"/>
  <c r="P233" i="19"/>
  <c r="P326" i="19"/>
  <c r="R198" i="22"/>
  <c r="T198" i="22"/>
  <c r="P371" i="19"/>
  <c r="P379" i="19"/>
  <c r="P186" i="19"/>
  <c r="P184" i="19"/>
  <c r="P327" i="19"/>
  <c r="P82" i="19"/>
  <c r="P144" i="19"/>
  <c r="P492" i="19"/>
  <c r="P461" i="19"/>
  <c r="P385" i="19"/>
  <c r="P211" i="19"/>
  <c r="P288" i="19"/>
  <c r="P110" i="19"/>
  <c r="P449" i="19"/>
  <c r="P422" i="19"/>
  <c r="P250" i="19"/>
  <c r="R12" i="22"/>
  <c r="T12" i="22"/>
  <c r="P15" i="19"/>
  <c r="P13" i="19"/>
  <c r="P433" i="19"/>
  <c r="T203" i="22"/>
  <c r="P254" i="19"/>
  <c r="P23" i="19"/>
  <c r="P19" i="19"/>
  <c r="P25" i="19"/>
  <c r="P24" i="19"/>
  <c r="P21" i="19"/>
  <c r="P32" i="19"/>
  <c r="P470" i="19"/>
  <c r="P438" i="19"/>
  <c r="P27" i="19"/>
  <c r="P432" i="19"/>
  <c r="P425" i="19"/>
  <c r="P99" i="19"/>
  <c r="P213" i="19"/>
  <c r="P274" i="19"/>
  <c r="P276" i="19"/>
  <c r="P293" i="19"/>
  <c r="P76" i="19"/>
  <c r="P73" i="19"/>
  <c r="P63" i="19"/>
  <c r="P67" i="19"/>
  <c r="P78" i="19"/>
  <c r="P64" i="19"/>
  <c r="P153" i="19"/>
  <c r="P216" i="19"/>
  <c r="P118" i="19"/>
  <c r="P117" i="19"/>
  <c r="P116" i="19"/>
  <c r="P111" i="19"/>
  <c r="P154" i="19"/>
  <c r="P177" i="19"/>
  <c r="P176" i="19"/>
  <c r="P174" i="19"/>
  <c r="P189" i="19"/>
  <c r="P298" i="19"/>
  <c r="P302" i="19"/>
  <c r="P318" i="19"/>
  <c r="P338" i="19"/>
  <c r="P42" i="19"/>
  <c r="P39" i="19"/>
  <c r="P501" i="19"/>
  <c r="P47" i="19"/>
  <c r="P448" i="19"/>
  <c r="P35" i="19"/>
  <c r="P46" i="19"/>
  <c r="P230" i="19"/>
  <c r="P224" i="19"/>
  <c r="P123" i="19"/>
  <c r="P473" i="19"/>
  <c r="P464" i="19"/>
  <c r="P157" i="19"/>
  <c r="P199" i="19"/>
  <c r="P198" i="19"/>
  <c r="P356" i="19"/>
  <c r="P357" i="19"/>
  <c r="P301" i="19"/>
  <c r="P320" i="19"/>
  <c r="P58" i="19"/>
  <c r="P497" i="19"/>
  <c r="P54" i="19"/>
  <c r="P441" i="19"/>
  <c r="P51" i="19"/>
  <c r="P62" i="19"/>
  <c r="P61" i="19"/>
  <c r="P220" i="19"/>
  <c r="P229" i="19"/>
  <c r="P282" i="19"/>
  <c r="R14" i="22"/>
  <c r="T222" i="22"/>
  <c r="T13" i="22"/>
  <c r="T43" i="22"/>
  <c r="P19" i="22"/>
  <c r="R19" i="22" s="1"/>
  <c r="T223" i="22"/>
  <c r="P489" i="19"/>
  <c r="P137" i="19"/>
  <c r="P162" i="19"/>
  <c r="P376" i="19"/>
  <c r="P381" i="19"/>
  <c r="P185" i="19"/>
  <c r="P235" i="19"/>
  <c r="P479" i="19"/>
  <c r="P88" i="19"/>
  <c r="P415" i="19"/>
  <c r="P207" i="19"/>
  <c r="P475" i="19"/>
  <c r="P418" i="19"/>
  <c r="P18" i="19"/>
  <c r="P375" i="19"/>
  <c r="P382" i="19"/>
  <c r="P400" i="19"/>
  <c r="P246" i="19"/>
  <c r="P482" i="19"/>
  <c r="P481" i="19"/>
  <c r="P471" i="19"/>
  <c r="P92" i="19"/>
  <c r="P86" i="19"/>
  <c r="P83" i="19"/>
  <c r="P253" i="19"/>
  <c r="P38" i="19"/>
  <c r="P225" i="19"/>
  <c r="P175" i="19"/>
  <c r="P319" i="19"/>
  <c r="P34" i="19"/>
  <c r="P128" i="19"/>
  <c r="P232" i="19"/>
  <c r="P504" i="19"/>
  <c r="P468" i="19"/>
  <c r="P134" i="19"/>
  <c r="P133" i="19"/>
  <c r="P313" i="19"/>
  <c r="P72" i="19"/>
  <c r="P350" i="19"/>
  <c r="P469" i="19"/>
  <c r="P50" i="19"/>
  <c r="P374" i="19"/>
  <c r="P165" i="19"/>
  <c r="P163" i="19"/>
  <c r="P416" i="19"/>
  <c r="P413" i="19"/>
  <c r="P167" i="19"/>
  <c r="P447" i="19"/>
  <c r="P247" i="19"/>
  <c r="P291" i="19"/>
  <c r="P17" i="19"/>
  <c r="N3" i="23"/>
  <c r="N6" i="23"/>
  <c r="M8" i="23"/>
  <c r="N7" i="23"/>
  <c r="N5" i="23"/>
  <c r="N4" i="23"/>
  <c r="O6" i="22"/>
  <c r="M7" i="22"/>
  <c r="T445" i="21"/>
  <c r="R445" i="21"/>
  <c r="T509" i="21"/>
  <c r="R509" i="21"/>
  <c r="T475" i="21"/>
  <c r="R475" i="21"/>
  <c r="R506" i="21"/>
  <c r="T506" i="21"/>
  <c r="T495" i="21"/>
  <c r="R495" i="21"/>
  <c r="T503" i="21"/>
  <c r="R503" i="21"/>
  <c r="T485" i="21"/>
  <c r="R485" i="21"/>
  <c r="O5" i="21"/>
  <c r="O6" i="21" s="1"/>
  <c r="O7" i="21" s="1"/>
  <c r="O8" i="21" s="1"/>
  <c r="O9" i="21" s="1"/>
  <c r="O10" i="21" s="1"/>
  <c r="O11" i="21" s="1"/>
  <c r="O12" i="21" s="1"/>
  <c r="O13" i="21" s="1"/>
  <c r="O14" i="21" s="1"/>
  <c r="O15" i="21" s="1"/>
  <c r="O16" i="21" s="1"/>
  <c r="O17" i="21" s="1"/>
  <c r="O18" i="21" s="1"/>
  <c r="O19" i="21" s="1"/>
  <c r="O20" i="21" s="1"/>
  <c r="O21" i="21" s="1"/>
  <c r="O22" i="21" s="1"/>
  <c r="O23" i="21" s="1"/>
  <c r="O24" i="21" s="1"/>
  <c r="O25" i="21" s="1"/>
  <c r="O26" i="21" s="1"/>
  <c r="O27" i="21" s="1"/>
  <c r="O28" i="21" s="1"/>
  <c r="O29" i="21" s="1"/>
  <c r="O30" i="21" s="1"/>
  <c r="O31" i="21" s="1"/>
  <c r="O32" i="21" s="1"/>
  <c r="O33" i="21" s="1"/>
  <c r="O34" i="21" s="1"/>
  <c r="O35" i="21" s="1"/>
  <c r="O36" i="21" s="1"/>
  <c r="O37" i="21" s="1"/>
  <c r="O38" i="21" s="1"/>
  <c r="O39" i="21" s="1"/>
  <c r="O40" i="21" s="1"/>
  <c r="O41" i="21" s="1"/>
  <c r="O42" i="21" s="1"/>
  <c r="O43" i="21" s="1"/>
  <c r="O44" i="21" s="1"/>
  <c r="O45" i="21" s="1"/>
  <c r="O46" i="21" s="1"/>
  <c r="O47" i="21" s="1"/>
  <c r="O48" i="21" s="1"/>
  <c r="O49" i="21" s="1"/>
  <c r="O50" i="21" s="1"/>
  <c r="O51" i="21" s="1"/>
  <c r="O52" i="21" s="1"/>
  <c r="O53" i="21" s="1"/>
  <c r="O54" i="21" s="1"/>
  <c r="O55" i="21" s="1"/>
  <c r="O56" i="21" s="1"/>
  <c r="O57" i="21" s="1"/>
  <c r="O58" i="21" s="1"/>
  <c r="O59" i="21" s="1"/>
  <c r="O60" i="21" s="1"/>
  <c r="O61" i="21" s="1"/>
  <c r="O62" i="21" s="1"/>
  <c r="O63" i="21" s="1"/>
  <c r="O64" i="21" s="1"/>
  <c r="O65" i="21" s="1"/>
  <c r="O66" i="21" s="1"/>
  <c r="O67" i="21" s="1"/>
  <c r="O68" i="21" s="1"/>
  <c r="O69" i="21" s="1"/>
  <c r="O70" i="21" s="1"/>
  <c r="O71" i="21" s="1"/>
  <c r="O72" i="21" s="1"/>
  <c r="O73" i="21" s="1"/>
  <c r="O74" i="21" s="1"/>
  <c r="O75" i="21" s="1"/>
  <c r="O76" i="21" s="1"/>
  <c r="O77" i="21" s="1"/>
  <c r="O78" i="21" s="1"/>
  <c r="O79" i="21" s="1"/>
  <c r="O80" i="21" s="1"/>
  <c r="O81" i="21" s="1"/>
  <c r="O82" i="21" s="1"/>
  <c r="O83" i="21" s="1"/>
  <c r="O84" i="21" s="1"/>
  <c r="O85" i="21" s="1"/>
  <c r="O86" i="21" s="1"/>
  <c r="O87" i="21" s="1"/>
  <c r="O88" i="21" s="1"/>
  <c r="O89" i="21" s="1"/>
  <c r="O90" i="21" s="1"/>
  <c r="O91" i="21" s="1"/>
  <c r="O92" i="21" s="1"/>
  <c r="O93" i="21" s="1"/>
  <c r="O94" i="21" s="1"/>
  <c r="O95" i="21" s="1"/>
  <c r="O96" i="21" s="1"/>
  <c r="O97" i="21" s="1"/>
  <c r="O98" i="21" s="1"/>
  <c r="O99" i="21" s="1"/>
  <c r="O100" i="21" s="1"/>
  <c r="O101" i="21" s="1"/>
  <c r="O102" i="21" s="1"/>
  <c r="O103" i="21" s="1"/>
  <c r="O104" i="21" s="1"/>
  <c r="O105" i="21" s="1"/>
  <c r="O106" i="21" s="1"/>
  <c r="O107" i="21" s="1"/>
  <c r="O108" i="21" s="1"/>
  <c r="O109" i="21" s="1"/>
  <c r="O110" i="21" s="1"/>
  <c r="O111" i="21" s="1"/>
  <c r="O112" i="21" s="1"/>
  <c r="O113" i="21" s="1"/>
  <c r="O114" i="21" s="1"/>
  <c r="O115" i="21" s="1"/>
  <c r="O116" i="21" s="1"/>
  <c r="O117" i="21" s="1"/>
  <c r="O118" i="21" s="1"/>
  <c r="O119" i="21" s="1"/>
  <c r="O120" i="21" s="1"/>
  <c r="O121" i="21" s="1"/>
  <c r="O122" i="21" s="1"/>
  <c r="O123" i="21" s="1"/>
  <c r="O124" i="21" s="1"/>
  <c r="O125" i="21" s="1"/>
  <c r="O126" i="21" s="1"/>
  <c r="O127" i="21" s="1"/>
  <c r="O128" i="21" s="1"/>
  <c r="O129" i="21" s="1"/>
  <c r="O130" i="21" s="1"/>
  <c r="O131" i="21" s="1"/>
  <c r="O132" i="21" s="1"/>
  <c r="O133" i="21" s="1"/>
  <c r="O134" i="21" s="1"/>
  <c r="O135" i="21" s="1"/>
  <c r="O136" i="21" s="1"/>
  <c r="O137" i="21" s="1"/>
  <c r="O138" i="21" s="1"/>
  <c r="O139" i="21" s="1"/>
  <c r="O140" i="21" s="1"/>
  <c r="O141" i="21" s="1"/>
  <c r="O142" i="21" s="1"/>
  <c r="O143" i="21" s="1"/>
  <c r="O144" i="21" s="1"/>
  <c r="O145" i="21" s="1"/>
  <c r="O146" i="21" s="1"/>
  <c r="O147" i="21" s="1"/>
  <c r="O148" i="21" s="1"/>
  <c r="O149" i="21" s="1"/>
  <c r="O150" i="21" s="1"/>
  <c r="O151" i="21" s="1"/>
  <c r="O152" i="21" s="1"/>
  <c r="O153" i="21" s="1"/>
  <c r="O154" i="21" s="1"/>
  <c r="O155" i="21" s="1"/>
  <c r="O156" i="21" s="1"/>
  <c r="O157" i="21" s="1"/>
  <c r="O158" i="21" s="1"/>
  <c r="O159" i="21" s="1"/>
  <c r="O160" i="21" s="1"/>
  <c r="O161" i="21" s="1"/>
  <c r="O162" i="21" s="1"/>
  <c r="O163" i="21" s="1"/>
  <c r="O164" i="21" s="1"/>
  <c r="O165" i="21" s="1"/>
  <c r="O166" i="21" s="1"/>
  <c r="O167" i="21" s="1"/>
  <c r="O168" i="21" s="1"/>
  <c r="O169" i="21" s="1"/>
  <c r="O170" i="21" s="1"/>
  <c r="O171" i="21" s="1"/>
  <c r="O172" i="21" s="1"/>
  <c r="O173" i="21" s="1"/>
  <c r="O174" i="21" s="1"/>
  <c r="O175" i="21" s="1"/>
  <c r="O176" i="21" s="1"/>
  <c r="O177" i="21" s="1"/>
  <c r="O178" i="21" s="1"/>
  <c r="O179" i="21" s="1"/>
  <c r="O180" i="21" s="1"/>
  <c r="O181" i="21" s="1"/>
  <c r="O182" i="21" s="1"/>
  <c r="O183" i="21" s="1"/>
  <c r="O184" i="21" s="1"/>
  <c r="O185" i="21" s="1"/>
  <c r="O186" i="21" s="1"/>
  <c r="O187" i="21" s="1"/>
  <c r="O188" i="21" s="1"/>
  <c r="O189" i="21" s="1"/>
  <c r="O190" i="21" s="1"/>
  <c r="O191" i="21" s="1"/>
  <c r="O192" i="21" s="1"/>
  <c r="O193" i="21" s="1"/>
  <c r="O194" i="21" s="1"/>
  <c r="O195" i="21" s="1"/>
  <c r="O196" i="21" s="1"/>
  <c r="O197" i="21" s="1"/>
  <c r="O198" i="21" s="1"/>
  <c r="O199" i="21" s="1"/>
  <c r="O200" i="21" s="1"/>
  <c r="O201" i="21" s="1"/>
  <c r="O202" i="21" s="1"/>
  <c r="O203" i="21" s="1"/>
  <c r="O204" i="21" s="1"/>
  <c r="O205" i="21" s="1"/>
  <c r="O206" i="21" s="1"/>
  <c r="O207" i="21" s="1"/>
  <c r="O208" i="21" s="1"/>
  <c r="O209" i="21" s="1"/>
  <c r="O210" i="21" s="1"/>
  <c r="O211" i="21" s="1"/>
  <c r="O212" i="21" s="1"/>
  <c r="O213" i="21" s="1"/>
  <c r="O214" i="21" s="1"/>
  <c r="O215" i="21" s="1"/>
  <c r="O216" i="21" s="1"/>
  <c r="O217" i="21" s="1"/>
  <c r="O218" i="21" s="1"/>
  <c r="O219" i="21" s="1"/>
  <c r="O220" i="21" s="1"/>
  <c r="O221" i="21" s="1"/>
  <c r="O222" i="21" s="1"/>
  <c r="O223" i="21" s="1"/>
  <c r="O224" i="21" s="1"/>
  <c r="O225" i="21" s="1"/>
  <c r="O226" i="21" s="1"/>
  <c r="O227" i="21" s="1"/>
  <c r="O228" i="21" s="1"/>
  <c r="O229" i="21" s="1"/>
  <c r="O230" i="21" s="1"/>
  <c r="O231" i="21" s="1"/>
  <c r="O232" i="21" s="1"/>
  <c r="O233" i="21" s="1"/>
  <c r="O234" i="21" s="1"/>
  <c r="O235" i="21" s="1"/>
  <c r="O236" i="21" s="1"/>
  <c r="O237" i="21" s="1"/>
  <c r="O238" i="21" s="1"/>
  <c r="O239" i="21" s="1"/>
  <c r="O240" i="21" s="1"/>
  <c r="O241" i="21" s="1"/>
  <c r="O242" i="21" s="1"/>
  <c r="O243" i="21" s="1"/>
  <c r="O244" i="21" s="1"/>
  <c r="O245" i="21" s="1"/>
  <c r="O246" i="21" s="1"/>
  <c r="O247" i="21" s="1"/>
  <c r="O248" i="21" s="1"/>
  <c r="O249" i="21" s="1"/>
  <c r="O250" i="21" s="1"/>
  <c r="O251" i="21" s="1"/>
  <c r="O252" i="21" s="1"/>
  <c r="O253" i="21" s="1"/>
  <c r="O254" i="21" s="1"/>
  <c r="O255" i="21" s="1"/>
  <c r="O256" i="21" s="1"/>
  <c r="O257" i="21" s="1"/>
  <c r="O258" i="21" s="1"/>
  <c r="O259" i="21" s="1"/>
  <c r="O260" i="21" s="1"/>
  <c r="O261" i="21" s="1"/>
  <c r="O262" i="21" s="1"/>
  <c r="O263" i="21" s="1"/>
  <c r="O264" i="21" s="1"/>
  <c r="O265" i="21" s="1"/>
  <c r="O266" i="21" s="1"/>
  <c r="O267" i="21" s="1"/>
  <c r="O268" i="21" s="1"/>
  <c r="O269" i="21" s="1"/>
  <c r="O270" i="21" s="1"/>
  <c r="O271" i="21" s="1"/>
  <c r="O272" i="21" s="1"/>
  <c r="O273" i="21" s="1"/>
  <c r="O274" i="21" s="1"/>
  <c r="O275" i="21" s="1"/>
  <c r="O276" i="21" s="1"/>
  <c r="O277" i="21" s="1"/>
  <c r="O278" i="21" s="1"/>
  <c r="O279" i="21" s="1"/>
  <c r="O280" i="21" s="1"/>
  <c r="O281" i="21" s="1"/>
  <c r="O282" i="21" s="1"/>
  <c r="O283" i="21" s="1"/>
  <c r="O284" i="21" s="1"/>
  <c r="O285" i="21" s="1"/>
  <c r="O286" i="21" s="1"/>
  <c r="O287" i="21" s="1"/>
  <c r="O288" i="21" s="1"/>
  <c r="O289" i="21" s="1"/>
  <c r="O290" i="21" s="1"/>
  <c r="O291" i="21" s="1"/>
  <c r="O292" i="21" s="1"/>
  <c r="O293" i="21" s="1"/>
  <c r="O294" i="21" s="1"/>
  <c r="O295" i="21" s="1"/>
  <c r="O296" i="21" s="1"/>
  <c r="O297" i="21" s="1"/>
  <c r="O298" i="21" s="1"/>
  <c r="O299" i="21" s="1"/>
  <c r="O300" i="21" s="1"/>
  <c r="O301" i="21" s="1"/>
  <c r="O302" i="21" s="1"/>
  <c r="O303" i="21" s="1"/>
  <c r="O304" i="21" s="1"/>
  <c r="O305" i="21" s="1"/>
  <c r="O306" i="21" s="1"/>
  <c r="O307" i="21" s="1"/>
  <c r="O308" i="21" s="1"/>
  <c r="O309" i="21" s="1"/>
  <c r="O310" i="21" s="1"/>
  <c r="O311" i="21" s="1"/>
  <c r="O312" i="21" s="1"/>
  <c r="O313" i="21" s="1"/>
  <c r="O314" i="21" s="1"/>
  <c r="O315" i="21" s="1"/>
  <c r="O316" i="21" s="1"/>
  <c r="O317" i="21" s="1"/>
  <c r="O318" i="21" s="1"/>
  <c r="O319" i="21" s="1"/>
  <c r="O320" i="21" s="1"/>
  <c r="O321" i="21" s="1"/>
  <c r="O322" i="21" s="1"/>
  <c r="O323" i="21" s="1"/>
  <c r="O324" i="21" s="1"/>
  <c r="O325" i="21" s="1"/>
  <c r="O326" i="21" s="1"/>
  <c r="O327" i="21" s="1"/>
  <c r="O328" i="21" s="1"/>
  <c r="O329" i="21" s="1"/>
  <c r="O330" i="21" s="1"/>
  <c r="O331" i="21" s="1"/>
  <c r="O332" i="21" s="1"/>
  <c r="O333" i="21" s="1"/>
  <c r="O334" i="21" s="1"/>
  <c r="O335" i="21" s="1"/>
  <c r="O336" i="21" s="1"/>
  <c r="O337" i="21" s="1"/>
  <c r="O338" i="21" s="1"/>
  <c r="O339" i="21" s="1"/>
  <c r="O340" i="21" s="1"/>
  <c r="O341" i="21" s="1"/>
  <c r="O342" i="21" s="1"/>
  <c r="O343" i="21" s="1"/>
  <c r="O344" i="21" s="1"/>
  <c r="O345" i="21" s="1"/>
  <c r="O346" i="21" s="1"/>
  <c r="O347" i="21" s="1"/>
  <c r="O348" i="21" s="1"/>
  <c r="O349" i="21" s="1"/>
  <c r="O350" i="21" s="1"/>
  <c r="O351" i="21" s="1"/>
  <c r="O352" i="21" s="1"/>
  <c r="O353" i="21" s="1"/>
  <c r="O354" i="21" s="1"/>
  <c r="O355" i="21" s="1"/>
  <c r="O356" i="21" s="1"/>
  <c r="O357" i="21" s="1"/>
  <c r="O358" i="21" s="1"/>
  <c r="O359" i="21" s="1"/>
  <c r="O360" i="21" s="1"/>
  <c r="O361" i="21" s="1"/>
  <c r="O362" i="21" s="1"/>
  <c r="O363" i="21" s="1"/>
  <c r="O364" i="21" s="1"/>
  <c r="O365" i="21" s="1"/>
  <c r="O366" i="21" s="1"/>
  <c r="O367" i="21" s="1"/>
  <c r="O368" i="21" s="1"/>
  <c r="O369" i="21" s="1"/>
  <c r="O370" i="21" s="1"/>
  <c r="O371" i="21" s="1"/>
  <c r="O372" i="21" s="1"/>
  <c r="O373" i="21" s="1"/>
  <c r="O374" i="21" s="1"/>
  <c r="O375" i="21" s="1"/>
  <c r="O376" i="21" s="1"/>
  <c r="O377" i="21" s="1"/>
  <c r="O378" i="21" s="1"/>
  <c r="O379" i="21" s="1"/>
  <c r="O380" i="21" s="1"/>
  <c r="O381" i="21" s="1"/>
  <c r="O382" i="21" s="1"/>
  <c r="O383" i="21" s="1"/>
  <c r="O384" i="21" s="1"/>
  <c r="O385" i="21" s="1"/>
  <c r="O386" i="21" s="1"/>
  <c r="O387" i="21" s="1"/>
  <c r="O388" i="21" s="1"/>
  <c r="O389" i="21" s="1"/>
  <c r="O390" i="21" s="1"/>
  <c r="O391" i="21" s="1"/>
  <c r="O392" i="21" s="1"/>
  <c r="O393" i="21" s="1"/>
  <c r="O394" i="21" s="1"/>
  <c r="O395" i="21" s="1"/>
  <c r="O396" i="21" s="1"/>
  <c r="O397" i="21" s="1"/>
  <c r="O398" i="21" s="1"/>
  <c r="O399" i="21" s="1"/>
  <c r="O400" i="21" s="1"/>
  <c r="O401" i="21" s="1"/>
  <c r="O402" i="21" s="1"/>
  <c r="O403" i="21" s="1"/>
  <c r="O404" i="21" s="1"/>
  <c r="O405" i="21" s="1"/>
  <c r="O406" i="21" s="1"/>
  <c r="O407" i="21" s="1"/>
  <c r="O408" i="21" s="1"/>
  <c r="O409" i="21" s="1"/>
  <c r="O410" i="21" s="1"/>
  <c r="O411" i="21" s="1"/>
  <c r="O412" i="21" s="1"/>
  <c r="O413" i="21" s="1"/>
  <c r="O414" i="21" s="1"/>
  <c r="O415" i="21" s="1"/>
  <c r="O416" i="21" s="1"/>
  <c r="O417" i="21" s="1"/>
  <c r="O418" i="21" s="1"/>
  <c r="O419" i="21" s="1"/>
  <c r="O420" i="21" s="1"/>
  <c r="O421" i="21" s="1"/>
  <c r="O422" i="21" s="1"/>
  <c r="O423" i="21" s="1"/>
  <c r="O424" i="21" s="1"/>
  <c r="O425" i="21" s="1"/>
  <c r="O426" i="21" s="1"/>
  <c r="O427" i="21" s="1"/>
  <c r="O428" i="21" s="1"/>
  <c r="O429" i="21" s="1"/>
  <c r="O430" i="21" s="1"/>
  <c r="O431" i="21" s="1"/>
  <c r="O432" i="21" s="1"/>
  <c r="O433" i="21" s="1"/>
  <c r="O434" i="21" s="1"/>
  <c r="O435" i="21" s="1"/>
  <c r="O436" i="21" s="1"/>
  <c r="O437" i="21" s="1"/>
  <c r="O438" i="21" s="1"/>
  <c r="O439" i="21" s="1"/>
  <c r="O440" i="21" s="1"/>
  <c r="O441" i="21" s="1"/>
  <c r="O442" i="21" s="1"/>
  <c r="O443" i="21" s="1"/>
  <c r="O444" i="21" s="1"/>
  <c r="O445" i="21" s="1"/>
  <c r="O446" i="21" s="1"/>
  <c r="O447" i="21" s="1"/>
  <c r="O448" i="21" s="1"/>
  <c r="O449" i="21" s="1"/>
  <c r="O450" i="21" s="1"/>
  <c r="O451" i="21" s="1"/>
  <c r="O452" i="21" s="1"/>
  <c r="O453" i="21" s="1"/>
  <c r="O454" i="21" s="1"/>
  <c r="O455" i="21" s="1"/>
  <c r="O456" i="21" s="1"/>
  <c r="O457" i="21" s="1"/>
  <c r="O458" i="21" s="1"/>
  <c r="O459" i="21" s="1"/>
  <c r="O460" i="21" s="1"/>
  <c r="O461" i="21" s="1"/>
  <c r="O462" i="21" s="1"/>
  <c r="O463" i="21" s="1"/>
  <c r="O464" i="21" s="1"/>
  <c r="O465" i="21" s="1"/>
  <c r="O466" i="21" s="1"/>
  <c r="O467" i="21" s="1"/>
  <c r="O468" i="21" s="1"/>
  <c r="O469" i="21" s="1"/>
  <c r="O470" i="21" s="1"/>
  <c r="O471" i="21" s="1"/>
  <c r="O472" i="21" s="1"/>
  <c r="O473" i="21" s="1"/>
  <c r="O474" i="21" s="1"/>
  <c r="O475" i="21" s="1"/>
  <c r="O476" i="21" s="1"/>
  <c r="O477" i="21" s="1"/>
  <c r="O478" i="21" s="1"/>
  <c r="O479" i="21" s="1"/>
  <c r="O480" i="21" s="1"/>
  <c r="O481" i="21" s="1"/>
  <c r="O482" i="21" s="1"/>
  <c r="O483" i="21" s="1"/>
  <c r="O484" i="21" s="1"/>
  <c r="O485" i="21" s="1"/>
  <c r="O486" i="21" s="1"/>
  <c r="O487" i="21" s="1"/>
  <c r="O488" i="21" s="1"/>
  <c r="O489" i="21" s="1"/>
  <c r="O490" i="21" s="1"/>
  <c r="O491" i="21" s="1"/>
  <c r="O492" i="21" s="1"/>
  <c r="O493" i="21" s="1"/>
  <c r="O494" i="21" s="1"/>
  <c r="O495" i="21" s="1"/>
  <c r="O496" i="21" s="1"/>
  <c r="O497" i="21" s="1"/>
  <c r="O498" i="21" s="1"/>
  <c r="O499" i="21" s="1"/>
  <c r="O500" i="21" s="1"/>
  <c r="O501" i="21" s="1"/>
  <c r="O502" i="21" s="1"/>
  <c r="O503" i="21" s="1"/>
  <c r="O504" i="21" s="1"/>
  <c r="O505" i="21" s="1"/>
  <c r="O506" i="21" s="1"/>
  <c r="O507" i="21" s="1"/>
  <c r="O508" i="21" s="1"/>
  <c r="O509" i="21" s="1"/>
  <c r="O510" i="21" s="1"/>
  <c r="O511" i="21" s="1"/>
  <c r="O512" i="21" s="1"/>
  <c r="T510" i="21"/>
  <c r="R510" i="21"/>
  <c r="T501" i="21"/>
  <c r="R501" i="21"/>
  <c r="T476" i="21"/>
  <c r="R476" i="21"/>
  <c r="T471" i="21"/>
  <c r="R471" i="21"/>
  <c r="R480" i="21"/>
  <c r="T480" i="21"/>
  <c r="R473" i="21"/>
  <c r="T473" i="21"/>
  <c r="M8" i="21"/>
  <c r="T469" i="21"/>
  <c r="R469" i="21"/>
  <c r="T504" i="21"/>
  <c r="R504" i="21"/>
  <c r="P397" i="19"/>
  <c r="P458" i="19"/>
  <c r="P143" i="19"/>
  <c r="P457" i="19"/>
  <c r="P460" i="19"/>
  <c r="P437" i="19"/>
  <c r="P308" i="19"/>
  <c r="P183" i="19"/>
  <c r="P411" i="19"/>
  <c r="P45" i="19"/>
  <c r="P44" i="19"/>
  <c r="P436" i="19"/>
  <c r="P314" i="19"/>
  <c r="P316" i="19"/>
  <c r="P68" i="19"/>
  <c r="P77" i="19"/>
  <c r="P442" i="19"/>
  <c r="P429" i="19"/>
  <c r="P483" i="19"/>
  <c r="P477" i="19"/>
  <c r="P124" i="19"/>
  <c r="P122" i="19"/>
  <c r="P203" i="19"/>
  <c r="P390" i="19"/>
  <c r="P149" i="19"/>
  <c r="P138" i="19"/>
  <c r="P136" i="19"/>
  <c r="P507" i="19"/>
  <c r="P158" i="19"/>
  <c r="P260" i="19"/>
  <c r="P267" i="19"/>
  <c r="P348" i="19"/>
  <c r="P323" i="19"/>
  <c r="P343" i="19"/>
  <c r="P169" i="19"/>
  <c r="P275" i="19"/>
  <c r="P292" i="19"/>
  <c r="P299" i="19"/>
  <c r="P312" i="19"/>
  <c r="P322" i="19"/>
  <c r="P332" i="19"/>
  <c r="P171" i="19"/>
  <c r="P221" i="19"/>
  <c r="P192" i="19"/>
  <c r="P277" i="19"/>
  <c r="P287" i="19"/>
  <c r="P297" i="19"/>
  <c r="P306" i="19"/>
  <c r="P317" i="19"/>
  <c r="P325" i="19"/>
  <c r="P330" i="19"/>
  <c r="P347" i="19"/>
  <c r="P377" i="19"/>
  <c r="P378" i="19"/>
  <c r="P478" i="19"/>
  <c r="P512" i="19"/>
  <c r="P409" i="19"/>
  <c r="P412" i="19"/>
  <c r="P410" i="19"/>
  <c r="P10" i="19"/>
  <c r="P8" i="19"/>
  <c r="P6" i="19"/>
  <c r="P431" i="19"/>
  <c r="P11" i="19"/>
  <c r="P41" i="19"/>
  <c r="P485" i="19"/>
  <c r="P40" i="19"/>
  <c r="P36" i="19"/>
  <c r="P490" i="19"/>
  <c r="P453" i="19"/>
  <c r="P115" i="19"/>
  <c r="P113" i="19"/>
  <c r="P474" i="19"/>
  <c r="P56" i="19"/>
  <c r="P503" i="19"/>
  <c r="P57" i="19"/>
  <c r="P55" i="19"/>
  <c r="P53" i="19"/>
  <c r="P49" i="19"/>
  <c r="P495" i="19"/>
  <c r="P430" i="19"/>
  <c r="P402" i="19"/>
  <c r="P462" i="19"/>
  <c r="P407" i="19"/>
  <c r="P405" i="19"/>
  <c r="P403" i="19"/>
  <c r="P398" i="19"/>
  <c r="P388" i="19"/>
  <c r="P505" i="19"/>
  <c r="P452" i="19"/>
  <c r="P387" i="19"/>
  <c r="P428" i="19"/>
  <c r="P392" i="19"/>
  <c r="P389" i="19"/>
  <c r="P510" i="19"/>
  <c r="P426" i="19"/>
  <c r="P215" i="19"/>
  <c r="P170" i="19"/>
  <c r="P340" i="19"/>
  <c r="P204" i="19"/>
  <c r="P231" i="19"/>
  <c r="P210" i="19"/>
  <c r="P206" i="19"/>
  <c r="P234" i="19"/>
  <c r="P188" i="19"/>
  <c r="P359" i="19"/>
  <c r="P358" i="19"/>
  <c r="P337" i="19"/>
  <c r="P351" i="19"/>
  <c r="P272" i="19"/>
  <c r="P271" i="19"/>
  <c r="P278" i="19"/>
  <c r="P280" i="19"/>
  <c r="P324" i="19"/>
  <c r="P339" i="19"/>
  <c r="P346" i="19"/>
  <c r="P353" i="19"/>
  <c r="P466" i="19"/>
  <c r="P152" i="19"/>
  <c r="P150" i="19"/>
  <c r="P141" i="19"/>
  <c r="P148" i="19"/>
  <c r="P142" i="19"/>
  <c r="P434" i="19"/>
  <c r="P107" i="19"/>
  <c r="P445" i="19"/>
  <c r="P496" i="19"/>
  <c r="P456" i="19"/>
  <c r="P104" i="19"/>
  <c r="P31" i="19"/>
  <c r="P28" i="19"/>
  <c r="P30" i="19"/>
  <c r="P22" i="19"/>
  <c r="P33" i="19"/>
  <c r="P26" i="19"/>
  <c r="P71" i="19"/>
  <c r="P65" i="19"/>
  <c r="P70" i="19"/>
  <c r="P74" i="19"/>
  <c r="P66" i="19"/>
  <c r="P75" i="19"/>
  <c r="P451" i="19"/>
  <c r="P127" i="19"/>
  <c r="P125" i="19"/>
  <c r="P121" i="19"/>
  <c r="P476" i="19"/>
  <c r="P126" i="19"/>
  <c r="P440" i="19"/>
  <c r="P135" i="19"/>
  <c r="P80" i="19"/>
  <c r="P87" i="19"/>
  <c r="P81" i="19"/>
  <c r="P79" i="19"/>
  <c r="P498" i="19"/>
  <c r="P499" i="19"/>
  <c r="P467" i="19"/>
  <c r="P417" i="19"/>
  <c r="P100" i="19"/>
  <c r="P98" i="19"/>
  <c r="P101" i="19"/>
  <c r="P97" i="19"/>
  <c r="P156" i="19"/>
  <c r="P159" i="19"/>
  <c r="P160" i="19"/>
  <c r="P217" i="19"/>
  <c r="P218" i="19"/>
  <c r="P266" i="19"/>
  <c r="P264" i="19"/>
  <c r="P265" i="19"/>
  <c r="P255" i="19"/>
  <c r="P251" i="19"/>
  <c r="P245" i="19"/>
  <c r="P241" i="19"/>
  <c r="P259" i="19"/>
  <c r="P242" i="19"/>
  <c r="P240" i="19"/>
  <c r="P200" i="19"/>
  <c r="P202" i="19"/>
  <c r="P201" i="19"/>
  <c r="P194" i="19"/>
  <c r="P190" i="19"/>
  <c r="P193" i="19"/>
  <c r="P191" i="19"/>
  <c r="P196" i="19"/>
  <c r="P355" i="19"/>
  <c r="P354" i="19"/>
  <c r="P349" i="19"/>
  <c r="P273" i="19"/>
  <c r="P305" i="19"/>
  <c r="P309" i="19"/>
  <c r="P321" i="19"/>
  <c r="P333" i="19"/>
  <c r="P334" i="19"/>
  <c r="I6" i="18"/>
  <c r="I4" i="18"/>
  <c r="I5" i="18"/>
  <c r="I7" i="18"/>
  <c r="I9" i="18"/>
  <c r="I11" i="18"/>
  <c r="I12" i="18"/>
  <c r="I76" i="18"/>
  <c r="I17" i="18"/>
  <c r="I18" i="18"/>
  <c r="I20" i="18"/>
  <c r="I22" i="18"/>
  <c r="I23" i="18"/>
  <c r="I24" i="18"/>
  <c r="I26" i="18"/>
  <c r="I28" i="18"/>
  <c r="I29" i="18"/>
  <c r="I31" i="18"/>
  <c r="I73" i="18"/>
  <c r="I32" i="18"/>
  <c r="I33" i="18"/>
  <c r="I35" i="18"/>
  <c r="I37" i="18"/>
  <c r="I39" i="18"/>
  <c r="I41" i="18"/>
  <c r="I43" i="18"/>
  <c r="I45" i="18"/>
  <c r="I47" i="18"/>
  <c r="I49" i="18"/>
  <c r="I51" i="18"/>
  <c r="I53" i="18"/>
  <c r="I55" i="18"/>
  <c r="I57" i="18"/>
  <c r="I59" i="18"/>
  <c r="I61" i="18"/>
  <c r="I63" i="18"/>
  <c r="I65" i="18"/>
  <c r="I68" i="18"/>
  <c r="I70" i="18"/>
  <c r="I8" i="18"/>
  <c r="I10" i="18"/>
  <c r="I13" i="18"/>
  <c r="I75" i="18"/>
  <c r="I16" i="18"/>
  <c r="I30" i="18"/>
  <c r="I72" i="18"/>
  <c r="I74" i="18"/>
  <c r="I67" i="18"/>
  <c r="I69" i="18"/>
  <c r="I71" i="18"/>
  <c r="I14" i="18"/>
  <c r="I15" i="18"/>
  <c r="I19" i="18"/>
  <c r="I21" i="18"/>
  <c r="I25" i="18"/>
  <c r="I27" i="18"/>
  <c r="I34" i="18"/>
  <c r="I36" i="18"/>
  <c r="I38" i="18"/>
  <c r="I40" i="18"/>
  <c r="I42" i="18"/>
  <c r="I44" i="18"/>
  <c r="I46" i="18"/>
  <c r="I48" i="18"/>
  <c r="I50" i="18"/>
  <c r="I52" i="18"/>
  <c r="I54" i="18"/>
  <c r="I56" i="18"/>
  <c r="I58" i="18"/>
  <c r="I60" i="18"/>
  <c r="I62" i="18"/>
  <c r="I64" i="18"/>
  <c r="I66" i="18"/>
  <c r="T19" i="22" l="1"/>
  <c r="N3" i="21"/>
  <c r="M9" i="23"/>
  <c r="N8" i="23"/>
  <c r="O7" i="22"/>
  <c r="M8" i="22"/>
  <c r="N7" i="21"/>
  <c r="N4" i="21"/>
  <c r="M9" i="21"/>
  <c r="N8" i="21"/>
  <c r="N6" i="21"/>
  <c r="N5" i="21"/>
  <c r="V51" i="19"/>
  <c r="R51" i="19"/>
  <c r="T51" i="19"/>
  <c r="V58" i="19"/>
  <c r="T58" i="19"/>
  <c r="R58" i="19"/>
  <c r="V115" i="19"/>
  <c r="R115" i="19"/>
  <c r="T115" i="19"/>
  <c r="R45" i="19"/>
  <c r="T45" i="19"/>
  <c r="V45" i="19"/>
  <c r="V7" i="19"/>
  <c r="R7" i="19"/>
  <c r="T7" i="19"/>
  <c r="V14" i="19"/>
  <c r="T14" i="19"/>
  <c r="R14" i="19"/>
  <c r="T409" i="19"/>
  <c r="R409" i="19"/>
  <c r="V409" i="19"/>
  <c r="V380" i="19"/>
  <c r="R380" i="19"/>
  <c r="T380" i="19"/>
  <c r="V330" i="19"/>
  <c r="T330" i="19"/>
  <c r="R330" i="19"/>
  <c r="T350" i="19"/>
  <c r="R350" i="19"/>
  <c r="V350" i="19"/>
  <c r="V479" i="19"/>
  <c r="T479" i="19"/>
  <c r="R479" i="19"/>
  <c r="V316" i="19"/>
  <c r="T316" i="19"/>
  <c r="R316" i="19"/>
  <c r="V323" i="19"/>
  <c r="T323" i="19"/>
  <c r="R323" i="19"/>
  <c r="V293" i="19"/>
  <c r="T293" i="19"/>
  <c r="R293" i="19"/>
  <c r="V270" i="19"/>
  <c r="R270" i="19"/>
  <c r="T270" i="19"/>
  <c r="T193" i="19"/>
  <c r="V193" i="19"/>
  <c r="R193" i="19"/>
  <c r="V244" i="19"/>
  <c r="T244" i="19"/>
  <c r="R244" i="19"/>
  <c r="V258" i="19"/>
  <c r="R258" i="19"/>
  <c r="T258" i="19"/>
  <c r="T266" i="19"/>
  <c r="R266" i="19"/>
  <c r="V266" i="19"/>
  <c r="T155" i="19"/>
  <c r="V155" i="19"/>
  <c r="R155" i="19"/>
  <c r="V419" i="19"/>
  <c r="T419" i="19"/>
  <c r="R419" i="19"/>
  <c r="V82" i="19"/>
  <c r="T82" i="19"/>
  <c r="R82" i="19"/>
  <c r="V80" i="19"/>
  <c r="R80" i="19"/>
  <c r="T80" i="19"/>
  <c r="V131" i="19"/>
  <c r="T131" i="19"/>
  <c r="R131" i="19"/>
  <c r="V464" i="19"/>
  <c r="T464" i="19"/>
  <c r="R464" i="19"/>
  <c r="V77" i="19"/>
  <c r="T77" i="19"/>
  <c r="R77" i="19"/>
  <c r="V71" i="19"/>
  <c r="T71" i="19"/>
  <c r="R71" i="19"/>
  <c r="V438" i="19"/>
  <c r="T438" i="19"/>
  <c r="R438" i="19"/>
  <c r="T456" i="19"/>
  <c r="R456" i="19"/>
  <c r="V456" i="19"/>
  <c r="V142" i="19"/>
  <c r="T142" i="19"/>
  <c r="R142" i="19"/>
  <c r="V463" i="19"/>
  <c r="R463" i="19"/>
  <c r="T463" i="19"/>
  <c r="V346" i="19"/>
  <c r="R346" i="19"/>
  <c r="T346" i="19"/>
  <c r="T314" i="19"/>
  <c r="R314" i="19"/>
  <c r="V314" i="19"/>
  <c r="T279" i="19"/>
  <c r="V279" i="19"/>
  <c r="R279" i="19"/>
  <c r="V234" i="19"/>
  <c r="T234" i="19"/>
  <c r="R234" i="19"/>
  <c r="V220" i="19"/>
  <c r="T220" i="19"/>
  <c r="R220" i="19"/>
  <c r="V175" i="19"/>
  <c r="T175" i="19"/>
  <c r="R175" i="19"/>
  <c r="V342" i="19"/>
  <c r="T342" i="19"/>
  <c r="R342" i="19"/>
  <c r="V163" i="19"/>
  <c r="R163" i="19"/>
  <c r="T163" i="19"/>
  <c r="V510" i="19"/>
  <c r="T510" i="19"/>
  <c r="R510" i="19"/>
  <c r="V452" i="19"/>
  <c r="R452" i="19"/>
  <c r="T452" i="19"/>
  <c r="T397" i="19"/>
  <c r="R397" i="19"/>
  <c r="V397" i="19"/>
  <c r="V53" i="19"/>
  <c r="T53" i="19"/>
  <c r="R53" i="19"/>
  <c r="T60" i="19"/>
  <c r="V60" i="19"/>
  <c r="R60" i="19"/>
  <c r="V117" i="19"/>
  <c r="R117" i="19"/>
  <c r="T117" i="19"/>
  <c r="V436" i="19"/>
  <c r="T436" i="19"/>
  <c r="R436" i="19"/>
  <c r="V9" i="19"/>
  <c r="R9" i="19"/>
  <c r="T9" i="19"/>
  <c r="V16" i="19"/>
  <c r="T16" i="19"/>
  <c r="R16" i="19"/>
  <c r="T411" i="19"/>
  <c r="R411" i="19"/>
  <c r="V411" i="19"/>
  <c r="T382" i="19"/>
  <c r="V382" i="19"/>
  <c r="R382" i="19"/>
  <c r="T325" i="19"/>
  <c r="V325" i="19"/>
  <c r="R325" i="19"/>
  <c r="T213" i="19"/>
  <c r="R213" i="19"/>
  <c r="V213" i="19"/>
  <c r="V256" i="19"/>
  <c r="T256" i="19"/>
  <c r="R256" i="19"/>
  <c r="T23" i="19"/>
  <c r="V23" i="19"/>
  <c r="R23" i="19"/>
  <c r="R214" i="19"/>
  <c r="V214" i="19"/>
  <c r="T214" i="19"/>
  <c r="V97" i="19"/>
  <c r="T97" i="19"/>
  <c r="R97" i="19"/>
  <c r="V496" i="19"/>
  <c r="T496" i="19"/>
  <c r="R496" i="19"/>
  <c r="V246" i="19"/>
  <c r="T246" i="19"/>
  <c r="R246" i="19"/>
  <c r="V55" i="19"/>
  <c r="R55" i="19"/>
  <c r="T55" i="19"/>
  <c r="V18" i="19"/>
  <c r="T18" i="19"/>
  <c r="R18" i="19"/>
  <c r="T321" i="19"/>
  <c r="V321" i="19"/>
  <c r="R321" i="19"/>
  <c r="T218" i="19"/>
  <c r="R218" i="19"/>
  <c r="V218" i="19"/>
  <c r="V135" i="19"/>
  <c r="T135" i="19"/>
  <c r="R135" i="19"/>
  <c r="V106" i="19"/>
  <c r="T106" i="19"/>
  <c r="R106" i="19"/>
  <c r="T146" i="19"/>
  <c r="V146" i="19"/>
  <c r="R146" i="19"/>
  <c r="V489" i="19"/>
  <c r="R489" i="19"/>
  <c r="T489" i="19"/>
  <c r="T339" i="19"/>
  <c r="V339" i="19"/>
  <c r="R339" i="19"/>
  <c r="T311" i="19"/>
  <c r="V311" i="19"/>
  <c r="R311" i="19"/>
  <c r="T278" i="19"/>
  <c r="R278" i="19"/>
  <c r="V278" i="19"/>
  <c r="V235" i="19"/>
  <c r="T235" i="19"/>
  <c r="R235" i="19"/>
  <c r="V224" i="19"/>
  <c r="R224" i="19"/>
  <c r="T224" i="19"/>
  <c r="V174" i="19"/>
  <c r="T174" i="19"/>
  <c r="R174" i="19"/>
  <c r="V248" i="19"/>
  <c r="R248" i="19"/>
  <c r="T248" i="19"/>
  <c r="V90" i="19"/>
  <c r="T90" i="19"/>
  <c r="R90" i="19"/>
  <c r="V392" i="19"/>
  <c r="R392" i="19"/>
  <c r="T392" i="19"/>
  <c r="T386" i="19"/>
  <c r="V386" i="19"/>
  <c r="R386" i="19"/>
  <c r="V402" i="19"/>
  <c r="R402" i="19"/>
  <c r="T402" i="19"/>
  <c r="V57" i="19"/>
  <c r="R57" i="19"/>
  <c r="T57" i="19"/>
  <c r="V112" i="19"/>
  <c r="T112" i="19"/>
  <c r="R112" i="19"/>
  <c r="R453" i="19"/>
  <c r="V453" i="19"/>
  <c r="T453" i="19"/>
  <c r="V485" i="19"/>
  <c r="R485" i="19"/>
  <c r="T485" i="19"/>
  <c r="V13" i="19"/>
  <c r="T13" i="19"/>
  <c r="R13" i="19"/>
  <c r="V416" i="19"/>
  <c r="T416" i="19"/>
  <c r="R416" i="19"/>
  <c r="V415" i="19"/>
  <c r="T415" i="19"/>
  <c r="R415" i="19"/>
  <c r="T483" i="19"/>
  <c r="V483" i="19"/>
  <c r="R483" i="19"/>
  <c r="V306" i="19"/>
  <c r="T306" i="19"/>
  <c r="R306" i="19"/>
  <c r="V203" i="19"/>
  <c r="T203" i="19"/>
  <c r="R203" i="19"/>
  <c r="V269" i="19"/>
  <c r="R269" i="19"/>
  <c r="T269" i="19"/>
  <c r="R129" i="19"/>
  <c r="T129" i="19"/>
  <c r="V129" i="19"/>
  <c r="T433" i="19"/>
  <c r="R433" i="19"/>
  <c r="V433" i="19"/>
  <c r="T251" i="19"/>
  <c r="V251" i="19"/>
  <c r="R251" i="19"/>
  <c r="V64" i="19"/>
  <c r="T64" i="19"/>
  <c r="R64" i="19"/>
  <c r="V345" i="19"/>
  <c r="R345" i="19"/>
  <c r="T345" i="19"/>
  <c r="T505" i="19"/>
  <c r="R505" i="19"/>
  <c r="V505" i="19"/>
  <c r="T62" i="19"/>
  <c r="V62" i="19"/>
  <c r="R62" i="19"/>
  <c r="T253" i="19"/>
  <c r="R253" i="19"/>
  <c r="V253" i="19"/>
  <c r="V119" i="19"/>
  <c r="T119" i="19"/>
  <c r="R119" i="19"/>
  <c r="V320" i="19"/>
  <c r="T320" i="19"/>
  <c r="R320" i="19"/>
  <c r="V283" i="19"/>
  <c r="T283" i="19"/>
  <c r="R283" i="19"/>
  <c r="T336" i="19"/>
  <c r="R336" i="19"/>
  <c r="V336" i="19"/>
  <c r="T194" i="19"/>
  <c r="V194" i="19"/>
  <c r="R194" i="19"/>
  <c r="T237" i="19"/>
  <c r="V237" i="19"/>
  <c r="R237" i="19"/>
  <c r="T255" i="19"/>
  <c r="V255" i="19"/>
  <c r="R255" i="19"/>
  <c r="T217" i="19"/>
  <c r="R217" i="19"/>
  <c r="V217" i="19"/>
  <c r="V101" i="19"/>
  <c r="T101" i="19"/>
  <c r="R101" i="19"/>
  <c r="T447" i="19"/>
  <c r="V447" i="19"/>
  <c r="R447" i="19"/>
  <c r="V460" i="19"/>
  <c r="T460" i="19"/>
  <c r="R460" i="19"/>
  <c r="V130" i="19"/>
  <c r="T130" i="19"/>
  <c r="R130" i="19"/>
  <c r="V137" i="19"/>
  <c r="T137" i="19"/>
  <c r="R137" i="19"/>
  <c r="T121" i="19"/>
  <c r="R121" i="19"/>
  <c r="V121" i="19"/>
  <c r="V69" i="19"/>
  <c r="R69" i="19"/>
  <c r="T69" i="19"/>
  <c r="T470" i="19"/>
  <c r="R470" i="19"/>
  <c r="V470" i="19"/>
  <c r="T24" i="19"/>
  <c r="V24" i="19"/>
  <c r="R24" i="19"/>
  <c r="T445" i="19"/>
  <c r="R445" i="19"/>
  <c r="V445" i="19"/>
  <c r="V148" i="19"/>
  <c r="T148" i="19"/>
  <c r="R148" i="19"/>
  <c r="V149" i="19"/>
  <c r="T149" i="19"/>
  <c r="R149" i="19"/>
  <c r="T338" i="19"/>
  <c r="R338" i="19"/>
  <c r="V338" i="19"/>
  <c r="V307" i="19"/>
  <c r="R307" i="19"/>
  <c r="T307" i="19"/>
  <c r="V271" i="19"/>
  <c r="T271" i="19"/>
  <c r="R271" i="19"/>
  <c r="T205" i="19"/>
  <c r="V205" i="19"/>
  <c r="R205" i="19"/>
  <c r="R226" i="19"/>
  <c r="T226" i="19"/>
  <c r="V226" i="19"/>
  <c r="V176" i="19"/>
  <c r="T176" i="19"/>
  <c r="R176" i="19"/>
  <c r="T239" i="19"/>
  <c r="R239" i="19"/>
  <c r="V239" i="19"/>
  <c r="V92" i="19"/>
  <c r="R92" i="19"/>
  <c r="T92" i="19"/>
  <c r="R394" i="19"/>
  <c r="T394" i="19"/>
  <c r="V394" i="19"/>
  <c r="V388" i="19"/>
  <c r="T388" i="19"/>
  <c r="R388" i="19"/>
  <c r="V404" i="19"/>
  <c r="T404" i="19"/>
  <c r="R404" i="19"/>
  <c r="V59" i="19"/>
  <c r="T59" i="19"/>
  <c r="R59" i="19"/>
  <c r="V114" i="19"/>
  <c r="T114" i="19"/>
  <c r="R114" i="19"/>
  <c r="V490" i="19"/>
  <c r="R490" i="19"/>
  <c r="T490" i="19"/>
  <c r="V35" i="19"/>
  <c r="T35" i="19"/>
  <c r="R35" i="19"/>
  <c r="V15" i="19"/>
  <c r="T15" i="19"/>
  <c r="R15" i="19"/>
  <c r="V455" i="19"/>
  <c r="T455" i="19"/>
  <c r="R455" i="19"/>
  <c r="R477" i="19"/>
  <c r="T477" i="19"/>
  <c r="V477" i="19"/>
  <c r="T371" i="19"/>
  <c r="R371" i="19"/>
  <c r="V371" i="19"/>
  <c r="T301" i="19"/>
  <c r="R301" i="19"/>
  <c r="V301" i="19"/>
  <c r="T171" i="19"/>
  <c r="V171" i="19"/>
  <c r="R171" i="19"/>
  <c r="T417" i="19"/>
  <c r="R417" i="19"/>
  <c r="V417" i="19"/>
  <c r="V152" i="19"/>
  <c r="T152" i="19"/>
  <c r="R152" i="19"/>
  <c r="T166" i="19"/>
  <c r="V166" i="19"/>
  <c r="R166" i="19"/>
  <c r="R250" i="19"/>
  <c r="T250" i="19"/>
  <c r="V250" i="19"/>
  <c r="T73" i="19"/>
  <c r="R73" i="19"/>
  <c r="V73" i="19"/>
  <c r="T177" i="19"/>
  <c r="V177" i="19"/>
  <c r="R177" i="19"/>
  <c r="V413" i="19"/>
  <c r="R413" i="19"/>
  <c r="T413" i="19"/>
  <c r="V259" i="19"/>
  <c r="T259" i="19"/>
  <c r="R259" i="19"/>
  <c r="V66" i="19"/>
  <c r="T66" i="19"/>
  <c r="R66" i="19"/>
  <c r="T315" i="19"/>
  <c r="V315" i="19"/>
  <c r="R315" i="19"/>
  <c r="V286" i="19"/>
  <c r="R286" i="19"/>
  <c r="T286" i="19"/>
  <c r="T348" i="19"/>
  <c r="R348" i="19"/>
  <c r="V348" i="19"/>
  <c r="T195" i="19"/>
  <c r="V195" i="19"/>
  <c r="R195" i="19"/>
  <c r="T241" i="19"/>
  <c r="V241" i="19"/>
  <c r="R241" i="19"/>
  <c r="V257" i="19"/>
  <c r="T257" i="19"/>
  <c r="R257" i="19"/>
  <c r="T158" i="19"/>
  <c r="V158" i="19"/>
  <c r="R158" i="19"/>
  <c r="V425" i="19"/>
  <c r="T425" i="19"/>
  <c r="R425" i="19"/>
  <c r="V467" i="19"/>
  <c r="T467" i="19"/>
  <c r="R467" i="19"/>
  <c r="T506" i="19"/>
  <c r="R506" i="19"/>
  <c r="V506" i="19"/>
  <c r="V132" i="19"/>
  <c r="T132" i="19"/>
  <c r="R132" i="19"/>
  <c r="V139" i="19"/>
  <c r="T139" i="19"/>
  <c r="R139" i="19"/>
  <c r="T123" i="19"/>
  <c r="R123" i="19"/>
  <c r="V123" i="19"/>
  <c r="V72" i="19"/>
  <c r="T72" i="19"/>
  <c r="R72" i="19"/>
  <c r="T26" i="19"/>
  <c r="V26" i="19"/>
  <c r="R26" i="19"/>
  <c r="V28" i="19"/>
  <c r="T28" i="19"/>
  <c r="R28" i="19"/>
  <c r="V103" i="19"/>
  <c r="T103" i="19"/>
  <c r="R103" i="19"/>
  <c r="T457" i="19"/>
  <c r="R457" i="19"/>
  <c r="V457" i="19"/>
  <c r="V151" i="19"/>
  <c r="T151" i="19"/>
  <c r="R151" i="19"/>
  <c r="V328" i="19"/>
  <c r="T328" i="19"/>
  <c r="R328" i="19"/>
  <c r="V304" i="19"/>
  <c r="T304" i="19"/>
  <c r="R304" i="19"/>
  <c r="V272" i="19"/>
  <c r="T272" i="19"/>
  <c r="R272" i="19"/>
  <c r="T207" i="19"/>
  <c r="V207" i="19"/>
  <c r="R207" i="19"/>
  <c r="T230" i="19"/>
  <c r="R230" i="19"/>
  <c r="V230" i="19"/>
  <c r="V179" i="19"/>
  <c r="T179" i="19"/>
  <c r="R179" i="19"/>
  <c r="T243" i="19"/>
  <c r="R243" i="19"/>
  <c r="V243" i="19"/>
  <c r="V94" i="19"/>
  <c r="T94" i="19"/>
  <c r="R94" i="19"/>
  <c r="V428" i="19"/>
  <c r="R428" i="19"/>
  <c r="T428" i="19"/>
  <c r="T396" i="19"/>
  <c r="R396" i="19"/>
  <c r="V396" i="19"/>
  <c r="V406" i="19"/>
  <c r="R406" i="19"/>
  <c r="T406" i="19"/>
  <c r="T61" i="19"/>
  <c r="V61" i="19"/>
  <c r="R61" i="19"/>
  <c r="V116" i="19"/>
  <c r="R116" i="19"/>
  <c r="T116" i="19"/>
  <c r="V448" i="19"/>
  <c r="T448" i="19"/>
  <c r="R448" i="19"/>
  <c r="V37" i="19"/>
  <c r="T37" i="19"/>
  <c r="R37" i="19"/>
  <c r="V17" i="19"/>
  <c r="T17" i="19"/>
  <c r="R17" i="19"/>
  <c r="T492" i="19"/>
  <c r="R492" i="19"/>
  <c r="V492" i="19"/>
  <c r="T444" i="19"/>
  <c r="R444" i="19"/>
  <c r="V444" i="19"/>
  <c r="T373" i="19"/>
  <c r="R373" i="19"/>
  <c r="V373" i="19"/>
  <c r="R297" i="19"/>
  <c r="V297" i="19"/>
  <c r="T297" i="19"/>
  <c r="V332" i="19"/>
  <c r="R332" i="19"/>
  <c r="T332" i="19"/>
  <c r="T191" i="19"/>
  <c r="V191" i="19"/>
  <c r="R191" i="19"/>
  <c r="V67" i="19"/>
  <c r="R67" i="19"/>
  <c r="T67" i="19"/>
  <c r="V340" i="19"/>
  <c r="T340" i="19"/>
  <c r="R340" i="19"/>
  <c r="T421" i="19"/>
  <c r="R421" i="19"/>
  <c r="V421" i="19"/>
  <c r="T482" i="19"/>
  <c r="R482" i="19"/>
  <c r="V482" i="19"/>
  <c r="V389" i="19"/>
  <c r="T389" i="19"/>
  <c r="R389" i="19"/>
  <c r="V429" i="19"/>
  <c r="R429" i="19"/>
  <c r="T429" i="19"/>
  <c r="V352" i="19"/>
  <c r="T352" i="19"/>
  <c r="R352" i="19"/>
  <c r="V30" i="19"/>
  <c r="T30" i="19"/>
  <c r="R30" i="19"/>
  <c r="T313" i="19"/>
  <c r="R313" i="19"/>
  <c r="V313" i="19"/>
  <c r="V284" i="19"/>
  <c r="R284" i="19"/>
  <c r="T284" i="19"/>
  <c r="T349" i="19"/>
  <c r="R349" i="19"/>
  <c r="V349" i="19"/>
  <c r="V201" i="19"/>
  <c r="R201" i="19"/>
  <c r="T201" i="19"/>
  <c r="V245" i="19"/>
  <c r="T245" i="19"/>
  <c r="R245" i="19"/>
  <c r="T261" i="19"/>
  <c r="R261" i="19"/>
  <c r="V261" i="19"/>
  <c r="V160" i="19"/>
  <c r="T160" i="19"/>
  <c r="R160" i="19"/>
  <c r="T494" i="19"/>
  <c r="R494" i="19"/>
  <c r="V494" i="19"/>
  <c r="V499" i="19"/>
  <c r="T499" i="19"/>
  <c r="R499" i="19"/>
  <c r="V79" i="19"/>
  <c r="T79" i="19"/>
  <c r="R79" i="19"/>
  <c r="T134" i="19"/>
  <c r="V134" i="19"/>
  <c r="R134" i="19"/>
  <c r="V440" i="19"/>
  <c r="T440" i="19"/>
  <c r="R440" i="19"/>
  <c r="V125" i="19"/>
  <c r="T125" i="19"/>
  <c r="R125" i="19"/>
  <c r="V76" i="19"/>
  <c r="T76" i="19"/>
  <c r="R76" i="19"/>
  <c r="T34" i="19"/>
  <c r="V34" i="19"/>
  <c r="R34" i="19"/>
  <c r="V31" i="19"/>
  <c r="R31" i="19"/>
  <c r="T31" i="19"/>
  <c r="T107" i="19"/>
  <c r="V107" i="19"/>
  <c r="R107" i="19"/>
  <c r="T459" i="19"/>
  <c r="V459" i="19"/>
  <c r="R459" i="19"/>
  <c r="T466" i="19"/>
  <c r="V466" i="19"/>
  <c r="R466" i="19"/>
  <c r="V329" i="19"/>
  <c r="R329" i="19"/>
  <c r="T329" i="19"/>
  <c r="T300" i="19"/>
  <c r="R300" i="19"/>
  <c r="V300" i="19"/>
  <c r="V268" i="19"/>
  <c r="T268" i="19"/>
  <c r="R268" i="19"/>
  <c r="V209" i="19"/>
  <c r="R209" i="19"/>
  <c r="T209" i="19"/>
  <c r="V225" i="19"/>
  <c r="R225" i="19"/>
  <c r="T225" i="19"/>
  <c r="T181" i="19"/>
  <c r="V181" i="19"/>
  <c r="R181" i="19"/>
  <c r="R249" i="19"/>
  <c r="T249" i="19"/>
  <c r="V249" i="19"/>
  <c r="V426" i="19"/>
  <c r="T426" i="19"/>
  <c r="R426" i="19"/>
  <c r="T480" i="19"/>
  <c r="R480" i="19"/>
  <c r="V480" i="19"/>
  <c r="T398" i="19"/>
  <c r="R398" i="19"/>
  <c r="V398" i="19"/>
  <c r="V430" i="19"/>
  <c r="R430" i="19"/>
  <c r="T430" i="19"/>
  <c r="R441" i="19"/>
  <c r="V441" i="19"/>
  <c r="T441" i="19"/>
  <c r="V118" i="19"/>
  <c r="T118" i="19"/>
  <c r="R118" i="19"/>
  <c r="V509" i="19"/>
  <c r="T509" i="19"/>
  <c r="R509" i="19"/>
  <c r="T39" i="19"/>
  <c r="V39" i="19"/>
  <c r="R39" i="19"/>
  <c r="R431" i="19"/>
  <c r="V431" i="19"/>
  <c r="T431" i="19"/>
  <c r="T410" i="19"/>
  <c r="R410" i="19"/>
  <c r="V410" i="19"/>
  <c r="V512" i="19"/>
  <c r="R512" i="19"/>
  <c r="T512" i="19"/>
  <c r="T375" i="19"/>
  <c r="V375" i="19"/>
  <c r="R375" i="19"/>
  <c r="R287" i="19"/>
  <c r="V287" i="19"/>
  <c r="T287" i="19"/>
  <c r="T322" i="19"/>
  <c r="R322" i="19"/>
  <c r="V322" i="19"/>
  <c r="R333" i="19"/>
  <c r="T333" i="19"/>
  <c r="V333" i="19"/>
  <c r="V498" i="19"/>
  <c r="T498" i="19"/>
  <c r="R498" i="19"/>
  <c r="T154" i="19"/>
  <c r="V154" i="19"/>
  <c r="R154" i="19"/>
  <c r="V186" i="19"/>
  <c r="R186" i="19"/>
  <c r="T186" i="19"/>
  <c r="T335" i="19"/>
  <c r="V335" i="19"/>
  <c r="R335" i="19"/>
  <c r="T84" i="19"/>
  <c r="V84" i="19"/>
  <c r="R84" i="19"/>
  <c r="T144" i="19"/>
  <c r="V144" i="19"/>
  <c r="R144" i="19"/>
  <c r="R165" i="19"/>
  <c r="V165" i="19"/>
  <c r="T165" i="19"/>
  <c r="T501" i="19"/>
  <c r="R501" i="19"/>
  <c r="V501" i="19"/>
  <c r="T190" i="19"/>
  <c r="V190" i="19"/>
  <c r="R190" i="19"/>
  <c r="V78" i="19"/>
  <c r="T78" i="19"/>
  <c r="R78" i="19"/>
  <c r="R310" i="19"/>
  <c r="T310" i="19"/>
  <c r="V310" i="19"/>
  <c r="V281" i="19"/>
  <c r="T281" i="19"/>
  <c r="R281" i="19"/>
  <c r="V354" i="19"/>
  <c r="T354" i="19"/>
  <c r="R354" i="19"/>
  <c r="V199" i="19"/>
  <c r="T199" i="19"/>
  <c r="R199" i="19"/>
  <c r="V247" i="19"/>
  <c r="R247" i="19"/>
  <c r="T247" i="19"/>
  <c r="V263" i="19"/>
  <c r="T263" i="19"/>
  <c r="R263" i="19"/>
  <c r="V162" i="19"/>
  <c r="R162" i="19"/>
  <c r="T162" i="19"/>
  <c r="V96" i="19"/>
  <c r="T96" i="19"/>
  <c r="R96" i="19"/>
  <c r="T418" i="19"/>
  <c r="R418" i="19"/>
  <c r="V418" i="19"/>
  <c r="V81" i="19"/>
  <c r="R81" i="19"/>
  <c r="T81" i="19"/>
  <c r="V136" i="19"/>
  <c r="T136" i="19"/>
  <c r="R136" i="19"/>
  <c r="T504" i="19"/>
  <c r="R504" i="19"/>
  <c r="V504" i="19"/>
  <c r="V127" i="19"/>
  <c r="R127" i="19"/>
  <c r="T127" i="19"/>
  <c r="T63" i="19"/>
  <c r="R63" i="19"/>
  <c r="V63" i="19"/>
  <c r="V21" i="19"/>
  <c r="R21" i="19"/>
  <c r="T21" i="19"/>
  <c r="V20" i="19"/>
  <c r="T20" i="19"/>
  <c r="R20" i="19"/>
  <c r="T109" i="19"/>
  <c r="V109" i="19"/>
  <c r="R109" i="19"/>
  <c r="V141" i="19"/>
  <c r="R141" i="19"/>
  <c r="T141" i="19"/>
  <c r="V439" i="19"/>
  <c r="T439" i="19"/>
  <c r="R439" i="19"/>
  <c r="V331" i="19"/>
  <c r="R331" i="19"/>
  <c r="T331" i="19"/>
  <c r="T298" i="19"/>
  <c r="R298" i="19"/>
  <c r="V298" i="19"/>
  <c r="T351" i="19"/>
  <c r="V351" i="19"/>
  <c r="R351" i="19"/>
  <c r="V211" i="19"/>
  <c r="T211" i="19"/>
  <c r="R211" i="19"/>
  <c r="T227" i="19"/>
  <c r="R227" i="19"/>
  <c r="V227" i="19"/>
  <c r="T183" i="19"/>
  <c r="R183" i="19"/>
  <c r="V183" i="19"/>
  <c r="T170" i="19"/>
  <c r="V170" i="19"/>
  <c r="R170" i="19"/>
  <c r="V491" i="19"/>
  <c r="R491" i="19"/>
  <c r="T491" i="19"/>
  <c r="V390" i="19"/>
  <c r="T390" i="19"/>
  <c r="R390" i="19"/>
  <c r="V400" i="19"/>
  <c r="T400" i="19"/>
  <c r="R400" i="19"/>
  <c r="T495" i="19"/>
  <c r="V495" i="19"/>
  <c r="R495" i="19"/>
  <c r="V503" i="19"/>
  <c r="T503" i="19"/>
  <c r="R503" i="19"/>
  <c r="T442" i="19"/>
  <c r="R442" i="19"/>
  <c r="V442" i="19"/>
  <c r="V47" i="19"/>
  <c r="T47" i="19"/>
  <c r="R47" i="19"/>
  <c r="V41" i="19"/>
  <c r="T41" i="19"/>
  <c r="R41" i="19"/>
  <c r="V4" i="19"/>
  <c r="T4" i="19"/>
  <c r="R4" i="19"/>
  <c r="V412" i="19"/>
  <c r="T412" i="19"/>
  <c r="R412" i="19"/>
  <c r="R478" i="19"/>
  <c r="T478" i="19"/>
  <c r="V478" i="19"/>
  <c r="V377" i="19"/>
  <c r="T377" i="19"/>
  <c r="R377" i="19"/>
  <c r="T277" i="19"/>
  <c r="R277" i="19"/>
  <c r="V277" i="19"/>
  <c r="T312" i="19"/>
  <c r="R312" i="19"/>
  <c r="V312" i="19"/>
  <c r="V153" i="19"/>
  <c r="R153" i="19"/>
  <c r="T153" i="19"/>
  <c r="T458" i="19"/>
  <c r="R458" i="19"/>
  <c r="V458" i="19"/>
  <c r="V282" i="19"/>
  <c r="T282" i="19"/>
  <c r="R282" i="19"/>
  <c r="T290" i="19"/>
  <c r="R290" i="19"/>
  <c r="V290" i="19"/>
  <c r="V476" i="19"/>
  <c r="R476" i="19"/>
  <c r="T476" i="19"/>
  <c r="V236" i="19"/>
  <c r="R236" i="19"/>
  <c r="T236" i="19"/>
  <c r="V11" i="19"/>
  <c r="T11" i="19"/>
  <c r="R11" i="19"/>
  <c r="T423" i="19"/>
  <c r="V423" i="19"/>
  <c r="R423" i="19"/>
  <c r="R309" i="19"/>
  <c r="V309" i="19"/>
  <c r="T309" i="19"/>
  <c r="T228" i="19"/>
  <c r="R228" i="19"/>
  <c r="V228" i="19"/>
  <c r="V356" i="19"/>
  <c r="T356" i="19"/>
  <c r="R356" i="19"/>
  <c r="V202" i="19"/>
  <c r="T202" i="19"/>
  <c r="R202" i="19"/>
  <c r="V173" i="19"/>
  <c r="T173" i="19"/>
  <c r="R173" i="19"/>
  <c r="T265" i="19"/>
  <c r="R265" i="19"/>
  <c r="V265" i="19"/>
  <c r="T159" i="19"/>
  <c r="V159" i="19"/>
  <c r="R159" i="19"/>
  <c r="V98" i="19"/>
  <c r="T98" i="19"/>
  <c r="R98" i="19"/>
  <c r="T420" i="19"/>
  <c r="R420" i="19"/>
  <c r="V420" i="19"/>
  <c r="T86" i="19"/>
  <c r="V86" i="19"/>
  <c r="R86" i="19"/>
  <c r="V138" i="19"/>
  <c r="T138" i="19"/>
  <c r="R138" i="19"/>
  <c r="V120" i="19"/>
  <c r="T120" i="19"/>
  <c r="R120" i="19"/>
  <c r="V451" i="19"/>
  <c r="R451" i="19"/>
  <c r="T451" i="19"/>
  <c r="V74" i="19"/>
  <c r="T74" i="19"/>
  <c r="R74" i="19"/>
  <c r="T25" i="19"/>
  <c r="V25" i="19"/>
  <c r="R25" i="19"/>
  <c r="V27" i="19"/>
  <c r="R27" i="19"/>
  <c r="T27" i="19"/>
  <c r="T434" i="19"/>
  <c r="R434" i="19"/>
  <c r="V434" i="19"/>
  <c r="V143" i="19"/>
  <c r="T143" i="19"/>
  <c r="R143" i="19"/>
  <c r="T481" i="19"/>
  <c r="R481" i="19"/>
  <c r="V481" i="19"/>
  <c r="T324" i="19"/>
  <c r="V324" i="19"/>
  <c r="R324" i="19"/>
  <c r="T302" i="19"/>
  <c r="R302" i="19"/>
  <c r="V302" i="19"/>
  <c r="T337" i="19"/>
  <c r="R337" i="19"/>
  <c r="V337" i="19"/>
  <c r="T206" i="19"/>
  <c r="V206" i="19"/>
  <c r="R206" i="19"/>
  <c r="T231" i="19"/>
  <c r="V231" i="19"/>
  <c r="R231" i="19"/>
  <c r="T178" i="19"/>
  <c r="V178" i="19"/>
  <c r="R178" i="19"/>
  <c r="T215" i="19"/>
  <c r="V215" i="19"/>
  <c r="R215" i="19"/>
  <c r="V89" i="19"/>
  <c r="T89" i="19"/>
  <c r="R89" i="19"/>
  <c r="T385" i="19"/>
  <c r="V385" i="19"/>
  <c r="R385" i="19"/>
  <c r="V403" i="19"/>
  <c r="T403" i="19"/>
  <c r="R403" i="19"/>
  <c r="V401" i="19"/>
  <c r="T401" i="19"/>
  <c r="R401" i="19"/>
  <c r="V50" i="19"/>
  <c r="T50" i="19"/>
  <c r="R50" i="19"/>
  <c r="V474" i="19"/>
  <c r="T474" i="19"/>
  <c r="R474" i="19"/>
  <c r="V36" i="19"/>
  <c r="T36" i="19"/>
  <c r="R36" i="19"/>
  <c r="V44" i="19"/>
  <c r="R44" i="19"/>
  <c r="T44" i="19"/>
  <c r="V6" i="19"/>
  <c r="T6" i="19"/>
  <c r="R6" i="19"/>
  <c r="V414" i="19"/>
  <c r="R414" i="19"/>
  <c r="T414" i="19"/>
  <c r="T372" i="19"/>
  <c r="R372" i="19"/>
  <c r="V372" i="19"/>
  <c r="V379" i="19"/>
  <c r="T379" i="19"/>
  <c r="R379" i="19"/>
  <c r="T192" i="19"/>
  <c r="V192" i="19"/>
  <c r="R192" i="19"/>
  <c r="T299" i="19"/>
  <c r="V299" i="19"/>
  <c r="R299" i="19"/>
  <c r="T264" i="19"/>
  <c r="V264" i="19"/>
  <c r="R264" i="19"/>
  <c r="T465" i="19"/>
  <c r="V465" i="19"/>
  <c r="R465" i="19"/>
  <c r="T189" i="19"/>
  <c r="R189" i="19"/>
  <c r="V189" i="19"/>
  <c r="T216" i="19"/>
  <c r="V216" i="19"/>
  <c r="R216" i="19"/>
  <c r="T22" i="19"/>
  <c r="V22" i="19"/>
  <c r="R22" i="19"/>
  <c r="T219" i="19"/>
  <c r="V219" i="19"/>
  <c r="R219" i="19"/>
  <c r="T399" i="19"/>
  <c r="V399" i="19"/>
  <c r="R399" i="19"/>
  <c r="T384" i="19"/>
  <c r="V384" i="19"/>
  <c r="R384" i="19"/>
  <c r="T291" i="19"/>
  <c r="V291" i="19"/>
  <c r="R291" i="19"/>
  <c r="V88" i="19"/>
  <c r="T88" i="19"/>
  <c r="R88" i="19"/>
  <c r="V344" i="19"/>
  <c r="T344" i="19"/>
  <c r="R344" i="19"/>
  <c r="T303" i="19"/>
  <c r="V303" i="19"/>
  <c r="R303" i="19"/>
  <c r="T273" i="19"/>
  <c r="R273" i="19"/>
  <c r="V273" i="19"/>
  <c r="V355" i="19"/>
  <c r="T355" i="19"/>
  <c r="R355" i="19"/>
  <c r="V200" i="19"/>
  <c r="T200" i="19"/>
  <c r="R200" i="19"/>
  <c r="V172" i="19"/>
  <c r="T172" i="19"/>
  <c r="R172" i="19"/>
  <c r="T267" i="19"/>
  <c r="R267" i="19"/>
  <c r="V267" i="19"/>
  <c r="V161" i="19"/>
  <c r="T161" i="19"/>
  <c r="R161" i="19"/>
  <c r="V100" i="19"/>
  <c r="T100" i="19"/>
  <c r="R100" i="19"/>
  <c r="T422" i="19"/>
  <c r="R422" i="19"/>
  <c r="V422" i="19"/>
  <c r="T83" i="19"/>
  <c r="V83" i="19"/>
  <c r="R83" i="19"/>
  <c r="V140" i="19"/>
  <c r="R140" i="19"/>
  <c r="T140" i="19"/>
  <c r="T122" i="19"/>
  <c r="R122" i="19"/>
  <c r="V122" i="19"/>
  <c r="V473" i="19"/>
  <c r="R473" i="19"/>
  <c r="T473" i="19"/>
  <c r="T435" i="19"/>
  <c r="V435" i="19"/>
  <c r="R435" i="19"/>
  <c r="V29" i="19"/>
  <c r="T29" i="19"/>
  <c r="R29" i="19"/>
  <c r="V32" i="19"/>
  <c r="R32" i="19"/>
  <c r="T32" i="19"/>
  <c r="V475" i="19"/>
  <c r="R475" i="19"/>
  <c r="T475" i="19"/>
  <c r="T145" i="19"/>
  <c r="V145" i="19"/>
  <c r="R145" i="19"/>
  <c r="V296" i="19"/>
  <c r="T296" i="19"/>
  <c r="R296" i="19"/>
  <c r="T327" i="19"/>
  <c r="R327" i="19"/>
  <c r="V327" i="19"/>
  <c r="T289" i="19"/>
  <c r="R289" i="19"/>
  <c r="V289" i="19"/>
  <c r="R358" i="19"/>
  <c r="V358" i="19"/>
  <c r="T358" i="19"/>
  <c r="V208" i="19"/>
  <c r="T208" i="19"/>
  <c r="R208" i="19"/>
  <c r="V185" i="19"/>
  <c r="T185" i="19"/>
  <c r="R185" i="19"/>
  <c r="T180" i="19"/>
  <c r="V180" i="19"/>
  <c r="R180" i="19"/>
  <c r="T168" i="19"/>
  <c r="R168" i="19"/>
  <c r="V168" i="19"/>
  <c r="V91" i="19"/>
  <c r="R91" i="19"/>
  <c r="T91" i="19"/>
  <c r="T387" i="19"/>
  <c r="R387" i="19"/>
  <c r="V387" i="19"/>
  <c r="T405" i="19"/>
  <c r="R405" i="19"/>
  <c r="V405" i="19"/>
  <c r="T469" i="19"/>
  <c r="R469" i="19"/>
  <c r="V469" i="19"/>
  <c r="V52" i="19"/>
  <c r="T52" i="19"/>
  <c r="R52" i="19"/>
  <c r="T493" i="19"/>
  <c r="R493" i="19"/>
  <c r="V493" i="19"/>
  <c r="T38" i="19"/>
  <c r="V38" i="19"/>
  <c r="R38" i="19"/>
  <c r="T46" i="19"/>
  <c r="V46" i="19"/>
  <c r="R46" i="19"/>
  <c r="V8" i="19"/>
  <c r="R8" i="19"/>
  <c r="T8" i="19"/>
  <c r="V427" i="19"/>
  <c r="T427" i="19"/>
  <c r="R427" i="19"/>
  <c r="T374" i="19"/>
  <c r="R374" i="19"/>
  <c r="V374" i="19"/>
  <c r="T381" i="19"/>
  <c r="V381" i="19"/>
  <c r="R381" i="19"/>
  <c r="V233" i="19"/>
  <c r="T233" i="19"/>
  <c r="R233" i="19"/>
  <c r="V292" i="19"/>
  <c r="T292" i="19"/>
  <c r="R292" i="19"/>
  <c r="T242" i="19"/>
  <c r="V242" i="19"/>
  <c r="R242" i="19"/>
  <c r="T110" i="19"/>
  <c r="V110" i="19"/>
  <c r="R110" i="19"/>
  <c r="T408" i="19"/>
  <c r="V408" i="19"/>
  <c r="R408" i="19"/>
  <c r="T326" i="19"/>
  <c r="R326" i="19"/>
  <c r="V326" i="19"/>
  <c r="T85" i="19"/>
  <c r="V85" i="19"/>
  <c r="R85" i="19"/>
  <c r="V308" i="19"/>
  <c r="R308" i="19"/>
  <c r="T308" i="19"/>
  <c r="V221" i="19"/>
  <c r="T221" i="19"/>
  <c r="R221" i="19"/>
  <c r="T99" i="19"/>
  <c r="V99" i="19"/>
  <c r="R99" i="19"/>
  <c r="V343" i="19"/>
  <c r="T343" i="19"/>
  <c r="R343" i="19"/>
  <c r="V305" i="19"/>
  <c r="T305" i="19"/>
  <c r="R305" i="19"/>
  <c r="T274" i="19"/>
  <c r="R274" i="19"/>
  <c r="V274" i="19"/>
  <c r="T357" i="19"/>
  <c r="R357" i="19"/>
  <c r="V357" i="19"/>
  <c r="T238" i="19"/>
  <c r="V238" i="19"/>
  <c r="R238" i="19"/>
  <c r="T252" i="19"/>
  <c r="R252" i="19"/>
  <c r="V252" i="19"/>
  <c r="V260" i="19"/>
  <c r="T260" i="19"/>
  <c r="R260" i="19"/>
  <c r="T156" i="19"/>
  <c r="V156" i="19"/>
  <c r="R156" i="19"/>
  <c r="V102" i="19"/>
  <c r="T102" i="19"/>
  <c r="R102" i="19"/>
  <c r="V424" i="19"/>
  <c r="T424" i="19"/>
  <c r="R424" i="19"/>
  <c r="V87" i="19"/>
  <c r="R87" i="19"/>
  <c r="T87" i="19"/>
  <c r="T468" i="19"/>
  <c r="R468" i="19"/>
  <c r="V468" i="19"/>
  <c r="V124" i="19"/>
  <c r="T124" i="19"/>
  <c r="R124" i="19"/>
  <c r="V68" i="19"/>
  <c r="R68" i="19"/>
  <c r="T68" i="19"/>
  <c r="V70" i="19"/>
  <c r="T70" i="19"/>
  <c r="R70" i="19"/>
  <c r="V33" i="19"/>
  <c r="R33" i="19"/>
  <c r="T33" i="19"/>
  <c r="V104" i="19"/>
  <c r="T104" i="19"/>
  <c r="R104" i="19"/>
  <c r="T105" i="19"/>
  <c r="R105" i="19"/>
  <c r="V105" i="19"/>
  <c r="T147" i="19"/>
  <c r="V147" i="19"/>
  <c r="R147" i="19"/>
  <c r="V285" i="19"/>
  <c r="R285" i="19"/>
  <c r="T285" i="19"/>
  <c r="V319" i="19"/>
  <c r="R319" i="19"/>
  <c r="T319" i="19"/>
  <c r="T288" i="19"/>
  <c r="R288" i="19"/>
  <c r="V288" i="19"/>
  <c r="T359" i="19"/>
  <c r="V359" i="19"/>
  <c r="R359" i="19"/>
  <c r="V210" i="19"/>
  <c r="T210" i="19"/>
  <c r="R210" i="19"/>
  <c r="T204" i="19"/>
  <c r="V204" i="19"/>
  <c r="R204" i="19"/>
  <c r="T182" i="19"/>
  <c r="R182" i="19"/>
  <c r="V182" i="19"/>
  <c r="T167" i="19"/>
  <c r="R167" i="19"/>
  <c r="V167" i="19"/>
  <c r="V93" i="19"/>
  <c r="R93" i="19"/>
  <c r="T93" i="19"/>
  <c r="V391" i="19"/>
  <c r="R391" i="19"/>
  <c r="T391" i="19"/>
  <c r="V407" i="19"/>
  <c r="R407" i="19"/>
  <c r="T407" i="19"/>
  <c r="V497" i="19"/>
  <c r="R497" i="19"/>
  <c r="T497" i="19"/>
  <c r="V54" i="19"/>
  <c r="T54" i="19"/>
  <c r="R54" i="19"/>
  <c r="V111" i="19"/>
  <c r="R111" i="19"/>
  <c r="T111" i="19"/>
  <c r="V40" i="19"/>
  <c r="T40" i="19"/>
  <c r="R40" i="19"/>
  <c r="T471" i="19"/>
  <c r="V471" i="19"/>
  <c r="R471" i="19"/>
  <c r="V10" i="19"/>
  <c r="T10" i="19"/>
  <c r="R10" i="19"/>
  <c r="V461" i="19"/>
  <c r="T461" i="19"/>
  <c r="R461" i="19"/>
  <c r="V376" i="19"/>
  <c r="T376" i="19"/>
  <c r="R376" i="19"/>
  <c r="T383" i="19"/>
  <c r="R383" i="19"/>
  <c r="V383" i="19"/>
  <c r="V232" i="19"/>
  <c r="T232" i="19"/>
  <c r="R232" i="19"/>
  <c r="V275" i="19"/>
  <c r="T275" i="19"/>
  <c r="R275" i="19"/>
  <c r="V294" i="19"/>
  <c r="T294" i="19"/>
  <c r="R294" i="19"/>
  <c r="V128" i="19"/>
  <c r="R128" i="19"/>
  <c r="T128" i="19"/>
  <c r="T395" i="19"/>
  <c r="V395" i="19"/>
  <c r="R395" i="19"/>
  <c r="V197" i="19"/>
  <c r="R197" i="19"/>
  <c r="T197" i="19"/>
  <c r="V133" i="19"/>
  <c r="T133" i="19"/>
  <c r="R133" i="19"/>
  <c r="V280" i="19"/>
  <c r="T280" i="19"/>
  <c r="R280" i="19"/>
  <c r="V317" i="19"/>
  <c r="T317" i="19"/>
  <c r="R317" i="19"/>
  <c r="V437" i="19"/>
  <c r="T437" i="19"/>
  <c r="R437" i="19"/>
  <c r="R334" i="19"/>
  <c r="T334" i="19"/>
  <c r="V334" i="19"/>
  <c r="V295" i="19"/>
  <c r="T295" i="19"/>
  <c r="R295" i="19"/>
  <c r="T276" i="19"/>
  <c r="R276" i="19"/>
  <c r="V276" i="19"/>
  <c r="V196" i="19"/>
  <c r="T196" i="19"/>
  <c r="R196" i="19"/>
  <c r="T240" i="19"/>
  <c r="V240" i="19"/>
  <c r="R240" i="19"/>
  <c r="T254" i="19"/>
  <c r="R254" i="19"/>
  <c r="V254" i="19"/>
  <c r="V262" i="19"/>
  <c r="R262" i="19"/>
  <c r="T262" i="19"/>
  <c r="T157" i="19"/>
  <c r="V157" i="19"/>
  <c r="R157" i="19"/>
  <c r="T432" i="19"/>
  <c r="R432" i="19"/>
  <c r="V432" i="19"/>
  <c r="V449" i="19"/>
  <c r="T449" i="19"/>
  <c r="R449" i="19"/>
  <c r="R454" i="19"/>
  <c r="T454" i="19"/>
  <c r="V454" i="19"/>
  <c r="T507" i="19"/>
  <c r="V507" i="19"/>
  <c r="R507" i="19"/>
  <c r="V126" i="19"/>
  <c r="T126" i="19"/>
  <c r="R126" i="19"/>
  <c r="V75" i="19"/>
  <c r="T75" i="19"/>
  <c r="R75" i="19"/>
  <c r="V65" i="19"/>
  <c r="T65" i="19"/>
  <c r="R65" i="19"/>
  <c r="V19" i="19"/>
  <c r="T19" i="19"/>
  <c r="R19" i="19"/>
  <c r="T108" i="19"/>
  <c r="V108" i="19"/>
  <c r="R108" i="19"/>
  <c r="V450" i="19"/>
  <c r="T450" i="19"/>
  <c r="R450" i="19"/>
  <c r="V150" i="19"/>
  <c r="T150" i="19"/>
  <c r="R150" i="19"/>
  <c r="V353" i="19"/>
  <c r="R353" i="19"/>
  <c r="T353" i="19"/>
  <c r="V318" i="19"/>
  <c r="T318" i="19"/>
  <c r="R318" i="19"/>
  <c r="T229" i="19"/>
  <c r="R229" i="19"/>
  <c r="V229" i="19"/>
  <c r="V188" i="19"/>
  <c r="T188" i="19"/>
  <c r="R188" i="19"/>
  <c r="V212" i="19"/>
  <c r="T212" i="19"/>
  <c r="R212" i="19"/>
  <c r="V184" i="19"/>
  <c r="T184" i="19"/>
  <c r="R184" i="19"/>
  <c r="V341" i="19"/>
  <c r="R341" i="19"/>
  <c r="T341" i="19"/>
  <c r="V164" i="19"/>
  <c r="R164" i="19"/>
  <c r="T164" i="19"/>
  <c r="T95" i="19"/>
  <c r="V95" i="19"/>
  <c r="R95" i="19"/>
  <c r="R393" i="19"/>
  <c r="T393" i="19"/>
  <c r="V393" i="19"/>
  <c r="V462" i="19"/>
  <c r="T462" i="19"/>
  <c r="R462" i="19"/>
  <c r="V49" i="19"/>
  <c r="T49" i="19"/>
  <c r="R49" i="19"/>
  <c r="V56" i="19"/>
  <c r="R56" i="19"/>
  <c r="T56" i="19"/>
  <c r="V113" i="19"/>
  <c r="T113" i="19"/>
  <c r="R113" i="19"/>
  <c r="V42" i="19"/>
  <c r="T42" i="19"/>
  <c r="R42" i="19"/>
  <c r="V5" i="19"/>
  <c r="T5" i="19"/>
  <c r="R5" i="19"/>
  <c r="T12" i="19"/>
  <c r="V12" i="19"/>
  <c r="R12" i="19"/>
  <c r="V472" i="19"/>
  <c r="T472" i="19"/>
  <c r="R472" i="19"/>
  <c r="V378" i="19"/>
  <c r="T378" i="19"/>
  <c r="R378" i="19"/>
  <c r="V347" i="19"/>
  <c r="R347" i="19"/>
  <c r="T347" i="19"/>
  <c r="V198" i="19"/>
  <c r="T198" i="19"/>
  <c r="R198" i="19"/>
  <c r="T169" i="19"/>
  <c r="V169" i="19"/>
  <c r="R169" i="19"/>
  <c r="O5" i="19"/>
  <c r="O6" i="19" s="1"/>
  <c r="O7" i="19" s="1"/>
  <c r="O8" i="19" s="1"/>
  <c r="O9" i="19" s="1"/>
  <c r="O10" i="19" s="1"/>
  <c r="O11" i="19" s="1"/>
  <c r="O12" i="19" s="1"/>
  <c r="O13" i="19" s="1"/>
  <c r="O14" i="19" s="1"/>
  <c r="O15" i="19" s="1"/>
  <c r="O16" i="19" s="1"/>
  <c r="O17" i="19" s="1"/>
  <c r="H4" i="18"/>
  <c r="H5" i="18" s="1"/>
  <c r="H6" i="18" s="1"/>
  <c r="H7" i="18" s="1"/>
  <c r="H8" i="18" s="1"/>
  <c r="H9" i="18" s="1"/>
  <c r="H10" i="18" s="1"/>
  <c r="H11" i="18" s="1"/>
  <c r="H12" i="18" s="1"/>
  <c r="H13" i="18" s="1"/>
  <c r="H14" i="18" s="1"/>
  <c r="H15" i="18" s="1"/>
  <c r="H16" i="18" s="1"/>
  <c r="H17" i="18" s="1"/>
  <c r="H18" i="18" s="1"/>
  <c r="H19" i="18" s="1"/>
  <c r="H20" i="18" s="1"/>
  <c r="H21" i="18" s="1"/>
  <c r="H22" i="18" s="1"/>
  <c r="H23" i="18" s="1"/>
  <c r="H24" i="18" s="1"/>
  <c r="H25" i="18" s="1"/>
  <c r="H26" i="18" s="1"/>
  <c r="H27" i="18" s="1"/>
  <c r="H28" i="18" s="1"/>
  <c r="H29" i="18" s="1"/>
  <c r="H30" i="18" s="1"/>
  <c r="H31" i="18" s="1"/>
  <c r="H32" i="18" s="1"/>
  <c r="H33" i="18" s="1"/>
  <c r="H34" i="18" s="1"/>
  <c r="H35" i="18" s="1"/>
  <c r="H36" i="18" s="1"/>
  <c r="H37" i="18" s="1"/>
  <c r="H38" i="18" s="1"/>
  <c r="H39" i="18" s="1"/>
  <c r="H40" i="18" s="1"/>
  <c r="H41" i="18" s="1"/>
  <c r="H42" i="18" s="1"/>
  <c r="H43" i="18" s="1"/>
  <c r="H44" i="18" s="1"/>
  <c r="H45" i="18" s="1"/>
  <c r="H46" i="18" s="1"/>
  <c r="H47" i="18" s="1"/>
  <c r="H48" i="18" s="1"/>
  <c r="H49" i="18" s="1"/>
  <c r="H50" i="18" s="1"/>
  <c r="H51" i="18" s="1"/>
  <c r="H52" i="18" s="1"/>
  <c r="H53" i="18" s="1"/>
  <c r="H54" i="18" s="1"/>
  <c r="H55" i="18" s="1"/>
  <c r="H56" i="18" s="1"/>
  <c r="H57" i="18" s="1"/>
  <c r="H58" i="18" s="1"/>
  <c r="H59" i="18" s="1"/>
  <c r="H60" i="18" s="1"/>
  <c r="H61" i="18" s="1"/>
  <c r="H62" i="18" s="1"/>
  <c r="H63" i="18" s="1"/>
  <c r="H64" i="18" s="1"/>
  <c r="H65" i="18" s="1"/>
  <c r="H66" i="18" s="1"/>
  <c r="H67" i="18" s="1"/>
  <c r="H68" i="18" s="1"/>
  <c r="H69" i="18" s="1"/>
  <c r="H70" i="18" s="1"/>
  <c r="H71" i="18" s="1"/>
  <c r="H72" i="18" s="1"/>
  <c r="H73" i="18" s="1"/>
  <c r="H74" i="18" s="1"/>
  <c r="H75" i="18" s="1"/>
  <c r="H76" i="18" s="1"/>
  <c r="H77" i="18" s="1"/>
  <c r="H78" i="18" s="1"/>
  <c r="H79" i="18" s="1"/>
  <c r="H80" i="18" s="1"/>
  <c r="H81" i="18" s="1"/>
  <c r="H82" i="18" s="1"/>
  <c r="M10" i="23" l="1"/>
  <c r="N9" i="23"/>
  <c r="M9" i="22"/>
  <c r="O8" i="22"/>
  <c r="M10" i="21"/>
  <c r="N9" i="21"/>
  <c r="O18" i="19"/>
  <c r="O19" i="19" s="1"/>
  <c r="O20" i="19" s="1"/>
  <c r="O21" i="19" s="1"/>
  <c r="O22" i="19" s="1"/>
  <c r="O23" i="19" s="1"/>
  <c r="O24" i="19" s="1"/>
  <c r="O25" i="19" s="1"/>
  <c r="O26" i="19" s="1"/>
  <c r="O27" i="19" s="1"/>
  <c r="O28" i="19" s="1"/>
  <c r="O29" i="19" s="1"/>
  <c r="O30" i="19" s="1"/>
  <c r="O31" i="19" s="1"/>
  <c r="O32" i="19" s="1"/>
  <c r="O33" i="19" s="1"/>
  <c r="O34" i="19" s="1"/>
  <c r="O35" i="19" s="1"/>
  <c r="O36" i="19" s="1"/>
  <c r="O37" i="19" s="1"/>
  <c r="O38" i="19" s="1"/>
  <c r="O39" i="19" s="1"/>
  <c r="O40" i="19" s="1"/>
  <c r="O41" i="19" s="1"/>
  <c r="O42" i="19" s="1"/>
  <c r="O43" i="19" s="1"/>
  <c r="O44" i="19" s="1"/>
  <c r="O45" i="19" s="1"/>
  <c r="O46" i="19" s="1"/>
  <c r="O47" i="19" s="1"/>
  <c r="O48" i="19" s="1"/>
  <c r="O49" i="19" s="1"/>
  <c r="O50" i="19" s="1"/>
  <c r="O51" i="19" s="1"/>
  <c r="O52" i="19" s="1"/>
  <c r="O53" i="19" s="1"/>
  <c r="O54" i="19" s="1"/>
  <c r="O55" i="19" s="1"/>
  <c r="O56" i="19" s="1"/>
  <c r="O57" i="19" s="1"/>
  <c r="O58" i="19" s="1"/>
  <c r="O59" i="19" s="1"/>
  <c r="O60" i="19" s="1"/>
  <c r="O61" i="19" s="1"/>
  <c r="O62" i="19" s="1"/>
  <c r="O63" i="19" s="1"/>
  <c r="O64" i="19" s="1"/>
  <c r="O65" i="19" s="1"/>
  <c r="O66" i="19" s="1"/>
  <c r="O67" i="19" s="1"/>
  <c r="O68" i="19" s="1"/>
  <c r="O69" i="19" s="1"/>
  <c r="O70" i="19" s="1"/>
  <c r="O71" i="19" s="1"/>
  <c r="O72" i="19" s="1"/>
  <c r="O73" i="19" s="1"/>
  <c r="O74" i="19" s="1"/>
  <c r="O75" i="19" s="1"/>
  <c r="O76" i="19" s="1"/>
  <c r="O77" i="19" s="1"/>
  <c r="O78" i="19" s="1"/>
  <c r="O79" i="19" s="1"/>
  <c r="O80" i="19" s="1"/>
  <c r="O81" i="19" s="1"/>
  <c r="O82" i="19" s="1"/>
  <c r="O83" i="19" s="1"/>
  <c r="O84" i="19" s="1"/>
  <c r="O85" i="19" s="1"/>
  <c r="O86" i="19" s="1"/>
  <c r="O87" i="19" s="1"/>
  <c r="O88" i="19" s="1"/>
  <c r="O89" i="19" s="1"/>
  <c r="O90" i="19" s="1"/>
  <c r="O91" i="19" s="1"/>
  <c r="O92" i="19" s="1"/>
  <c r="O93" i="19" s="1"/>
  <c r="O94" i="19" s="1"/>
  <c r="O95" i="19" s="1"/>
  <c r="O96" i="19" s="1"/>
  <c r="O97" i="19" s="1"/>
  <c r="O98" i="19" s="1"/>
  <c r="O99" i="19" s="1"/>
  <c r="O100" i="19" s="1"/>
  <c r="O101" i="19" s="1"/>
  <c r="O102" i="19" s="1"/>
  <c r="O103" i="19" s="1"/>
  <c r="O104" i="19" s="1"/>
  <c r="O105" i="19" s="1"/>
  <c r="O106" i="19" s="1"/>
  <c r="O107" i="19" s="1"/>
  <c r="O108" i="19" s="1"/>
  <c r="O109" i="19" s="1"/>
  <c r="O110" i="19" s="1"/>
  <c r="O111" i="19" s="1"/>
  <c r="O112" i="19" s="1"/>
  <c r="O113" i="19" s="1"/>
  <c r="O114" i="19" s="1"/>
  <c r="O115" i="19" s="1"/>
  <c r="O116" i="19" s="1"/>
  <c r="O117" i="19" s="1"/>
  <c r="O118" i="19" s="1"/>
  <c r="O119" i="19" s="1"/>
  <c r="O120" i="19" s="1"/>
  <c r="O121" i="19" s="1"/>
  <c r="O122" i="19" s="1"/>
  <c r="O123" i="19" s="1"/>
  <c r="O124" i="19" s="1"/>
  <c r="O125" i="19" s="1"/>
  <c r="O126" i="19" s="1"/>
  <c r="O127" i="19" s="1"/>
  <c r="O128" i="19" s="1"/>
  <c r="O129" i="19" s="1"/>
  <c r="O130" i="19" s="1"/>
  <c r="O131" i="19" s="1"/>
  <c r="O132" i="19" s="1"/>
  <c r="O133" i="19" s="1"/>
  <c r="O134" i="19" s="1"/>
  <c r="O135" i="19" s="1"/>
  <c r="O136" i="19" s="1"/>
  <c r="O137" i="19" s="1"/>
  <c r="O138" i="19" s="1"/>
  <c r="O139" i="19" s="1"/>
  <c r="O140" i="19" s="1"/>
  <c r="O141" i="19" s="1"/>
  <c r="O142" i="19" s="1"/>
  <c r="O143" i="19" s="1"/>
  <c r="O144" i="19" s="1"/>
  <c r="O145" i="19" s="1"/>
  <c r="O146" i="19" s="1"/>
  <c r="O147" i="19" s="1"/>
  <c r="O148" i="19" s="1"/>
  <c r="O149" i="19" s="1"/>
  <c r="O150" i="19" s="1"/>
  <c r="O151" i="19" s="1"/>
  <c r="O152" i="19" s="1"/>
  <c r="O153" i="19" s="1"/>
  <c r="O154" i="19" s="1"/>
  <c r="O155" i="19" s="1"/>
  <c r="O156" i="19" s="1"/>
  <c r="O157" i="19" s="1"/>
  <c r="O158" i="19" s="1"/>
  <c r="O159" i="19" s="1"/>
  <c r="O160" i="19" s="1"/>
  <c r="O161" i="19" s="1"/>
  <c r="O162" i="19" s="1"/>
  <c r="O163" i="19" s="1"/>
  <c r="O164" i="19" s="1"/>
  <c r="O165" i="19" s="1"/>
  <c r="O166" i="19" s="1"/>
  <c r="O167" i="19" s="1"/>
  <c r="O168" i="19" s="1"/>
  <c r="O169" i="19" s="1"/>
  <c r="O170" i="19" s="1"/>
  <c r="O171" i="19" s="1"/>
  <c r="O172" i="19" s="1"/>
  <c r="O173" i="19" s="1"/>
  <c r="O174" i="19" s="1"/>
  <c r="O175" i="19" s="1"/>
  <c r="O176" i="19" s="1"/>
  <c r="O177" i="19" s="1"/>
  <c r="O178" i="19" s="1"/>
  <c r="O179" i="19" s="1"/>
  <c r="O180" i="19" s="1"/>
  <c r="O181" i="19" s="1"/>
  <c r="O182" i="19" s="1"/>
  <c r="O183" i="19" s="1"/>
  <c r="O184" i="19" s="1"/>
  <c r="O185" i="19" s="1"/>
  <c r="O186" i="19" s="1"/>
  <c r="O187" i="19" s="1"/>
  <c r="O188" i="19" s="1"/>
  <c r="O189" i="19" s="1"/>
  <c r="O190" i="19" s="1"/>
  <c r="O191" i="19" s="1"/>
  <c r="O192" i="19" s="1"/>
  <c r="O193" i="19" s="1"/>
  <c r="O194" i="19" s="1"/>
  <c r="O195" i="19" s="1"/>
  <c r="O196" i="19" s="1"/>
  <c r="O197" i="19" s="1"/>
  <c r="O198" i="19" s="1"/>
  <c r="O199" i="19" s="1"/>
  <c r="O200" i="19" s="1"/>
  <c r="O201" i="19" s="1"/>
  <c r="O202" i="19" s="1"/>
  <c r="O203" i="19" s="1"/>
  <c r="O204" i="19" s="1"/>
  <c r="O205" i="19" s="1"/>
  <c r="O206" i="19" s="1"/>
  <c r="O207" i="19" s="1"/>
  <c r="O208" i="19" s="1"/>
  <c r="O209" i="19" s="1"/>
  <c r="O210" i="19" s="1"/>
  <c r="O211" i="19" s="1"/>
  <c r="O212" i="19" s="1"/>
  <c r="O213" i="19" s="1"/>
  <c r="O214" i="19" s="1"/>
  <c r="O215" i="19" s="1"/>
  <c r="O216" i="19" s="1"/>
  <c r="O217" i="19" s="1"/>
  <c r="O218" i="19" s="1"/>
  <c r="O219" i="19" s="1"/>
  <c r="O220" i="19" s="1"/>
  <c r="O221" i="19" s="1"/>
  <c r="O222" i="19" s="1"/>
  <c r="O223" i="19" s="1"/>
  <c r="O224" i="19" s="1"/>
  <c r="O225" i="19" s="1"/>
  <c r="O226" i="19" s="1"/>
  <c r="O227" i="19" s="1"/>
  <c r="O228" i="19" s="1"/>
  <c r="O229" i="19" s="1"/>
  <c r="O230" i="19" s="1"/>
  <c r="O231" i="19" s="1"/>
  <c r="O232" i="19" s="1"/>
  <c r="O233" i="19" s="1"/>
  <c r="O234" i="19" s="1"/>
  <c r="O235" i="19" s="1"/>
  <c r="O236" i="19" s="1"/>
  <c r="O237" i="19" s="1"/>
  <c r="O238" i="19" s="1"/>
  <c r="O239" i="19" s="1"/>
  <c r="O240" i="19" s="1"/>
  <c r="O241" i="19" s="1"/>
  <c r="O242" i="19" s="1"/>
  <c r="O243" i="19" s="1"/>
  <c r="O244" i="19" s="1"/>
  <c r="O245" i="19" s="1"/>
  <c r="O246" i="19" s="1"/>
  <c r="O247" i="19" s="1"/>
  <c r="O248" i="19" s="1"/>
  <c r="O249" i="19" s="1"/>
  <c r="O250" i="19" s="1"/>
  <c r="O251" i="19" s="1"/>
  <c r="O252" i="19" s="1"/>
  <c r="O253" i="19" s="1"/>
  <c r="O254" i="19" s="1"/>
  <c r="O255" i="19" s="1"/>
  <c r="O256" i="19" s="1"/>
  <c r="O257" i="19" s="1"/>
  <c r="O258" i="19" s="1"/>
  <c r="O259" i="19" s="1"/>
  <c r="O260" i="19" s="1"/>
  <c r="O261" i="19" s="1"/>
  <c r="O262" i="19" s="1"/>
  <c r="O263" i="19" s="1"/>
  <c r="O264" i="19" s="1"/>
  <c r="O265" i="19" s="1"/>
  <c r="O266" i="19" s="1"/>
  <c r="O267" i="19" s="1"/>
  <c r="O268" i="19" s="1"/>
  <c r="O269" i="19" s="1"/>
  <c r="O270" i="19" s="1"/>
  <c r="O271" i="19" s="1"/>
  <c r="O272" i="19" s="1"/>
  <c r="O273" i="19" s="1"/>
  <c r="O274" i="19" s="1"/>
  <c r="O275" i="19" s="1"/>
  <c r="O276" i="19" s="1"/>
  <c r="O277" i="19" s="1"/>
  <c r="O278" i="19" s="1"/>
  <c r="O279" i="19" s="1"/>
  <c r="O280" i="19" s="1"/>
  <c r="O281" i="19" s="1"/>
  <c r="O282" i="19" s="1"/>
  <c r="O283" i="19" s="1"/>
  <c r="O284" i="19" s="1"/>
  <c r="O285" i="19" s="1"/>
  <c r="O286" i="19" s="1"/>
  <c r="O287" i="19" s="1"/>
  <c r="O288" i="19" s="1"/>
  <c r="O289" i="19" s="1"/>
  <c r="O290" i="19" s="1"/>
  <c r="O291" i="19" s="1"/>
  <c r="O292" i="19" s="1"/>
  <c r="O293" i="19" s="1"/>
  <c r="O294" i="19" s="1"/>
  <c r="O295" i="19" s="1"/>
  <c r="O296" i="19" s="1"/>
  <c r="O297" i="19" s="1"/>
  <c r="O298" i="19" s="1"/>
  <c r="O299" i="19" s="1"/>
  <c r="O300" i="19" s="1"/>
  <c r="O301" i="19" s="1"/>
  <c r="O302" i="19" s="1"/>
  <c r="O303" i="19" s="1"/>
  <c r="O304" i="19" s="1"/>
  <c r="O305" i="19" s="1"/>
  <c r="O306" i="19" s="1"/>
  <c r="O307" i="19" s="1"/>
  <c r="O308" i="19" s="1"/>
  <c r="O309" i="19" s="1"/>
  <c r="O310" i="19" s="1"/>
  <c r="O311" i="19" s="1"/>
  <c r="O312" i="19" s="1"/>
  <c r="O313" i="19" s="1"/>
  <c r="O314" i="19" s="1"/>
  <c r="O315" i="19" s="1"/>
  <c r="O316" i="19" s="1"/>
  <c r="O317" i="19" s="1"/>
  <c r="O318" i="19" s="1"/>
  <c r="O319" i="19" s="1"/>
  <c r="O320" i="19" s="1"/>
  <c r="O321" i="19" s="1"/>
  <c r="O322" i="19" s="1"/>
  <c r="O323" i="19" s="1"/>
  <c r="O324" i="19" s="1"/>
  <c r="O325" i="19" s="1"/>
  <c r="O326" i="19" s="1"/>
  <c r="O327" i="19" s="1"/>
  <c r="O328" i="19" s="1"/>
  <c r="O329" i="19" s="1"/>
  <c r="O330" i="19" s="1"/>
  <c r="O331" i="19" s="1"/>
  <c r="O332" i="19" s="1"/>
  <c r="O333" i="19" s="1"/>
  <c r="O334" i="19" s="1"/>
  <c r="O335" i="19" s="1"/>
  <c r="O336" i="19" s="1"/>
  <c r="O337" i="19" s="1"/>
  <c r="O338" i="19" s="1"/>
  <c r="O339" i="19" s="1"/>
  <c r="O340" i="19" s="1"/>
  <c r="O341" i="19" s="1"/>
  <c r="O342" i="19" s="1"/>
  <c r="O343" i="19" s="1"/>
  <c r="O344" i="19" s="1"/>
  <c r="O345" i="19" s="1"/>
  <c r="O346" i="19" s="1"/>
  <c r="O347" i="19" s="1"/>
  <c r="O348" i="19" s="1"/>
  <c r="O349" i="19" s="1"/>
  <c r="O350" i="19" s="1"/>
  <c r="O351" i="19" s="1"/>
  <c r="O352" i="19" s="1"/>
  <c r="O353" i="19" s="1"/>
  <c r="O354" i="19" s="1"/>
  <c r="O355" i="19" s="1"/>
  <c r="O356" i="19" s="1"/>
  <c r="O357" i="19" s="1"/>
  <c r="O358" i="19" s="1"/>
  <c r="O359" i="19" s="1"/>
  <c r="O360" i="19" s="1"/>
  <c r="O361" i="19" s="1"/>
  <c r="O362" i="19" s="1"/>
  <c r="O363" i="19" s="1"/>
  <c r="O364" i="19" s="1"/>
  <c r="O365" i="19" s="1"/>
  <c r="O366" i="19" s="1"/>
  <c r="O367" i="19" s="1"/>
  <c r="O368" i="19" s="1"/>
  <c r="O369" i="19" s="1"/>
  <c r="O370" i="19" s="1"/>
  <c r="O371" i="19" s="1"/>
  <c r="O372" i="19" s="1"/>
  <c r="O373" i="19" s="1"/>
  <c r="O374" i="19" s="1"/>
  <c r="O375" i="19" s="1"/>
  <c r="O376" i="19" s="1"/>
  <c r="O377" i="19" s="1"/>
  <c r="O378" i="19" s="1"/>
  <c r="O379" i="19" s="1"/>
  <c r="O380" i="19" s="1"/>
  <c r="O381" i="19" s="1"/>
  <c r="O382" i="19" s="1"/>
  <c r="O383" i="19" s="1"/>
  <c r="O384" i="19" s="1"/>
  <c r="O385" i="19" s="1"/>
  <c r="O386" i="19" s="1"/>
  <c r="O387" i="19" s="1"/>
  <c r="O388" i="19" s="1"/>
  <c r="O389" i="19" s="1"/>
  <c r="O390" i="19" s="1"/>
  <c r="O391" i="19" s="1"/>
  <c r="O392" i="19" s="1"/>
  <c r="O393" i="19" s="1"/>
  <c r="O394" i="19" s="1"/>
  <c r="O395" i="19" s="1"/>
  <c r="O396" i="19" s="1"/>
  <c r="O397" i="19" s="1"/>
  <c r="O398" i="19" s="1"/>
  <c r="O399" i="19" s="1"/>
  <c r="O400" i="19" s="1"/>
  <c r="O401" i="19" s="1"/>
  <c r="O402" i="19" s="1"/>
  <c r="O403" i="19" s="1"/>
  <c r="O404" i="19" s="1"/>
  <c r="O405" i="19" s="1"/>
  <c r="O406" i="19" s="1"/>
  <c r="O407" i="19" s="1"/>
  <c r="O408" i="19" s="1"/>
  <c r="O409" i="19" s="1"/>
  <c r="O410" i="19" s="1"/>
  <c r="O411" i="19" s="1"/>
  <c r="O412" i="19" s="1"/>
  <c r="O413" i="19" s="1"/>
  <c r="O414" i="19" s="1"/>
  <c r="O415" i="19" s="1"/>
  <c r="O416" i="19" s="1"/>
  <c r="O417" i="19" s="1"/>
  <c r="O418" i="19" s="1"/>
  <c r="O419" i="19" s="1"/>
  <c r="O420" i="19" s="1"/>
  <c r="O421" i="19" s="1"/>
  <c r="O422" i="19" s="1"/>
  <c r="O423" i="19" s="1"/>
  <c r="O424" i="19" s="1"/>
  <c r="O425" i="19" s="1"/>
  <c r="O426" i="19" s="1"/>
  <c r="O427" i="19" s="1"/>
  <c r="O428" i="19" s="1"/>
  <c r="O429" i="19" s="1"/>
  <c r="O430" i="19" s="1"/>
  <c r="O431" i="19" s="1"/>
  <c r="O432" i="19" s="1"/>
  <c r="O433" i="19" s="1"/>
  <c r="O434" i="19" s="1"/>
  <c r="O435" i="19" s="1"/>
  <c r="O436" i="19" s="1"/>
  <c r="O437" i="19" s="1"/>
  <c r="O438" i="19" s="1"/>
  <c r="O439" i="19" s="1"/>
  <c r="O440" i="19" s="1"/>
  <c r="O441" i="19" s="1"/>
  <c r="O442" i="19" s="1"/>
  <c r="O443" i="19" s="1"/>
  <c r="O444" i="19" s="1"/>
  <c r="O445" i="19" s="1"/>
  <c r="O446" i="19" s="1"/>
  <c r="O447" i="19" s="1"/>
  <c r="O448" i="19" s="1"/>
  <c r="O449" i="19" s="1"/>
  <c r="O450" i="19" s="1"/>
  <c r="O451" i="19" s="1"/>
  <c r="O452" i="19" s="1"/>
  <c r="O453" i="19" s="1"/>
  <c r="O454" i="19" s="1"/>
  <c r="O455" i="19" s="1"/>
  <c r="O456" i="19" s="1"/>
  <c r="O457" i="19" s="1"/>
  <c r="O458" i="19" s="1"/>
  <c r="O459" i="19" s="1"/>
  <c r="O460" i="19" s="1"/>
  <c r="O461" i="19" s="1"/>
  <c r="O462" i="19" s="1"/>
  <c r="O463" i="19" s="1"/>
  <c r="O464" i="19" s="1"/>
  <c r="O465" i="19" s="1"/>
  <c r="O466" i="19" s="1"/>
  <c r="O467" i="19" s="1"/>
  <c r="O468" i="19" s="1"/>
  <c r="O469" i="19" s="1"/>
  <c r="O470" i="19" s="1"/>
  <c r="O471" i="19" s="1"/>
  <c r="O472" i="19" s="1"/>
  <c r="O473" i="19" s="1"/>
  <c r="O474" i="19" s="1"/>
  <c r="O475" i="19" s="1"/>
  <c r="O476" i="19" s="1"/>
  <c r="O477" i="19" s="1"/>
  <c r="O478" i="19" s="1"/>
  <c r="O479" i="19" s="1"/>
  <c r="O480" i="19" s="1"/>
  <c r="O481" i="19" s="1"/>
  <c r="O482" i="19" s="1"/>
  <c r="O483" i="19" s="1"/>
  <c r="O484" i="19" s="1"/>
  <c r="O485" i="19" s="1"/>
  <c r="O486" i="19" s="1"/>
  <c r="O487" i="19" s="1"/>
  <c r="O488" i="19" s="1"/>
  <c r="O489" i="19" s="1"/>
  <c r="O490" i="19" s="1"/>
  <c r="O491" i="19" s="1"/>
  <c r="O492" i="19" s="1"/>
  <c r="O493" i="19" s="1"/>
  <c r="O494" i="19" s="1"/>
  <c r="O495" i="19" s="1"/>
  <c r="O496" i="19" s="1"/>
  <c r="O497" i="19" s="1"/>
  <c r="O498" i="19" s="1"/>
  <c r="O499" i="19" s="1"/>
  <c r="O500" i="19" s="1"/>
  <c r="O501" i="19" s="1"/>
  <c r="O502" i="19" s="1"/>
  <c r="O503" i="19" s="1"/>
  <c r="O504" i="19" s="1"/>
  <c r="O505" i="19" s="1"/>
  <c r="O506" i="19" s="1"/>
  <c r="O507" i="19" s="1"/>
  <c r="O508" i="19" s="1"/>
  <c r="O509" i="19" s="1"/>
  <c r="O510" i="19" s="1"/>
  <c r="O511" i="19" s="1"/>
  <c r="O512" i="19" s="1"/>
  <c r="G37" i="18"/>
  <c r="G51" i="18"/>
  <c r="G12" i="18"/>
  <c r="G19" i="18"/>
  <c r="G5" i="18"/>
  <c r="G69" i="18"/>
  <c r="G36" i="18"/>
  <c r="G3" i="18"/>
  <c r="G35" i="18"/>
  <c r="G67" i="18"/>
  <c r="G21" i="18"/>
  <c r="G53" i="18"/>
  <c r="G4" i="18"/>
  <c r="G20" i="18"/>
  <c r="G52" i="18"/>
  <c r="G28" i="18"/>
  <c r="G44" i="18"/>
  <c r="G60" i="18"/>
  <c r="G68" i="18"/>
  <c r="G76" i="18"/>
  <c r="G11" i="18"/>
  <c r="G27" i="18"/>
  <c r="G43" i="18"/>
  <c r="G59" i="18"/>
  <c r="G75" i="18"/>
  <c r="G13" i="18"/>
  <c r="G29" i="18"/>
  <c r="G45" i="18"/>
  <c r="G61" i="18"/>
  <c r="G77" i="18"/>
  <c r="G8" i="18"/>
  <c r="G16" i="18"/>
  <c r="G24" i="18"/>
  <c r="G32" i="18"/>
  <c r="G40" i="18"/>
  <c r="G48" i="18"/>
  <c r="G56" i="18"/>
  <c r="G64" i="18"/>
  <c r="G72" i="18"/>
  <c r="G80" i="18"/>
  <c r="G7" i="18"/>
  <c r="G15" i="18"/>
  <c r="G23" i="18"/>
  <c r="G31" i="18"/>
  <c r="G39" i="18"/>
  <c r="G47" i="18"/>
  <c r="G55" i="18"/>
  <c r="G63" i="18"/>
  <c r="G71" i="18"/>
  <c r="G79" i="18"/>
  <c r="G9" i="18"/>
  <c r="G17" i="18"/>
  <c r="G25" i="18"/>
  <c r="G33" i="18"/>
  <c r="G41" i="18"/>
  <c r="G49" i="18"/>
  <c r="G57" i="18"/>
  <c r="G65" i="18"/>
  <c r="G73" i="18"/>
  <c r="G81" i="18"/>
  <c r="G6" i="18"/>
  <c r="G10" i="18"/>
  <c r="G14" i="18"/>
  <c r="G18" i="18"/>
  <c r="G22" i="18"/>
  <c r="G26" i="18"/>
  <c r="G30" i="18"/>
  <c r="G34" i="18"/>
  <c r="G38" i="18"/>
  <c r="G42" i="18"/>
  <c r="G46" i="18"/>
  <c r="G50" i="18"/>
  <c r="G54" i="18"/>
  <c r="G58" i="18"/>
  <c r="G62" i="18"/>
  <c r="G66" i="18"/>
  <c r="G70" i="18"/>
  <c r="G74" i="18"/>
  <c r="G78" i="18"/>
  <c r="G82" i="18"/>
  <c r="N268" i="19" l="1"/>
  <c r="N159" i="19"/>
  <c r="N252" i="19"/>
  <c r="N498" i="19"/>
  <c r="N482" i="19"/>
  <c r="N460" i="19"/>
  <c r="N172" i="19"/>
  <c r="N444" i="19"/>
  <c r="N156" i="19"/>
  <c r="N244" i="19"/>
  <c r="N180" i="19"/>
  <c r="N436" i="19"/>
  <c r="N148" i="19"/>
  <c r="N468" i="19"/>
  <c r="N372" i="19"/>
  <c r="N76" i="19"/>
  <c r="N68" i="19"/>
  <c r="N12" i="19"/>
  <c r="N340" i="19"/>
  <c r="N4" i="19"/>
  <c r="N364" i="19"/>
  <c r="N348" i="19"/>
  <c r="N276" i="19"/>
  <c r="N175" i="19"/>
  <c r="M11" i="23"/>
  <c r="N10" i="23"/>
  <c r="O9" i="22"/>
  <c r="M10" i="22"/>
  <c r="M11" i="21"/>
  <c r="N10" i="21"/>
  <c r="N452" i="19"/>
  <c r="N356" i="19"/>
  <c r="N260" i="19"/>
  <c r="N164" i="19"/>
  <c r="N52" i="19"/>
  <c r="N127" i="19"/>
  <c r="N428" i="19"/>
  <c r="N332" i="19"/>
  <c r="N236" i="19"/>
  <c r="N140" i="19"/>
  <c r="N507" i="19"/>
  <c r="N450" i="19"/>
  <c r="N420" i="19"/>
  <c r="N324" i="19"/>
  <c r="N228" i="19"/>
  <c r="N132" i="19"/>
  <c r="N491" i="19"/>
  <c r="N306" i="19"/>
  <c r="N508" i="19"/>
  <c r="N412" i="19"/>
  <c r="N316" i="19"/>
  <c r="N220" i="19"/>
  <c r="N116" i="19"/>
  <c r="N483" i="19"/>
  <c r="N290" i="19"/>
  <c r="N500" i="19"/>
  <c r="N404" i="19"/>
  <c r="N308" i="19"/>
  <c r="N212" i="19"/>
  <c r="N108" i="19"/>
  <c r="N467" i="19"/>
  <c r="N258" i="19"/>
  <c r="N492" i="19"/>
  <c r="N396" i="19"/>
  <c r="N300" i="19"/>
  <c r="N204" i="19"/>
  <c r="N100" i="19"/>
  <c r="N367" i="19"/>
  <c r="N114" i="19"/>
  <c r="N484" i="19"/>
  <c r="N388" i="19"/>
  <c r="N292" i="19"/>
  <c r="N196" i="19"/>
  <c r="N92" i="19"/>
  <c r="N351" i="19"/>
  <c r="N98" i="19"/>
  <c r="N476" i="19"/>
  <c r="N380" i="19"/>
  <c r="N284" i="19"/>
  <c r="N188" i="19"/>
  <c r="N84" i="19"/>
  <c r="N319" i="19"/>
  <c r="N66" i="19"/>
  <c r="N60" i="19"/>
  <c r="N475" i="19"/>
  <c r="N335" i="19"/>
  <c r="N143" i="19"/>
  <c r="N466" i="19"/>
  <c r="N274" i="19"/>
  <c r="N82" i="19"/>
  <c r="N44" i="19"/>
  <c r="N459" i="19"/>
  <c r="N303" i="19"/>
  <c r="N111" i="19"/>
  <c r="N434" i="19"/>
  <c r="N242" i="19"/>
  <c r="N50" i="19"/>
  <c r="N36" i="19"/>
  <c r="N451" i="19"/>
  <c r="N287" i="19"/>
  <c r="N95" i="19"/>
  <c r="N418" i="19"/>
  <c r="N226" i="19"/>
  <c r="N34" i="19"/>
  <c r="N124" i="19"/>
  <c r="N28" i="19"/>
  <c r="N443" i="19"/>
  <c r="N271" i="19"/>
  <c r="N79" i="19"/>
  <c r="N402" i="19"/>
  <c r="N210" i="19"/>
  <c r="N18" i="19"/>
  <c r="N20" i="19"/>
  <c r="N435" i="19"/>
  <c r="N255" i="19"/>
  <c r="N63" i="19"/>
  <c r="N386" i="19"/>
  <c r="N194" i="19"/>
  <c r="N513" i="19"/>
  <c r="N427" i="19"/>
  <c r="N239" i="19"/>
  <c r="N47" i="19"/>
  <c r="N370" i="19"/>
  <c r="N178" i="19"/>
  <c r="N497" i="19"/>
  <c r="N415" i="19"/>
  <c r="N223" i="19"/>
  <c r="N31" i="19"/>
  <c r="N354" i="19"/>
  <c r="N162" i="19"/>
  <c r="N481" i="19"/>
  <c r="N399" i="19"/>
  <c r="N207" i="19"/>
  <c r="N15" i="19"/>
  <c r="N338" i="19"/>
  <c r="N146" i="19"/>
  <c r="N449" i="19"/>
  <c r="N499" i="19"/>
  <c r="N383" i="19"/>
  <c r="N191" i="19"/>
  <c r="N514" i="19"/>
  <c r="N322" i="19"/>
  <c r="N130" i="19"/>
  <c r="N401" i="19"/>
  <c r="N465" i="19"/>
  <c r="N433" i="19"/>
  <c r="N353" i="19"/>
  <c r="N417" i="19"/>
  <c r="N385" i="19"/>
  <c r="N305" i="19"/>
  <c r="N369" i="19"/>
  <c r="N337" i="19"/>
  <c r="N257" i="19"/>
  <c r="N321" i="19"/>
  <c r="N289" i="19"/>
  <c r="N209" i="19"/>
  <c r="N273" i="19"/>
  <c r="N241" i="19"/>
  <c r="N161" i="19"/>
  <c r="N225" i="19"/>
  <c r="N193" i="19"/>
  <c r="N113" i="19"/>
  <c r="N177" i="19"/>
  <c r="N145" i="19"/>
  <c r="N81" i="19"/>
  <c r="N129" i="19"/>
  <c r="N97" i="19"/>
  <c r="N57" i="19"/>
  <c r="N512" i="19"/>
  <c r="N504" i="19"/>
  <c r="N496" i="19"/>
  <c r="N488" i="19"/>
  <c r="N480" i="19"/>
  <c r="N472" i="19"/>
  <c r="N464" i="19"/>
  <c r="N456" i="19"/>
  <c r="N448" i="19"/>
  <c r="N440" i="19"/>
  <c r="N432" i="19"/>
  <c r="N424" i="19"/>
  <c r="N416" i="19"/>
  <c r="N408" i="19"/>
  <c r="N400" i="19"/>
  <c r="N392" i="19"/>
  <c r="N384" i="19"/>
  <c r="N376" i="19"/>
  <c r="N368" i="19"/>
  <c r="N360" i="19"/>
  <c r="N352" i="19"/>
  <c r="N344" i="19"/>
  <c r="N336" i="19"/>
  <c r="N328" i="19"/>
  <c r="N320" i="19"/>
  <c r="N312" i="19"/>
  <c r="N304" i="19"/>
  <c r="N296" i="19"/>
  <c r="N288" i="19"/>
  <c r="N280" i="19"/>
  <c r="N272" i="19"/>
  <c r="N264" i="19"/>
  <c r="N256" i="19"/>
  <c r="N248" i="19"/>
  <c r="N240" i="19"/>
  <c r="N232" i="19"/>
  <c r="N224" i="19"/>
  <c r="N216" i="19"/>
  <c r="N208" i="19"/>
  <c r="N200" i="19"/>
  <c r="N192" i="19"/>
  <c r="N184" i="19"/>
  <c r="N176" i="19"/>
  <c r="N168" i="19"/>
  <c r="N160" i="19"/>
  <c r="N152" i="19"/>
  <c r="N144" i="19"/>
  <c r="N136" i="19"/>
  <c r="N128" i="19"/>
  <c r="N120" i="19"/>
  <c r="N112" i="19"/>
  <c r="N104" i="19"/>
  <c r="N96" i="19"/>
  <c r="N88" i="19"/>
  <c r="N80" i="19"/>
  <c r="N72" i="19"/>
  <c r="N64" i="19"/>
  <c r="N56" i="19"/>
  <c r="N48" i="19"/>
  <c r="N40" i="19"/>
  <c r="N32" i="19"/>
  <c r="N24" i="19"/>
  <c r="N16" i="19"/>
  <c r="N8" i="19"/>
  <c r="N511" i="19"/>
  <c r="N503" i="19"/>
  <c r="N495" i="19"/>
  <c r="N487" i="19"/>
  <c r="N479" i="19"/>
  <c r="N471" i="19"/>
  <c r="N463" i="19"/>
  <c r="N455" i="19"/>
  <c r="N447" i="19"/>
  <c r="N439" i="19"/>
  <c r="N431" i="19"/>
  <c r="N423" i="19"/>
  <c r="N407" i="19"/>
  <c r="N391" i="19"/>
  <c r="N375" i="19"/>
  <c r="N359" i="19"/>
  <c r="N343" i="19"/>
  <c r="N327" i="19"/>
  <c r="N311" i="19"/>
  <c r="N295" i="19"/>
  <c r="N279" i="19"/>
  <c r="N263" i="19"/>
  <c r="N247" i="19"/>
  <c r="N231" i="19"/>
  <c r="N215" i="19"/>
  <c r="N199" i="19"/>
  <c r="N183" i="19"/>
  <c r="N167" i="19"/>
  <c r="N151" i="19"/>
  <c r="N135" i="19"/>
  <c r="N119" i="19"/>
  <c r="N103" i="19"/>
  <c r="N87" i="19"/>
  <c r="N71" i="19"/>
  <c r="N55" i="19"/>
  <c r="N39" i="19"/>
  <c r="N23" i="19"/>
  <c r="N7" i="19"/>
  <c r="N506" i="19"/>
  <c r="N490" i="19"/>
  <c r="N474" i="19"/>
  <c r="N458" i="19"/>
  <c r="N442" i="19"/>
  <c r="N426" i="19"/>
  <c r="N410" i="19"/>
  <c r="N394" i="19"/>
  <c r="N378" i="19"/>
  <c r="N362" i="19"/>
  <c r="N346" i="19"/>
  <c r="N330" i="19"/>
  <c r="N314" i="19"/>
  <c r="N298" i="19"/>
  <c r="N282" i="19"/>
  <c r="N266" i="19"/>
  <c r="N250" i="19"/>
  <c r="N234" i="19"/>
  <c r="N218" i="19"/>
  <c r="N202" i="19"/>
  <c r="N186" i="19"/>
  <c r="N170" i="19"/>
  <c r="N154" i="19"/>
  <c r="N138" i="19"/>
  <c r="N122" i="19"/>
  <c r="N106" i="19"/>
  <c r="N90" i="19"/>
  <c r="N74" i="19"/>
  <c r="N58" i="19"/>
  <c r="N42" i="19"/>
  <c r="N26" i="19"/>
  <c r="N10" i="19"/>
  <c r="N505" i="19"/>
  <c r="N489" i="19"/>
  <c r="N473" i="19"/>
  <c r="N457" i="19"/>
  <c r="N441" i="19"/>
  <c r="N425" i="19"/>
  <c r="N409" i="19"/>
  <c r="N393" i="19"/>
  <c r="N377" i="19"/>
  <c r="N361" i="19"/>
  <c r="N345" i="19"/>
  <c r="N329" i="19"/>
  <c r="N313" i="19"/>
  <c r="N297" i="19"/>
  <c r="N281" i="19"/>
  <c r="N265" i="19"/>
  <c r="N249" i="19"/>
  <c r="N233" i="19"/>
  <c r="N217" i="19"/>
  <c r="N201" i="19"/>
  <c r="N185" i="19"/>
  <c r="N169" i="19"/>
  <c r="N153" i="19"/>
  <c r="N137" i="19"/>
  <c r="N121" i="19"/>
  <c r="N105" i="19"/>
  <c r="N89" i="19"/>
  <c r="N73" i="19"/>
  <c r="N41" i="19"/>
  <c r="N65" i="19"/>
  <c r="N49" i="19"/>
  <c r="N29" i="19"/>
  <c r="N419" i="19"/>
  <c r="N411" i="19"/>
  <c r="N403" i="19"/>
  <c r="N395" i="19"/>
  <c r="N387" i="19"/>
  <c r="N379" i="19"/>
  <c r="N371" i="19"/>
  <c r="N363" i="19"/>
  <c r="N355" i="19"/>
  <c r="N347" i="19"/>
  <c r="N339" i="19"/>
  <c r="N331" i="19"/>
  <c r="N323" i="19"/>
  <c r="N315" i="19"/>
  <c r="N307" i="19"/>
  <c r="N299" i="19"/>
  <c r="N291" i="19"/>
  <c r="N283" i="19"/>
  <c r="N275" i="19"/>
  <c r="N267" i="19"/>
  <c r="N259" i="19"/>
  <c r="N251" i="19"/>
  <c r="N243" i="19"/>
  <c r="N235" i="19"/>
  <c r="N227" i="19"/>
  <c r="N219" i="19"/>
  <c r="N211" i="19"/>
  <c r="N203" i="19"/>
  <c r="N195" i="19"/>
  <c r="N187" i="19"/>
  <c r="N179" i="19"/>
  <c r="N171" i="19"/>
  <c r="N163" i="19"/>
  <c r="N155" i="19"/>
  <c r="N147" i="19"/>
  <c r="N139" i="19"/>
  <c r="N131" i="19"/>
  <c r="N123" i="19"/>
  <c r="N115" i="19"/>
  <c r="N107" i="19"/>
  <c r="N99" i="19"/>
  <c r="N91" i="19"/>
  <c r="N83" i="19"/>
  <c r="N75" i="19"/>
  <c r="N67" i="19"/>
  <c r="N59" i="19"/>
  <c r="N51" i="19"/>
  <c r="N43" i="19"/>
  <c r="N35" i="19"/>
  <c r="N27" i="19"/>
  <c r="N19" i="19"/>
  <c r="N11" i="19"/>
  <c r="N3" i="19"/>
  <c r="N510" i="19"/>
  <c r="N502" i="19"/>
  <c r="N494" i="19"/>
  <c r="N486" i="19"/>
  <c r="N478" i="19"/>
  <c r="N470" i="19"/>
  <c r="N462" i="19"/>
  <c r="N454" i="19"/>
  <c r="N446" i="19"/>
  <c r="N438" i="19"/>
  <c r="N430" i="19"/>
  <c r="N422" i="19"/>
  <c r="N414" i="19"/>
  <c r="N406" i="19"/>
  <c r="N398" i="19"/>
  <c r="N390" i="19"/>
  <c r="N382" i="19"/>
  <c r="N374" i="19"/>
  <c r="N366" i="19"/>
  <c r="N358" i="19"/>
  <c r="N350" i="19"/>
  <c r="N342" i="19"/>
  <c r="N334" i="19"/>
  <c r="N326" i="19"/>
  <c r="N318" i="19"/>
  <c r="N310" i="19"/>
  <c r="N302" i="19"/>
  <c r="N294" i="19"/>
  <c r="N286" i="19"/>
  <c r="N278" i="19"/>
  <c r="N270" i="19"/>
  <c r="N262" i="19"/>
  <c r="N254" i="19"/>
  <c r="N246" i="19"/>
  <c r="N238" i="19"/>
  <c r="N230" i="19"/>
  <c r="N222" i="19"/>
  <c r="N214" i="19"/>
  <c r="N206" i="19"/>
  <c r="N198" i="19"/>
  <c r="N190" i="19"/>
  <c r="N182" i="19"/>
  <c r="N174" i="19"/>
  <c r="N166" i="19"/>
  <c r="N158" i="19"/>
  <c r="N150" i="19"/>
  <c r="N142" i="19"/>
  <c r="N134" i="19"/>
  <c r="N126" i="19"/>
  <c r="N118" i="19"/>
  <c r="N110" i="19"/>
  <c r="N102" i="19"/>
  <c r="N94" i="19"/>
  <c r="N86" i="19"/>
  <c r="N78" i="19"/>
  <c r="N70" i="19"/>
  <c r="N62" i="19"/>
  <c r="N54" i="19"/>
  <c r="N46" i="19"/>
  <c r="N38" i="19"/>
  <c r="N30" i="19"/>
  <c r="N22" i="19"/>
  <c r="N14" i="19"/>
  <c r="N6" i="19"/>
  <c r="N509" i="19"/>
  <c r="N501" i="19"/>
  <c r="N493" i="19"/>
  <c r="N485" i="19"/>
  <c r="N477" i="19"/>
  <c r="N469" i="19"/>
  <c r="N461" i="19"/>
  <c r="N453" i="19"/>
  <c r="N445" i="19"/>
  <c r="N437" i="19"/>
  <c r="N429" i="19"/>
  <c r="N421" i="19"/>
  <c r="N413" i="19"/>
  <c r="N405" i="19"/>
  <c r="N397" i="19"/>
  <c r="N389" i="19"/>
  <c r="N381" i="19"/>
  <c r="N373" i="19"/>
  <c r="N365" i="19"/>
  <c r="N357" i="19"/>
  <c r="N349" i="19"/>
  <c r="N341" i="19"/>
  <c r="N333" i="19"/>
  <c r="N325" i="19"/>
  <c r="N317" i="19"/>
  <c r="N309" i="19"/>
  <c r="N301" i="19"/>
  <c r="N293" i="19"/>
  <c r="N285" i="19"/>
  <c r="N277" i="19"/>
  <c r="N269" i="19"/>
  <c r="N261" i="19"/>
  <c r="N253" i="19"/>
  <c r="N245" i="19"/>
  <c r="N237" i="19"/>
  <c r="N229" i="19"/>
  <c r="N221" i="19"/>
  <c r="N213" i="19"/>
  <c r="N205" i="19"/>
  <c r="N197" i="19"/>
  <c r="N189" i="19"/>
  <c r="N181" i="19"/>
  <c r="N173" i="19"/>
  <c r="N165" i="19"/>
  <c r="N157" i="19"/>
  <c r="N149" i="19"/>
  <c r="N141" i="19"/>
  <c r="N133" i="19"/>
  <c r="N125" i="19"/>
  <c r="N117" i="19"/>
  <c r="N109" i="19"/>
  <c r="N101" i="19"/>
  <c r="N93" i="19"/>
  <c r="N85" i="19"/>
  <c r="N77" i="19"/>
  <c r="N69" i="19"/>
  <c r="N61" i="19"/>
  <c r="N53" i="19"/>
  <c r="N45" i="19"/>
  <c r="N37" i="19"/>
  <c r="N17" i="19"/>
  <c r="N33" i="19"/>
  <c r="N25" i="19"/>
  <c r="N9" i="19"/>
  <c r="N21" i="19"/>
  <c r="N13" i="19"/>
  <c r="N5" i="19"/>
  <c r="G2" i="18"/>
  <c r="M3" i="18" s="1"/>
  <c r="B512" i="17"/>
  <c r="B511" i="17"/>
  <c r="B510" i="17"/>
  <c r="B509" i="17"/>
  <c r="B508" i="17"/>
  <c r="B507" i="17"/>
  <c r="B506" i="17"/>
  <c r="B505" i="17"/>
  <c r="B504" i="17"/>
  <c r="B503" i="17"/>
  <c r="B502" i="17"/>
  <c r="B501" i="17"/>
  <c r="B500" i="17"/>
  <c r="B499" i="17"/>
  <c r="B498" i="17"/>
  <c r="B497" i="17"/>
  <c r="B496" i="17"/>
  <c r="B495" i="17"/>
  <c r="B494" i="17"/>
  <c r="B493" i="17"/>
  <c r="B492" i="17"/>
  <c r="B491" i="17"/>
  <c r="B490" i="17"/>
  <c r="B489" i="17"/>
  <c r="B488" i="17"/>
  <c r="B487" i="17"/>
  <c r="B486" i="17"/>
  <c r="B485" i="17"/>
  <c r="B484" i="17"/>
  <c r="B483" i="17"/>
  <c r="B482" i="17"/>
  <c r="B481" i="17"/>
  <c r="B480" i="17"/>
  <c r="B479" i="17"/>
  <c r="B478" i="17"/>
  <c r="B477" i="17"/>
  <c r="B476" i="17"/>
  <c r="B475" i="17"/>
  <c r="B474" i="17"/>
  <c r="B473" i="17"/>
  <c r="B472" i="17"/>
  <c r="B471" i="17"/>
  <c r="B470" i="17"/>
  <c r="B469" i="17"/>
  <c r="B468" i="17"/>
  <c r="B467" i="17"/>
  <c r="B466" i="17"/>
  <c r="B465" i="17"/>
  <c r="B464" i="17"/>
  <c r="B463" i="17"/>
  <c r="B462" i="17"/>
  <c r="B461" i="17"/>
  <c r="B460" i="17"/>
  <c r="B459" i="17"/>
  <c r="B458" i="17"/>
  <c r="B457" i="17"/>
  <c r="B456" i="17"/>
  <c r="B455" i="17"/>
  <c r="B454" i="17"/>
  <c r="B453" i="17"/>
  <c r="B452" i="17"/>
  <c r="B451" i="17"/>
  <c r="B450" i="17"/>
  <c r="B449" i="17"/>
  <c r="B448" i="17"/>
  <c r="B447" i="17"/>
  <c r="B446" i="17"/>
  <c r="B445" i="17"/>
  <c r="B444" i="17"/>
  <c r="B443" i="17"/>
  <c r="B442" i="17"/>
  <c r="B441" i="17"/>
  <c r="B440" i="17"/>
  <c r="B439" i="17"/>
  <c r="B438" i="17"/>
  <c r="B437" i="17"/>
  <c r="B436" i="17"/>
  <c r="B435" i="17"/>
  <c r="B434" i="17"/>
  <c r="B433" i="17"/>
  <c r="B432" i="17"/>
  <c r="B431" i="17"/>
  <c r="B430" i="17"/>
  <c r="B429" i="17"/>
  <c r="B428" i="17"/>
  <c r="B427" i="17"/>
  <c r="B426" i="17"/>
  <c r="B425" i="17"/>
  <c r="B424" i="17"/>
  <c r="B423" i="17"/>
  <c r="B422" i="17"/>
  <c r="B421" i="17"/>
  <c r="B420" i="17"/>
  <c r="B419" i="17"/>
  <c r="B418" i="17"/>
  <c r="B417" i="17"/>
  <c r="B416" i="17"/>
  <c r="B415" i="17"/>
  <c r="B414" i="17"/>
  <c r="B413" i="17"/>
  <c r="B412" i="17"/>
  <c r="B411" i="17"/>
  <c r="B410" i="17"/>
  <c r="B409" i="17"/>
  <c r="B408" i="17"/>
  <c r="B407" i="17"/>
  <c r="B406" i="17"/>
  <c r="B405" i="17"/>
  <c r="B404" i="17"/>
  <c r="B403" i="17"/>
  <c r="B402" i="17"/>
  <c r="B401" i="17"/>
  <c r="B400" i="17"/>
  <c r="B399" i="17"/>
  <c r="B398" i="17"/>
  <c r="B397" i="17"/>
  <c r="B396" i="17"/>
  <c r="B395" i="17"/>
  <c r="B394" i="17"/>
  <c r="B393" i="17"/>
  <c r="B392" i="17"/>
  <c r="B391" i="17"/>
  <c r="B390" i="17"/>
  <c r="B389" i="17"/>
  <c r="B388" i="17"/>
  <c r="B387" i="17"/>
  <c r="B386" i="17"/>
  <c r="B385" i="17"/>
  <c r="B384" i="17"/>
  <c r="B383" i="17"/>
  <c r="B382" i="17"/>
  <c r="B381" i="17"/>
  <c r="B380" i="17"/>
  <c r="B379" i="17"/>
  <c r="B378" i="17"/>
  <c r="B377" i="17"/>
  <c r="B376" i="17"/>
  <c r="B375" i="17"/>
  <c r="B374" i="17"/>
  <c r="B373" i="17"/>
  <c r="B372" i="17"/>
  <c r="B371" i="17"/>
  <c r="B370" i="17"/>
  <c r="B369" i="17"/>
  <c r="B368" i="17"/>
  <c r="B367" i="17"/>
  <c r="B366" i="17"/>
  <c r="B365" i="17"/>
  <c r="B364" i="17"/>
  <c r="B363" i="17"/>
  <c r="B362" i="17"/>
  <c r="B361" i="17"/>
  <c r="B360" i="17"/>
  <c r="B359" i="17"/>
  <c r="B358" i="17"/>
  <c r="B357" i="17"/>
  <c r="B356" i="17"/>
  <c r="B355" i="17"/>
  <c r="B354" i="17"/>
  <c r="B353" i="17"/>
  <c r="B352" i="17"/>
  <c r="B351" i="17"/>
  <c r="J109" i="17" s="1"/>
  <c r="B350" i="17"/>
  <c r="B349" i="17"/>
  <c r="B348" i="17"/>
  <c r="B347" i="17"/>
  <c r="J119" i="17" s="1"/>
  <c r="B346" i="17"/>
  <c r="B345" i="17"/>
  <c r="J116" i="17" s="1"/>
  <c r="B344" i="17"/>
  <c r="B343" i="17"/>
  <c r="B342" i="17"/>
  <c r="B341" i="17"/>
  <c r="B340" i="17"/>
  <c r="B339" i="17"/>
  <c r="B338" i="17"/>
  <c r="B337" i="17"/>
  <c r="B336" i="17"/>
  <c r="B335" i="17"/>
  <c r="B334" i="17"/>
  <c r="B333" i="17"/>
  <c r="B332" i="17"/>
  <c r="B331" i="17"/>
  <c r="B330" i="17"/>
  <c r="B329" i="17"/>
  <c r="B328" i="17"/>
  <c r="B327" i="17"/>
  <c r="B326" i="17"/>
  <c r="B325" i="17"/>
  <c r="B324" i="17"/>
  <c r="B323" i="17"/>
  <c r="B322" i="17"/>
  <c r="B321" i="17"/>
  <c r="B320" i="17"/>
  <c r="B319" i="17"/>
  <c r="B318" i="17"/>
  <c r="B317" i="17"/>
  <c r="B316" i="17"/>
  <c r="B315" i="17"/>
  <c r="J99" i="17" s="1"/>
  <c r="B314" i="17"/>
  <c r="J107" i="17" s="1"/>
  <c r="B313" i="17"/>
  <c r="B312" i="17"/>
  <c r="B311" i="17"/>
  <c r="B310" i="17"/>
  <c r="B309" i="17"/>
  <c r="B308" i="17"/>
  <c r="B307" i="17"/>
  <c r="J115" i="17" s="1"/>
  <c r="B306" i="17"/>
  <c r="B305" i="17"/>
  <c r="B304" i="17"/>
  <c r="B303" i="17"/>
  <c r="B302" i="17"/>
  <c r="J114" i="17" s="1"/>
  <c r="B301" i="17"/>
  <c r="B300" i="17"/>
  <c r="J113" i="17" s="1"/>
  <c r="B299" i="17"/>
  <c r="B298" i="17"/>
  <c r="J112" i="17" s="1"/>
  <c r="B297" i="17"/>
  <c r="J111" i="17" s="1"/>
  <c r="B296" i="17"/>
  <c r="B295" i="17"/>
  <c r="B294" i="17"/>
  <c r="B293" i="17"/>
  <c r="B292" i="17"/>
  <c r="B291" i="17"/>
  <c r="B290" i="17"/>
  <c r="B289" i="17"/>
  <c r="J106" i="17" s="1"/>
  <c r="B288" i="17"/>
  <c r="B287" i="17"/>
  <c r="B286" i="17"/>
  <c r="B285" i="17"/>
  <c r="J110" i="17" s="1"/>
  <c r="B284" i="17"/>
  <c r="B283" i="17"/>
  <c r="J105" i="17" s="1"/>
  <c r="B282" i="17"/>
  <c r="B281" i="17"/>
  <c r="B280" i="17"/>
  <c r="B279" i="17"/>
  <c r="B278" i="17"/>
  <c r="J104" i="17" s="1"/>
  <c r="B277" i="17"/>
  <c r="B276" i="17"/>
  <c r="B275" i="17"/>
  <c r="B274" i="17"/>
  <c r="B273" i="17"/>
  <c r="B272" i="17"/>
  <c r="B271" i="17"/>
  <c r="B270" i="17"/>
  <c r="B269" i="17"/>
  <c r="J103" i="17" s="1"/>
  <c r="B268" i="17"/>
  <c r="B267" i="17"/>
  <c r="B266" i="17"/>
  <c r="B265" i="17"/>
  <c r="B264" i="17"/>
  <c r="B263" i="17"/>
  <c r="J98" i="17" s="1"/>
  <c r="B262" i="17"/>
  <c r="B261" i="17"/>
  <c r="B260" i="17"/>
  <c r="B259" i="17"/>
  <c r="B258" i="17"/>
  <c r="B257" i="17"/>
  <c r="B256" i="17"/>
  <c r="B255" i="17"/>
  <c r="B254" i="17"/>
  <c r="B253" i="17"/>
  <c r="J97" i="17" s="1"/>
  <c r="B252" i="17"/>
  <c r="B251" i="17"/>
  <c r="B250" i="17"/>
  <c r="B249" i="17"/>
  <c r="B248" i="17"/>
  <c r="B247" i="17"/>
  <c r="B246" i="17"/>
  <c r="B245" i="17"/>
  <c r="B244" i="17"/>
  <c r="B243" i="17"/>
  <c r="B242" i="17"/>
  <c r="B241" i="17"/>
  <c r="B240" i="17"/>
  <c r="B239" i="17"/>
  <c r="B238" i="17"/>
  <c r="B237" i="17"/>
  <c r="B236" i="17"/>
  <c r="B235" i="17"/>
  <c r="B234" i="17"/>
  <c r="B233" i="17"/>
  <c r="B232" i="17"/>
  <c r="B231" i="17"/>
  <c r="B230" i="17"/>
  <c r="B229" i="17"/>
  <c r="B228" i="17"/>
  <c r="B227" i="17"/>
  <c r="B226" i="17"/>
  <c r="B225" i="17"/>
  <c r="B224" i="17"/>
  <c r="B223" i="17"/>
  <c r="B222" i="17"/>
  <c r="J43" i="17" s="1"/>
  <c r="B221" i="17"/>
  <c r="B220" i="17"/>
  <c r="B219" i="17"/>
  <c r="B218" i="17"/>
  <c r="B217" i="17"/>
  <c r="B216" i="17"/>
  <c r="J96" i="17" s="1"/>
  <c r="B215" i="17"/>
  <c r="B214" i="17"/>
  <c r="B213" i="17"/>
  <c r="J95" i="17" s="1"/>
  <c r="B212" i="17"/>
  <c r="J94" i="17" s="1"/>
  <c r="B211" i="17"/>
  <c r="J93" i="17" s="1"/>
  <c r="B210" i="17"/>
  <c r="J92" i="17" s="1"/>
  <c r="B209" i="17"/>
  <c r="B208" i="17"/>
  <c r="J102" i="17" s="1"/>
  <c r="B207" i="17"/>
  <c r="B206" i="17"/>
  <c r="J100" i="17" s="1"/>
  <c r="B205" i="17"/>
  <c r="J91" i="17" s="1"/>
  <c r="B204" i="17"/>
  <c r="J90" i="17" s="1"/>
  <c r="B203" i="17"/>
  <c r="J89" i="17" s="1"/>
  <c r="B202" i="17"/>
  <c r="B201" i="17"/>
  <c r="J88" i="17" s="1"/>
  <c r="B200" i="17"/>
  <c r="B199" i="17"/>
  <c r="B198" i="17"/>
  <c r="B197" i="17"/>
  <c r="B196" i="17"/>
  <c r="B195" i="17"/>
  <c r="J87" i="17" s="1"/>
  <c r="B194" i="17"/>
  <c r="B193" i="17"/>
  <c r="B192" i="17"/>
  <c r="B191" i="17"/>
  <c r="B190" i="17"/>
  <c r="B189" i="17"/>
  <c r="B188" i="17"/>
  <c r="B187" i="17"/>
  <c r="B186" i="17"/>
  <c r="B185" i="17"/>
  <c r="B184" i="17"/>
  <c r="B183" i="17"/>
  <c r="B182" i="17"/>
  <c r="J86" i="17" s="1"/>
  <c r="B181" i="17"/>
  <c r="B180" i="17"/>
  <c r="B179" i="17"/>
  <c r="B178" i="17"/>
  <c r="B177" i="17"/>
  <c r="B176" i="17"/>
  <c r="B175" i="17"/>
  <c r="B174" i="17"/>
  <c r="B173" i="17"/>
  <c r="B172" i="17"/>
  <c r="B171" i="17"/>
  <c r="B170" i="17"/>
  <c r="B169" i="17"/>
  <c r="J84" i="17" s="1"/>
  <c r="B168" i="17"/>
  <c r="J83" i="17" s="1"/>
  <c r="B167" i="17"/>
  <c r="B166" i="17"/>
  <c r="B165" i="17"/>
  <c r="B164" i="17"/>
  <c r="B163" i="17"/>
  <c r="B162" i="17"/>
  <c r="B161" i="17"/>
  <c r="B160" i="17"/>
  <c r="J124" i="17" s="1"/>
  <c r="B159" i="17"/>
  <c r="J123" i="17" s="1"/>
  <c r="B158" i="17"/>
  <c r="J122" i="17" s="1"/>
  <c r="B157" i="17"/>
  <c r="J121" i="17" s="1"/>
  <c r="B156" i="17"/>
  <c r="J120" i="17" s="1"/>
  <c r="B155" i="17"/>
  <c r="B154" i="17"/>
  <c r="B153" i="17"/>
  <c r="B152" i="17"/>
  <c r="B151" i="17"/>
  <c r="B150" i="17"/>
  <c r="J82" i="17" s="1"/>
  <c r="B149" i="17"/>
  <c r="B148" i="17"/>
  <c r="B147" i="17"/>
  <c r="B146" i="17"/>
  <c r="B145" i="17"/>
  <c r="B144" i="17"/>
  <c r="B143" i="17"/>
  <c r="B142" i="17"/>
  <c r="B141" i="17"/>
  <c r="B140" i="17"/>
  <c r="B139" i="17"/>
  <c r="B138" i="17"/>
  <c r="J79" i="17" s="1"/>
  <c r="B137" i="17"/>
  <c r="J78" i="17" s="1"/>
  <c r="B136" i="17"/>
  <c r="J77" i="17" s="1"/>
  <c r="B135" i="17"/>
  <c r="J76" i="17" s="1"/>
  <c r="B134" i="17"/>
  <c r="J75" i="17" s="1"/>
  <c r="B133" i="17"/>
  <c r="J74" i="17" s="1"/>
  <c r="B132" i="17"/>
  <c r="J73" i="17" s="1"/>
  <c r="B131" i="17"/>
  <c r="J72" i="17" s="1"/>
  <c r="B130" i="17"/>
  <c r="J71" i="17" s="1"/>
  <c r="B129" i="17"/>
  <c r="J70" i="17" s="1"/>
  <c r="B128" i="17"/>
  <c r="J69" i="17" s="1"/>
  <c r="B127" i="17"/>
  <c r="J68" i="17" s="1"/>
  <c r="B126" i="17"/>
  <c r="B125" i="17"/>
  <c r="B124" i="17"/>
  <c r="B123" i="17"/>
  <c r="B122" i="17"/>
  <c r="B121" i="17"/>
  <c r="B120" i="17"/>
  <c r="B119" i="17"/>
  <c r="B118" i="17"/>
  <c r="B117" i="17"/>
  <c r="B116" i="17"/>
  <c r="B115" i="17"/>
  <c r="B114" i="17"/>
  <c r="B113" i="17"/>
  <c r="B112" i="17"/>
  <c r="B111" i="17"/>
  <c r="B110" i="17"/>
  <c r="B109" i="17"/>
  <c r="B108" i="17"/>
  <c r="B107" i="17"/>
  <c r="B106" i="17"/>
  <c r="B105" i="17"/>
  <c r="B104" i="17"/>
  <c r="B103" i="17"/>
  <c r="B102" i="17"/>
  <c r="B101" i="17"/>
  <c r="B100" i="17"/>
  <c r="B99" i="17"/>
  <c r="J63" i="17" s="1"/>
  <c r="B98" i="17"/>
  <c r="B97" i="17"/>
  <c r="B96" i="17"/>
  <c r="B95" i="17"/>
  <c r="B94" i="17"/>
  <c r="B93" i="17"/>
  <c r="B92" i="17"/>
  <c r="J62" i="17" s="1"/>
  <c r="B91" i="17"/>
  <c r="B90" i="17"/>
  <c r="B89" i="17"/>
  <c r="B88" i="17"/>
  <c r="B87" i="17"/>
  <c r="B86" i="17"/>
  <c r="B85" i="17"/>
  <c r="J81" i="17" s="1"/>
  <c r="B84" i="17"/>
  <c r="B83" i="17"/>
  <c r="J80" i="17" s="1"/>
  <c r="B82" i="17"/>
  <c r="B81" i="17"/>
  <c r="B80" i="17"/>
  <c r="B79" i="17"/>
  <c r="B78" i="17"/>
  <c r="B77" i="17"/>
  <c r="B76" i="17"/>
  <c r="B75" i="17"/>
  <c r="B74" i="17"/>
  <c r="B73" i="17"/>
  <c r="B72" i="17"/>
  <c r="B71" i="17"/>
  <c r="B70" i="17"/>
  <c r="B69" i="17"/>
  <c r="B68" i="17"/>
  <c r="B67" i="17"/>
  <c r="B66" i="17"/>
  <c r="B65" i="17"/>
  <c r="B64" i="17"/>
  <c r="B63" i="17"/>
  <c r="B62" i="17"/>
  <c r="B61" i="17"/>
  <c r="B60" i="17"/>
  <c r="J61" i="17" s="1"/>
  <c r="B59" i="17"/>
  <c r="B58" i="17"/>
  <c r="B57" i="17"/>
  <c r="B56" i="17"/>
  <c r="B55" i="17"/>
  <c r="B54" i="17"/>
  <c r="B53" i="17"/>
  <c r="B52" i="17"/>
  <c r="B51" i="17"/>
  <c r="B50" i="17"/>
  <c r="J52" i="17" s="1"/>
  <c r="B49" i="17"/>
  <c r="B48" i="17"/>
  <c r="B47" i="17"/>
  <c r="B46" i="17"/>
  <c r="B45" i="17"/>
  <c r="B44" i="17"/>
  <c r="B43" i="17"/>
  <c r="B42" i="17"/>
  <c r="B41" i="17"/>
  <c r="B40" i="17"/>
  <c r="B39" i="17"/>
  <c r="J49" i="17" s="1"/>
  <c r="B38" i="17"/>
  <c r="J48" i="17" s="1"/>
  <c r="B37" i="17"/>
  <c r="B36" i="17"/>
  <c r="B35" i="17"/>
  <c r="B34" i="17"/>
  <c r="B33" i="17"/>
  <c r="B32" i="17"/>
  <c r="B31" i="17"/>
  <c r="B30" i="17"/>
  <c r="J118" i="17" s="1"/>
  <c r="B29" i="17"/>
  <c r="B28" i="17"/>
  <c r="B27" i="17"/>
  <c r="B26" i="17"/>
  <c r="B25" i="17"/>
  <c r="B24" i="17"/>
  <c r="B23" i="17"/>
  <c r="B22" i="17"/>
  <c r="B21" i="17"/>
  <c r="B20" i="17"/>
  <c r="B19" i="17"/>
  <c r="B18" i="17"/>
  <c r="B17" i="17"/>
  <c r="B16" i="17"/>
  <c r="B15" i="17"/>
  <c r="B14" i="17"/>
  <c r="J40" i="17" s="1"/>
  <c r="B13" i="17"/>
  <c r="B12" i="17"/>
  <c r="B11" i="17"/>
  <c r="B10" i="17"/>
  <c r="B9" i="17"/>
  <c r="J37" i="17" s="1"/>
  <c r="B8" i="17"/>
  <c r="J36" i="17" s="1"/>
  <c r="B7" i="17"/>
  <c r="B6" i="17"/>
  <c r="B5" i="17"/>
  <c r="B4" i="17"/>
  <c r="B3" i="17"/>
  <c r="B2" i="17"/>
  <c r="B1" i="17"/>
  <c r="C256" i="17"/>
  <c r="C255" i="17"/>
  <c r="C254" i="17"/>
  <c r="C253" i="17"/>
  <c r="C252" i="17"/>
  <c r="C251" i="17"/>
  <c r="C250" i="17"/>
  <c r="C249" i="17"/>
  <c r="C248" i="17"/>
  <c r="C247" i="17"/>
  <c r="C246" i="17"/>
  <c r="C245" i="17"/>
  <c r="C244" i="17"/>
  <c r="C243" i="17"/>
  <c r="C242" i="17"/>
  <c r="C241" i="17"/>
  <c r="C240" i="17"/>
  <c r="C239" i="17"/>
  <c r="C238" i="17"/>
  <c r="C237" i="17"/>
  <c r="C236" i="17"/>
  <c r="C235" i="17"/>
  <c r="C234" i="17"/>
  <c r="C233" i="17"/>
  <c r="C232" i="17"/>
  <c r="C231" i="17"/>
  <c r="C230" i="17"/>
  <c r="C229" i="17"/>
  <c r="C228" i="17"/>
  <c r="C227" i="17"/>
  <c r="C226" i="17"/>
  <c r="C225" i="17"/>
  <c r="C224" i="17"/>
  <c r="C223" i="17"/>
  <c r="C222" i="17"/>
  <c r="C221" i="17"/>
  <c r="C220" i="17"/>
  <c r="C219" i="17"/>
  <c r="C218" i="17"/>
  <c r="C217" i="17"/>
  <c r="C216" i="17"/>
  <c r="C215" i="17"/>
  <c r="C214" i="17"/>
  <c r="C213" i="17"/>
  <c r="C212" i="17"/>
  <c r="C211" i="17"/>
  <c r="C210" i="17"/>
  <c r="C209" i="17"/>
  <c r="C208" i="17"/>
  <c r="C207" i="17"/>
  <c r="C206" i="17"/>
  <c r="C205" i="17"/>
  <c r="C204" i="17"/>
  <c r="C203" i="17"/>
  <c r="C202" i="17"/>
  <c r="C201" i="17"/>
  <c r="C200" i="17"/>
  <c r="C199" i="17"/>
  <c r="C198" i="17"/>
  <c r="C197" i="17"/>
  <c r="C196" i="17"/>
  <c r="C195" i="17"/>
  <c r="C194" i="17"/>
  <c r="C193" i="17"/>
  <c r="C192" i="17"/>
  <c r="C191" i="17"/>
  <c r="C190" i="17"/>
  <c r="C189" i="17"/>
  <c r="C188" i="17"/>
  <c r="C187" i="17"/>
  <c r="C186" i="17"/>
  <c r="C185" i="17"/>
  <c r="C184" i="17"/>
  <c r="C183" i="17"/>
  <c r="C182" i="17"/>
  <c r="C181" i="17"/>
  <c r="C180" i="17"/>
  <c r="C179" i="17"/>
  <c r="C178" i="17"/>
  <c r="C177" i="17"/>
  <c r="C176" i="17"/>
  <c r="C175" i="17"/>
  <c r="C174" i="17"/>
  <c r="C173" i="17"/>
  <c r="C172" i="17"/>
  <c r="C171" i="17"/>
  <c r="C170" i="17"/>
  <c r="C169" i="17"/>
  <c r="C168" i="17"/>
  <c r="C167" i="17"/>
  <c r="C166" i="17"/>
  <c r="C165" i="17"/>
  <c r="C164" i="17"/>
  <c r="C163" i="17"/>
  <c r="C162" i="17"/>
  <c r="C161" i="17"/>
  <c r="C160" i="17"/>
  <c r="C159" i="17"/>
  <c r="C158" i="17"/>
  <c r="C157" i="17"/>
  <c r="C156" i="17"/>
  <c r="C155" i="17"/>
  <c r="C154" i="17"/>
  <c r="C153" i="17"/>
  <c r="C152" i="17"/>
  <c r="C151" i="17"/>
  <c r="C150" i="17"/>
  <c r="C149" i="17"/>
  <c r="C148" i="17"/>
  <c r="C147" i="17"/>
  <c r="C146" i="17"/>
  <c r="C145" i="17"/>
  <c r="C144" i="17"/>
  <c r="C143" i="17"/>
  <c r="C142" i="17"/>
  <c r="C141" i="17"/>
  <c r="C140" i="17"/>
  <c r="C139" i="17"/>
  <c r="C138" i="17"/>
  <c r="C137" i="17"/>
  <c r="C136" i="17"/>
  <c r="C135" i="17"/>
  <c r="C134" i="17"/>
  <c r="C133" i="17"/>
  <c r="C132" i="17"/>
  <c r="C131" i="17"/>
  <c r="C130" i="17"/>
  <c r="C129" i="17"/>
  <c r="C128" i="17"/>
  <c r="C127" i="17"/>
  <c r="C126" i="17"/>
  <c r="C125" i="17"/>
  <c r="C124" i="17"/>
  <c r="C123" i="17"/>
  <c r="C122" i="17"/>
  <c r="C121" i="17"/>
  <c r="C120" i="17"/>
  <c r="C119" i="17"/>
  <c r="C118" i="17"/>
  <c r="C117" i="17"/>
  <c r="C116" i="17"/>
  <c r="C115" i="17"/>
  <c r="C114" i="17"/>
  <c r="H29" i="17" s="1"/>
  <c r="C113" i="17"/>
  <c r="C112" i="17"/>
  <c r="H28" i="17" s="1"/>
  <c r="C111" i="17"/>
  <c r="C110" i="17"/>
  <c r="C109" i="17"/>
  <c r="C108" i="17"/>
  <c r="C107" i="17"/>
  <c r="C106" i="17"/>
  <c r="C105" i="17"/>
  <c r="C104" i="17"/>
  <c r="C103" i="17"/>
  <c r="C102" i="17"/>
  <c r="C101" i="17"/>
  <c r="C100" i="17"/>
  <c r="C99" i="17"/>
  <c r="C98" i="17"/>
  <c r="C97" i="17"/>
  <c r="C96" i="17"/>
  <c r="C95" i="17"/>
  <c r="H27" i="17" s="1"/>
  <c r="C94" i="17"/>
  <c r="C93" i="17"/>
  <c r="H26" i="17" s="1"/>
  <c r="C92" i="17"/>
  <c r="C91" i="17"/>
  <c r="C90" i="17"/>
  <c r="C89" i="17"/>
  <c r="C88" i="17"/>
  <c r="C87" i="17"/>
  <c r="C86" i="17"/>
  <c r="C85" i="17"/>
  <c r="C84" i="17"/>
  <c r="C83" i="17"/>
  <c r="C82" i="17"/>
  <c r="C81" i="17"/>
  <c r="H25" i="17" s="1"/>
  <c r="C80" i="17"/>
  <c r="C79" i="17"/>
  <c r="H24" i="17" s="1"/>
  <c r="C78" i="17"/>
  <c r="C77" i="17"/>
  <c r="C76" i="17"/>
  <c r="C75" i="17"/>
  <c r="C74" i="17"/>
  <c r="C73" i="17"/>
  <c r="C72" i="17"/>
  <c r="C71" i="17"/>
  <c r="C70" i="17"/>
  <c r="C69" i="17"/>
  <c r="C68" i="17"/>
  <c r="C67" i="17"/>
  <c r="C66" i="17"/>
  <c r="C65" i="17"/>
  <c r="C64" i="17"/>
  <c r="C63" i="17"/>
  <c r="C62" i="17"/>
  <c r="C61" i="17"/>
  <c r="H31" i="17" s="1"/>
  <c r="C60" i="17"/>
  <c r="C59" i="17"/>
  <c r="H23" i="17" s="1"/>
  <c r="C58" i="17"/>
  <c r="C57" i="17"/>
  <c r="C56" i="17"/>
  <c r="H22" i="17" s="1"/>
  <c r="C55" i="17"/>
  <c r="C54" i="17"/>
  <c r="C53" i="17"/>
  <c r="C52" i="17"/>
  <c r="C51" i="17"/>
  <c r="H21" i="17" s="1"/>
  <c r="C50" i="17"/>
  <c r="C49" i="17"/>
  <c r="C48" i="17"/>
  <c r="C47" i="17"/>
  <c r="C46" i="17"/>
  <c r="C45" i="17"/>
  <c r="C44" i="17"/>
  <c r="C43" i="17"/>
  <c r="C42" i="17"/>
  <c r="C41" i="17"/>
  <c r="C40" i="17"/>
  <c r="C39" i="17"/>
  <c r="C38" i="17"/>
  <c r="H20" i="17" s="1"/>
  <c r="C37" i="17"/>
  <c r="C36" i="17"/>
  <c r="C35" i="17"/>
  <c r="C34" i="17"/>
  <c r="C33" i="17"/>
  <c r="C32" i="17"/>
  <c r="H19" i="17" s="1"/>
  <c r="C31" i="17"/>
  <c r="C30" i="17"/>
  <c r="C29" i="17"/>
  <c r="C28" i="17"/>
  <c r="C27" i="17"/>
  <c r="H18" i="17" s="1"/>
  <c r="C26" i="17"/>
  <c r="H17" i="17" s="1"/>
  <c r="C25" i="17"/>
  <c r="C24" i="17"/>
  <c r="C23" i="17"/>
  <c r="C22" i="17"/>
  <c r="C21" i="17"/>
  <c r="C20" i="17"/>
  <c r="C19" i="17"/>
  <c r="C18" i="17"/>
  <c r="C17" i="17"/>
  <c r="C16" i="17"/>
  <c r="H16" i="17" s="1"/>
  <c r="C15" i="17"/>
  <c r="C14" i="17"/>
  <c r="C13" i="17"/>
  <c r="C12" i="17"/>
  <c r="C11" i="17"/>
  <c r="H15" i="17" s="1"/>
  <c r="C10" i="17"/>
  <c r="C9" i="17"/>
  <c r="H14" i="17" s="1"/>
  <c r="C8" i="17"/>
  <c r="C7" i="17"/>
  <c r="C6" i="17"/>
  <c r="C5" i="17"/>
  <c r="H13" i="17" s="1"/>
  <c r="C4" i="17"/>
  <c r="H12" i="17" s="1"/>
  <c r="C3" i="17"/>
  <c r="C2" i="17"/>
  <c r="C1" i="17"/>
  <c r="F130" i="17"/>
  <c r="D130" i="17" s="1"/>
  <c r="F129" i="17"/>
  <c r="D129" i="17" s="1"/>
  <c r="F128" i="17"/>
  <c r="D128" i="17" s="1"/>
  <c r="F127" i="17"/>
  <c r="D127" i="17" s="1"/>
  <c r="F126" i="17"/>
  <c r="D126" i="17" s="1"/>
  <c r="F125" i="17"/>
  <c r="D125" i="17" s="1"/>
  <c r="F124" i="17"/>
  <c r="F123" i="17"/>
  <c r="F122" i="17"/>
  <c r="F121" i="17"/>
  <c r="F120" i="17"/>
  <c r="F119" i="17"/>
  <c r="F118" i="17"/>
  <c r="F117" i="17"/>
  <c r="F116" i="17"/>
  <c r="F115" i="17"/>
  <c r="F114" i="17"/>
  <c r="F113" i="17"/>
  <c r="F112" i="17"/>
  <c r="F111" i="17"/>
  <c r="F110" i="17"/>
  <c r="F109" i="17"/>
  <c r="F108" i="17"/>
  <c r="F107" i="17"/>
  <c r="F106" i="17"/>
  <c r="F105" i="17"/>
  <c r="F104" i="17"/>
  <c r="F103" i="17"/>
  <c r="F102" i="17"/>
  <c r="F101" i="17"/>
  <c r="F100" i="17"/>
  <c r="F99" i="17"/>
  <c r="F98" i="17"/>
  <c r="F97" i="17"/>
  <c r="F96" i="17"/>
  <c r="F95" i="17"/>
  <c r="F94" i="17"/>
  <c r="F93" i="17"/>
  <c r="F92" i="17"/>
  <c r="F91" i="17"/>
  <c r="F90" i="17"/>
  <c r="F89" i="17"/>
  <c r="F88" i="17"/>
  <c r="F87" i="17"/>
  <c r="F86" i="17"/>
  <c r="F85" i="17"/>
  <c r="F84" i="17"/>
  <c r="F83" i="17"/>
  <c r="F82" i="17"/>
  <c r="F81" i="17"/>
  <c r="F80" i="17"/>
  <c r="F79" i="17"/>
  <c r="F78" i="17"/>
  <c r="F77" i="17"/>
  <c r="F76" i="17"/>
  <c r="F75" i="17"/>
  <c r="F74" i="17"/>
  <c r="F73" i="17"/>
  <c r="F72" i="17"/>
  <c r="F71" i="17"/>
  <c r="F70" i="17"/>
  <c r="F69" i="17"/>
  <c r="F68" i="17"/>
  <c r="F67" i="17"/>
  <c r="D67" i="17" s="1"/>
  <c r="F66" i="17"/>
  <c r="F65" i="17"/>
  <c r="F64" i="17"/>
  <c r="F63" i="17"/>
  <c r="F62" i="17"/>
  <c r="F61" i="17"/>
  <c r="F60" i="17"/>
  <c r="F59" i="17"/>
  <c r="F58" i="17"/>
  <c r="F57" i="17"/>
  <c r="F56" i="17"/>
  <c r="F55" i="17"/>
  <c r="F54" i="17"/>
  <c r="F53" i="17"/>
  <c r="F52" i="17"/>
  <c r="F51" i="17"/>
  <c r="F50" i="17"/>
  <c r="F49" i="17"/>
  <c r="F48" i="17"/>
  <c r="F47" i="17"/>
  <c r="F46" i="17"/>
  <c r="F45" i="17"/>
  <c r="F44" i="17"/>
  <c r="F43" i="17"/>
  <c r="F42" i="17"/>
  <c r="F41" i="17"/>
  <c r="F40" i="17"/>
  <c r="F39" i="17"/>
  <c r="F38" i="17"/>
  <c r="F37" i="17"/>
  <c r="F36" i="17"/>
  <c r="F35" i="17"/>
  <c r="F34" i="17"/>
  <c r="D34" i="17" s="1"/>
  <c r="F33" i="17"/>
  <c r="D33" i="17" s="1"/>
  <c r="F32" i="17"/>
  <c r="D32" i="17" s="1"/>
  <c r="F31" i="17"/>
  <c r="F30" i="17"/>
  <c r="D30" i="17" s="1"/>
  <c r="F29" i="17"/>
  <c r="F28" i="17"/>
  <c r="F27" i="17"/>
  <c r="F26" i="17"/>
  <c r="F25" i="17"/>
  <c r="F24" i="17"/>
  <c r="F23" i="17"/>
  <c r="F22" i="17"/>
  <c r="F21" i="17"/>
  <c r="F20" i="17"/>
  <c r="F19" i="17"/>
  <c r="F18" i="17"/>
  <c r="F17" i="17"/>
  <c r="F16" i="17"/>
  <c r="F15" i="17"/>
  <c r="F14" i="17"/>
  <c r="F13" i="17"/>
  <c r="F12" i="17"/>
  <c r="F11" i="17"/>
  <c r="D11" i="17" s="1"/>
  <c r="F10" i="17"/>
  <c r="D10" i="17" s="1"/>
  <c r="F9" i="17"/>
  <c r="D9" i="17" s="1"/>
  <c r="F8" i="17"/>
  <c r="D8" i="17" s="1"/>
  <c r="F7" i="17"/>
  <c r="D7" i="17" s="1"/>
  <c r="F6" i="17"/>
  <c r="D6" i="17" s="1"/>
  <c r="F5" i="17"/>
  <c r="D5" i="17" s="1"/>
  <c r="F4" i="17"/>
  <c r="D4" i="17" s="1"/>
  <c r="F3" i="17"/>
  <c r="D514" i="10"/>
  <c r="D513" i="10"/>
  <c r="D512" i="10"/>
  <c r="D511" i="10"/>
  <c r="D510" i="10"/>
  <c r="D509" i="10"/>
  <c r="D508" i="10"/>
  <c r="D507" i="10"/>
  <c r="D506" i="10"/>
  <c r="D505" i="10"/>
  <c r="D504" i="10"/>
  <c r="D503" i="10"/>
  <c r="D502" i="10"/>
  <c r="D501" i="10"/>
  <c r="D500" i="10"/>
  <c r="D499" i="10"/>
  <c r="D498" i="10"/>
  <c r="D497" i="10"/>
  <c r="D496" i="10"/>
  <c r="D495" i="10"/>
  <c r="D494" i="10"/>
  <c r="D493" i="10"/>
  <c r="D492" i="10"/>
  <c r="D491" i="10"/>
  <c r="D490" i="10"/>
  <c r="D489" i="10"/>
  <c r="D488" i="10"/>
  <c r="D487" i="10"/>
  <c r="D486" i="10"/>
  <c r="D485" i="10"/>
  <c r="D484" i="10"/>
  <c r="D483" i="10"/>
  <c r="D482" i="10"/>
  <c r="D481" i="10"/>
  <c r="D480" i="10"/>
  <c r="D479" i="10"/>
  <c r="D478" i="10"/>
  <c r="D477" i="10"/>
  <c r="D476" i="10"/>
  <c r="D475" i="10"/>
  <c r="D474" i="10"/>
  <c r="D473" i="10"/>
  <c r="D472" i="10"/>
  <c r="D471" i="10"/>
  <c r="D470" i="10"/>
  <c r="D469" i="10"/>
  <c r="D468" i="10"/>
  <c r="D467" i="10"/>
  <c r="D466" i="10"/>
  <c r="D465" i="10"/>
  <c r="D464" i="10"/>
  <c r="D463" i="10"/>
  <c r="D462" i="10"/>
  <c r="D461" i="10"/>
  <c r="D460" i="10"/>
  <c r="D459" i="10"/>
  <c r="D458" i="10"/>
  <c r="D457" i="10"/>
  <c r="D456" i="10"/>
  <c r="D455" i="10"/>
  <c r="D454" i="10"/>
  <c r="D453" i="10"/>
  <c r="D452" i="10"/>
  <c r="D451" i="10"/>
  <c r="D450" i="10"/>
  <c r="D449" i="10"/>
  <c r="D448" i="10"/>
  <c r="D447" i="10"/>
  <c r="D446" i="10"/>
  <c r="D445" i="10"/>
  <c r="D444" i="10"/>
  <c r="D443" i="10"/>
  <c r="D442" i="10"/>
  <c r="D441" i="10"/>
  <c r="D440" i="10"/>
  <c r="D439" i="10"/>
  <c r="D438" i="10"/>
  <c r="D437" i="10"/>
  <c r="D436" i="10"/>
  <c r="D435" i="10"/>
  <c r="D434" i="10"/>
  <c r="D433" i="10"/>
  <c r="D432" i="10"/>
  <c r="D431" i="10"/>
  <c r="D430" i="10"/>
  <c r="D429" i="10"/>
  <c r="D428" i="10"/>
  <c r="D427" i="10"/>
  <c r="D426" i="10"/>
  <c r="D425" i="10"/>
  <c r="D424" i="10"/>
  <c r="D423" i="10"/>
  <c r="D422" i="10"/>
  <c r="D421" i="10"/>
  <c r="D420" i="10"/>
  <c r="D419" i="10"/>
  <c r="D418" i="10"/>
  <c r="D417" i="10"/>
  <c r="D416" i="10"/>
  <c r="D415" i="10"/>
  <c r="D414" i="10"/>
  <c r="D413" i="10"/>
  <c r="D412" i="10"/>
  <c r="D411" i="10"/>
  <c r="D410" i="10"/>
  <c r="D409" i="10"/>
  <c r="D408" i="10"/>
  <c r="D407" i="10"/>
  <c r="D406" i="10"/>
  <c r="D405" i="10"/>
  <c r="D404" i="10"/>
  <c r="D403" i="10"/>
  <c r="D402" i="10"/>
  <c r="D401" i="10"/>
  <c r="D400" i="10"/>
  <c r="D399" i="10"/>
  <c r="D398" i="10"/>
  <c r="D397" i="10"/>
  <c r="D396" i="10"/>
  <c r="D395" i="10"/>
  <c r="D394" i="10"/>
  <c r="D393" i="10"/>
  <c r="D392" i="10"/>
  <c r="D391" i="10"/>
  <c r="D390" i="10"/>
  <c r="D389" i="10"/>
  <c r="D388" i="10"/>
  <c r="D387" i="10"/>
  <c r="D386" i="10"/>
  <c r="D385" i="10"/>
  <c r="D384" i="10"/>
  <c r="D383" i="10"/>
  <c r="D382" i="10"/>
  <c r="D381" i="10"/>
  <c r="D380" i="10"/>
  <c r="D379" i="10"/>
  <c r="D378" i="10"/>
  <c r="D377" i="10"/>
  <c r="D376" i="10"/>
  <c r="D375" i="10"/>
  <c r="D374" i="10"/>
  <c r="D373" i="10"/>
  <c r="D372" i="10"/>
  <c r="D371" i="10"/>
  <c r="D370" i="10"/>
  <c r="D369" i="10"/>
  <c r="D368" i="10"/>
  <c r="D367" i="10"/>
  <c r="D366" i="10"/>
  <c r="D365" i="10"/>
  <c r="D364" i="10"/>
  <c r="D363" i="10"/>
  <c r="D362" i="10"/>
  <c r="D361" i="10"/>
  <c r="D360" i="10"/>
  <c r="D359" i="10"/>
  <c r="D358" i="10"/>
  <c r="D357" i="10"/>
  <c r="D356" i="10"/>
  <c r="D355" i="10"/>
  <c r="D354" i="10"/>
  <c r="D353" i="10"/>
  <c r="D352" i="10"/>
  <c r="D351" i="10"/>
  <c r="D350" i="10"/>
  <c r="D349" i="10"/>
  <c r="D348" i="10"/>
  <c r="D347" i="10"/>
  <c r="D346" i="10"/>
  <c r="D345" i="10"/>
  <c r="D344" i="10"/>
  <c r="D343" i="10"/>
  <c r="D342" i="10"/>
  <c r="D341" i="10"/>
  <c r="D340" i="10"/>
  <c r="D339" i="10"/>
  <c r="D338" i="10"/>
  <c r="D337" i="10"/>
  <c r="D336" i="10"/>
  <c r="D335" i="10"/>
  <c r="D334" i="10"/>
  <c r="D333" i="10"/>
  <c r="D332" i="10"/>
  <c r="D331" i="10"/>
  <c r="D330" i="10"/>
  <c r="D329" i="10"/>
  <c r="D328" i="10"/>
  <c r="D327" i="10"/>
  <c r="D326" i="10"/>
  <c r="D325" i="10"/>
  <c r="D324" i="10"/>
  <c r="D323" i="10"/>
  <c r="D322" i="10"/>
  <c r="D321" i="10"/>
  <c r="D320" i="10"/>
  <c r="D319" i="10"/>
  <c r="D318" i="10"/>
  <c r="D317" i="10"/>
  <c r="D316" i="10"/>
  <c r="D315" i="10"/>
  <c r="D314" i="10"/>
  <c r="D313" i="10"/>
  <c r="D312" i="10"/>
  <c r="D311" i="10"/>
  <c r="D310" i="10"/>
  <c r="D309" i="10"/>
  <c r="D308" i="10"/>
  <c r="D307" i="10"/>
  <c r="D306" i="10"/>
  <c r="D305" i="10"/>
  <c r="D304" i="10"/>
  <c r="D303" i="10"/>
  <c r="D302" i="10"/>
  <c r="D301" i="10"/>
  <c r="D300" i="10"/>
  <c r="D299" i="10"/>
  <c r="D298" i="10"/>
  <c r="D297" i="10"/>
  <c r="D296" i="10"/>
  <c r="D295" i="10"/>
  <c r="D294" i="10"/>
  <c r="D293" i="10"/>
  <c r="D292" i="10"/>
  <c r="D291" i="10"/>
  <c r="D290" i="10"/>
  <c r="D289" i="10"/>
  <c r="D288" i="10"/>
  <c r="D287" i="10"/>
  <c r="D286" i="10"/>
  <c r="D285" i="10"/>
  <c r="D284" i="10"/>
  <c r="D283" i="10"/>
  <c r="D282" i="10"/>
  <c r="D281" i="10"/>
  <c r="D280" i="10"/>
  <c r="D279" i="10"/>
  <c r="D278" i="10"/>
  <c r="D277" i="10"/>
  <c r="D276" i="10"/>
  <c r="D275" i="10"/>
  <c r="D274" i="10"/>
  <c r="D273" i="10"/>
  <c r="D272" i="10"/>
  <c r="D271" i="10"/>
  <c r="D270" i="10"/>
  <c r="D269" i="10"/>
  <c r="D268" i="10"/>
  <c r="D267" i="10"/>
  <c r="D266" i="10"/>
  <c r="D265" i="10"/>
  <c r="D264" i="10"/>
  <c r="D263" i="10"/>
  <c r="D262" i="10"/>
  <c r="D261" i="10"/>
  <c r="D260" i="10"/>
  <c r="D259" i="10"/>
  <c r="D258" i="10"/>
  <c r="D257" i="10"/>
  <c r="D256" i="10"/>
  <c r="D255" i="10"/>
  <c r="D254" i="10"/>
  <c r="D253" i="10"/>
  <c r="D252" i="10"/>
  <c r="D251" i="10"/>
  <c r="D250" i="10"/>
  <c r="D249" i="10"/>
  <c r="D248" i="10"/>
  <c r="D247" i="10"/>
  <c r="D246" i="10"/>
  <c r="D245" i="10"/>
  <c r="D244" i="10"/>
  <c r="D243" i="10"/>
  <c r="D242" i="10"/>
  <c r="D241" i="10"/>
  <c r="D240" i="10"/>
  <c r="D239" i="10"/>
  <c r="D238" i="10"/>
  <c r="D237" i="10"/>
  <c r="D236" i="10"/>
  <c r="D235" i="10"/>
  <c r="D234" i="10"/>
  <c r="D233" i="10"/>
  <c r="D232" i="10"/>
  <c r="D231" i="10"/>
  <c r="D230" i="10"/>
  <c r="D229" i="10"/>
  <c r="D228" i="10"/>
  <c r="D227" i="10"/>
  <c r="D226" i="10"/>
  <c r="D225" i="10"/>
  <c r="D224" i="10"/>
  <c r="D223" i="10"/>
  <c r="D222" i="10"/>
  <c r="D221" i="10"/>
  <c r="D220" i="10"/>
  <c r="D219" i="10"/>
  <c r="D218" i="10"/>
  <c r="D217" i="10"/>
  <c r="D216" i="10"/>
  <c r="D215" i="10"/>
  <c r="D214" i="10"/>
  <c r="D213" i="10"/>
  <c r="D212" i="10"/>
  <c r="D211" i="10"/>
  <c r="D210" i="10"/>
  <c r="D209" i="10"/>
  <c r="D208" i="10"/>
  <c r="D207" i="10"/>
  <c r="D206" i="10"/>
  <c r="D205" i="10"/>
  <c r="D204" i="10"/>
  <c r="D203" i="10"/>
  <c r="D202" i="10"/>
  <c r="D201" i="10"/>
  <c r="D200" i="10"/>
  <c r="D199" i="10"/>
  <c r="D198" i="10"/>
  <c r="D197" i="10"/>
  <c r="D196" i="10"/>
  <c r="D195" i="10"/>
  <c r="D194" i="10"/>
  <c r="D193" i="10"/>
  <c r="D192" i="10"/>
  <c r="D191" i="10"/>
  <c r="D190" i="10"/>
  <c r="D189" i="10"/>
  <c r="D188" i="10"/>
  <c r="D187" i="10"/>
  <c r="D186" i="10"/>
  <c r="D185" i="10"/>
  <c r="D184" i="10"/>
  <c r="D183" i="10"/>
  <c r="D182" i="10"/>
  <c r="D181" i="10"/>
  <c r="D180" i="10"/>
  <c r="D179" i="10"/>
  <c r="D178" i="10"/>
  <c r="D177" i="10"/>
  <c r="D176" i="10"/>
  <c r="D175" i="10"/>
  <c r="D174" i="10"/>
  <c r="D173" i="10"/>
  <c r="D172" i="10"/>
  <c r="D171" i="10"/>
  <c r="D170" i="10"/>
  <c r="D169" i="10"/>
  <c r="D168" i="10"/>
  <c r="D167" i="10"/>
  <c r="D166" i="10"/>
  <c r="D165" i="10"/>
  <c r="D164" i="10"/>
  <c r="D163" i="10"/>
  <c r="D162" i="10"/>
  <c r="D161" i="10"/>
  <c r="D160" i="10"/>
  <c r="D159" i="10"/>
  <c r="D158" i="10"/>
  <c r="D157" i="10"/>
  <c r="D156" i="10"/>
  <c r="D155" i="10"/>
  <c r="D154" i="10"/>
  <c r="D153" i="10"/>
  <c r="D152" i="10"/>
  <c r="D151" i="10"/>
  <c r="D150" i="10"/>
  <c r="D149" i="10"/>
  <c r="D148" i="10"/>
  <c r="D147" i="10"/>
  <c r="D146" i="10"/>
  <c r="D145" i="10"/>
  <c r="D144" i="10"/>
  <c r="D143" i="10"/>
  <c r="D142" i="10"/>
  <c r="D141" i="10"/>
  <c r="D140" i="10"/>
  <c r="D139" i="10"/>
  <c r="D138" i="10"/>
  <c r="D137" i="10"/>
  <c r="D136" i="10"/>
  <c r="D135" i="10"/>
  <c r="D134" i="10"/>
  <c r="D133" i="10"/>
  <c r="D132" i="10"/>
  <c r="D131" i="10"/>
  <c r="D130" i="10"/>
  <c r="D129" i="10"/>
  <c r="D128" i="10"/>
  <c r="D127" i="10"/>
  <c r="D126" i="10"/>
  <c r="D125" i="10"/>
  <c r="D124" i="10"/>
  <c r="D123" i="10"/>
  <c r="D122" i="10"/>
  <c r="D121" i="10"/>
  <c r="D120" i="10"/>
  <c r="D119" i="10"/>
  <c r="D118" i="10"/>
  <c r="D117" i="10"/>
  <c r="D116" i="10"/>
  <c r="D115" i="10"/>
  <c r="D114" i="10"/>
  <c r="D113" i="10"/>
  <c r="D112" i="10"/>
  <c r="D111" i="10"/>
  <c r="D110" i="10"/>
  <c r="D109" i="10"/>
  <c r="D108" i="10"/>
  <c r="D107" i="10"/>
  <c r="D106" i="10"/>
  <c r="D105" i="10"/>
  <c r="D104" i="10"/>
  <c r="D103" i="10"/>
  <c r="D102" i="10"/>
  <c r="D101" i="10"/>
  <c r="D100" i="10"/>
  <c r="D99" i="10"/>
  <c r="D98" i="10"/>
  <c r="D97" i="10"/>
  <c r="D96" i="10"/>
  <c r="D95" i="10"/>
  <c r="D94" i="10"/>
  <c r="D93" i="10"/>
  <c r="D92" i="10"/>
  <c r="D91" i="10"/>
  <c r="D90" i="10"/>
  <c r="D89" i="10"/>
  <c r="D88" i="10"/>
  <c r="D87" i="10"/>
  <c r="D86" i="10"/>
  <c r="D85" i="10"/>
  <c r="D84" i="10"/>
  <c r="D83" i="10"/>
  <c r="D82" i="10"/>
  <c r="D81" i="10"/>
  <c r="D80" i="10"/>
  <c r="D79" i="10"/>
  <c r="D78" i="10"/>
  <c r="D77" i="10"/>
  <c r="D76" i="10"/>
  <c r="D75" i="10"/>
  <c r="D74" i="10"/>
  <c r="D73" i="10"/>
  <c r="D72" i="10"/>
  <c r="D71" i="10"/>
  <c r="D70" i="10"/>
  <c r="D69" i="10"/>
  <c r="D68" i="10"/>
  <c r="D67" i="10"/>
  <c r="D66" i="10"/>
  <c r="D65" i="10"/>
  <c r="D64" i="10"/>
  <c r="D63" i="10"/>
  <c r="D62" i="10"/>
  <c r="D61" i="10"/>
  <c r="D60" i="10"/>
  <c r="D59" i="10"/>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D5" i="10"/>
  <c r="D4" i="10"/>
  <c r="D3" i="1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R514" i="10"/>
  <c r="R513" i="10"/>
  <c r="R512" i="10"/>
  <c r="R511" i="10"/>
  <c r="R510" i="10"/>
  <c r="R509" i="10"/>
  <c r="R508" i="10"/>
  <c r="R507" i="10"/>
  <c r="R506" i="10"/>
  <c r="R505" i="10"/>
  <c r="R504" i="10"/>
  <c r="R503" i="10"/>
  <c r="R502" i="10"/>
  <c r="R501" i="10"/>
  <c r="R500" i="10"/>
  <c r="R499" i="10"/>
  <c r="R498" i="10"/>
  <c r="R497" i="10"/>
  <c r="R496" i="10"/>
  <c r="R495" i="10"/>
  <c r="R494" i="10"/>
  <c r="R493" i="10"/>
  <c r="R492" i="10"/>
  <c r="R491" i="10"/>
  <c r="R490" i="10"/>
  <c r="R489" i="10"/>
  <c r="R488" i="10"/>
  <c r="R487" i="10"/>
  <c r="R486" i="10"/>
  <c r="R485" i="10"/>
  <c r="R484" i="10"/>
  <c r="R483" i="10"/>
  <c r="R482" i="10"/>
  <c r="R481" i="10"/>
  <c r="R480" i="10"/>
  <c r="R479" i="10"/>
  <c r="R478" i="10"/>
  <c r="R477" i="10"/>
  <c r="R476" i="10"/>
  <c r="R475" i="10"/>
  <c r="R474" i="10"/>
  <c r="R473" i="10"/>
  <c r="R472" i="10"/>
  <c r="R471" i="10"/>
  <c r="R470" i="10"/>
  <c r="R469" i="10"/>
  <c r="R468" i="10"/>
  <c r="R467" i="10"/>
  <c r="R466" i="10"/>
  <c r="R465" i="10"/>
  <c r="R464" i="10"/>
  <c r="R463" i="10"/>
  <c r="R462" i="10"/>
  <c r="R461" i="10"/>
  <c r="R460" i="10"/>
  <c r="R459" i="10"/>
  <c r="R458" i="10"/>
  <c r="R457" i="10"/>
  <c r="R456" i="10"/>
  <c r="R455" i="10"/>
  <c r="R454" i="10"/>
  <c r="R453" i="10"/>
  <c r="R452" i="10"/>
  <c r="R451" i="10"/>
  <c r="R450" i="10"/>
  <c r="R449" i="10"/>
  <c r="R448" i="10"/>
  <c r="R447" i="10"/>
  <c r="R446" i="10"/>
  <c r="R445" i="10"/>
  <c r="R444" i="10"/>
  <c r="R443" i="10"/>
  <c r="R442" i="10"/>
  <c r="R441" i="10"/>
  <c r="R440" i="10"/>
  <c r="R439" i="10"/>
  <c r="R438" i="10"/>
  <c r="R437" i="10"/>
  <c r="R436" i="10"/>
  <c r="R435" i="10"/>
  <c r="R434" i="10"/>
  <c r="R433" i="10"/>
  <c r="R432" i="10"/>
  <c r="R431" i="10"/>
  <c r="R430" i="10"/>
  <c r="R429" i="10"/>
  <c r="R428" i="10"/>
  <c r="R427" i="10"/>
  <c r="R426" i="10"/>
  <c r="R425" i="10"/>
  <c r="R424" i="10"/>
  <c r="R423" i="10"/>
  <c r="R422" i="10"/>
  <c r="R421" i="10"/>
  <c r="R420" i="10"/>
  <c r="R419" i="10"/>
  <c r="R418" i="10"/>
  <c r="R417" i="10"/>
  <c r="R416" i="10"/>
  <c r="R415" i="10"/>
  <c r="R414" i="10"/>
  <c r="R413" i="10"/>
  <c r="R412" i="10"/>
  <c r="R411" i="10"/>
  <c r="R410" i="10"/>
  <c r="R409" i="10"/>
  <c r="R408" i="10"/>
  <c r="R407" i="10"/>
  <c r="R406" i="10"/>
  <c r="R405" i="10"/>
  <c r="R404" i="10"/>
  <c r="R403" i="10"/>
  <c r="R402" i="10"/>
  <c r="R401" i="10"/>
  <c r="R400" i="10"/>
  <c r="R399" i="10"/>
  <c r="R398" i="10"/>
  <c r="R397" i="10"/>
  <c r="R396" i="10"/>
  <c r="R395" i="10"/>
  <c r="R394" i="10"/>
  <c r="R393" i="10"/>
  <c r="R392" i="10"/>
  <c r="R391" i="10"/>
  <c r="R390" i="10"/>
  <c r="R389" i="10"/>
  <c r="R388" i="10"/>
  <c r="R387" i="10"/>
  <c r="R386" i="10"/>
  <c r="R385" i="10"/>
  <c r="R384" i="10"/>
  <c r="R383" i="10"/>
  <c r="R382" i="10"/>
  <c r="R381" i="10"/>
  <c r="R380" i="10"/>
  <c r="R379" i="10"/>
  <c r="R378" i="10"/>
  <c r="R377" i="10"/>
  <c r="R376" i="10"/>
  <c r="R375" i="10"/>
  <c r="R374" i="10"/>
  <c r="R373" i="10"/>
  <c r="R372" i="10"/>
  <c r="R371" i="10"/>
  <c r="R370" i="10"/>
  <c r="R369" i="10"/>
  <c r="R368" i="10"/>
  <c r="R367" i="10"/>
  <c r="R366" i="10"/>
  <c r="R365" i="10"/>
  <c r="R364" i="10"/>
  <c r="R363" i="10"/>
  <c r="R362" i="10"/>
  <c r="R361" i="10"/>
  <c r="R360" i="10"/>
  <c r="R359" i="10"/>
  <c r="R358" i="10"/>
  <c r="R357" i="10"/>
  <c r="R356" i="10"/>
  <c r="R355" i="10"/>
  <c r="R354" i="10"/>
  <c r="R353" i="10"/>
  <c r="R352" i="10"/>
  <c r="R351" i="10"/>
  <c r="R350" i="10"/>
  <c r="R349" i="10"/>
  <c r="R348" i="10"/>
  <c r="R347" i="10"/>
  <c r="R346" i="10"/>
  <c r="R345" i="10"/>
  <c r="R344" i="10"/>
  <c r="R343" i="10"/>
  <c r="R342" i="10"/>
  <c r="R341" i="10"/>
  <c r="R340" i="10"/>
  <c r="R339" i="10"/>
  <c r="R338" i="10"/>
  <c r="R337" i="10"/>
  <c r="R336" i="10"/>
  <c r="R335" i="10"/>
  <c r="R334" i="10"/>
  <c r="R333" i="10"/>
  <c r="R332" i="10"/>
  <c r="R331" i="10"/>
  <c r="R330" i="10"/>
  <c r="R329" i="10"/>
  <c r="R328" i="10"/>
  <c r="R327" i="10"/>
  <c r="R326" i="10"/>
  <c r="R325" i="10"/>
  <c r="R324" i="10"/>
  <c r="R323" i="10"/>
  <c r="R322" i="10"/>
  <c r="R321" i="10"/>
  <c r="R320" i="10"/>
  <c r="R319" i="10"/>
  <c r="R318" i="10"/>
  <c r="R317" i="10"/>
  <c r="R316" i="10"/>
  <c r="R315" i="10"/>
  <c r="R314" i="10"/>
  <c r="R313" i="10"/>
  <c r="R312" i="10"/>
  <c r="R311" i="10"/>
  <c r="R310" i="10"/>
  <c r="R309" i="10"/>
  <c r="R308" i="10"/>
  <c r="R307" i="10"/>
  <c r="R306" i="10"/>
  <c r="R305" i="10"/>
  <c r="R304" i="10"/>
  <c r="R303" i="10"/>
  <c r="R302" i="10"/>
  <c r="R301" i="10"/>
  <c r="R300" i="10"/>
  <c r="R299" i="10"/>
  <c r="R298" i="10"/>
  <c r="R297" i="10"/>
  <c r="R296" i="10"/>
  <c r="R295" i="10"/>
  <c r="R294" i="10"/>
  <c r="R293" i="10"/>
  <c r="R292" i="10"/>
  <c r="R291" i="10"/>
  <c r="R290" i="10"/>
  <c r="R289" i="10"/>
  <c r="R288" i="10"/>
  <c r="R287" i="10"/>
  <c r="R286" i="10"/>
  <c r="R285" i="10"/>
  <c r="R284" i="10"/>
  <c r="R283" i="10"/>
  <c r="R282" i="10"/>
  <c r="R281" i="10"/>
  <c r="R280" i="10"/>
  <c r="R279" i="10"/>
  <c r="R278" i="10"/>
  <c r="R277" i="10"/>
  <c r="R276" i="10"/>
  <c r="R275" i="10"/>
  <c r="R274" i="10"/>
  <c r="R273" i="10"/>
  <c r="R272" i="10"/>
  <c r="R271" i="10"/>
  <c r="R270" i="10"/>
  <c r="R269" i="10"/>
  <c r="R268" i="10"/>
  <c r="R267" i="10"/>
  <c r="R266" i="10"/>
  <c r="R265" i="10"/>
  <c r="R264" i="10"/>
  <c r="R263" i="10"/>
  <c r="R262" i="10"/>
  <c r="R261" i="10"/>
  <c r="R260" i="10"/>
  <c r="R259" i="10"/>
  <c r="R258" i="10"/>
  <c r="R257" i="10"/>
  <c r="R256" i="10"/>
  <c r="R255" i="10"/>
  <c r="R254" i="10"/>
  <c r="R253" i="10"/>
  <c r="R252" i="10"/>
  <c r="R251" i="10"/>
  <c r="R250" i="10"/>
  <c r="R249" i="10"/>
  <c r="R248" i="10"/>
  <c r="R247" i="10"/>
  <c r="R246" i="10"/>
  <c r="R245" i="10"/>
  <c r="R244" i="10"/>
  <c r="R243" i="10"/>
  <c r="R242" i="10"/>
  <c r="R241" i="10"/>
  <c r="R240" i="10"/>
  <c r="R239" i="10"/>
  <c r="R238" i="10"/>
  <c r="R237" i="10"/>
  <c r="R236" i="10"/>
  <c r="R235" i="10"/>
  <c r="R234" i="10"/>
  <c r="R233" i="10"/>
  <c r="R232" i="10"/>
  <c r="R231" i="10"/>
  <c r="R230" i="10"/>
  <c r="R229" i="10"/>
  <c r="R228" i="10"/>
  <c r="R227" i="10"/>
  <c r="R226" i="10"/>
  <c r="R225" i="10"/>
  <c r="R224" i="10"/>
  <c r="R223" i="10"/>
  <c r="R222" i="10"/>
  <c r="R221" i="10"/>
  <c r="R220" i="10"/>
  <c r="R219" i="10"/>
  <c r="R218" i="10"/>
  <c r="R217" i="10"/>
  <c r="R216" i="10"/>
  <c r="R215" i="10"/>
  <c r="R214" i="10"/>
  <c r="R213" i="10"/>
  <c r="R212" i="10"/>
  <c r="R211" i="10"/>
  <c r="R210" i="10"/>
  <c r="R209" i="10"/>
  <c r="R208" i="10"/>
  <c r="R207" i="10"/>
  <c r="R206" i="10"/>
  <c r="R205" i="10"/>
  <c r="R204" i="10"/>
  <c r="R203" i="10"/>
  <c r="R202" i="10"/>
  <c r="R201" i="10"/>
  <c r="R200" i="10"/>
  <c r="R199" i="10"/>
  <c r="R198" i="10"/>
  <c r="R197" i="10"/>
  <c r="R196" i="10"/>
  <c r="R195" i="10"/>
  <c r="R194" i="10"/>
  <c r="R193" i="10"/>
  <c r="R192" i="10"/>
  <c r="R191" i="10"/>
  <c r="R190" i="10"/>
  <c r="R189" i="10"/>
  <c r="R188" i="10"/>
  <c r="R187" i="10"/>
  <c r="R186" i="10"/>
  <c r="R185" i="10"/>
  <c r="R184" i="10"/>
  <c r="R183" i="10"/>
  <c r="R182" i="10"/>
  <c r="R181" i="10"/>
  <c r="R180" i="10"/>
  <c r="R179" i="10"/>
  <c r="R178" i="10"/>
  <c r="R177" i="10"/>
  <c r="R176" i="10"/>
  <c r="R175" i="10"/>
  <c r="R174" i="10"/>
  <c r="R173" i="10"/>
  <c r="R172" i="10"/>
  <c r="R171" i="10"/>
  <c r="R170" i="10"/>
  <c r="R169" i="10"/>
  <c r="R168" i="10"/>
  <c r="R167" i="10"/>
  <c r="R166" i="10"/>
  <c r="R165" i="10"/>
  <c r="R164" i="10"/>
  <c r="R163" i="10"/>
  <c r="R162" i="10"/>
  <c r="R161" i="10"/>
  <c r="R160" i="10"/>
  <c r="R159" i="10"/>
  <c r="R158" i="10"/>
  <c r="R157" i="10"/>
  <c r="R156" i="10"/>
  <c r="R155" i="10"/>
  <c r="R154" i="10"/>
  <c r="R153" i="10"/>
  <c r="R152" i="10"/>
  <c r="R151" i="10"/>
  <c r="R150" i="10"/>
  <c r="R149" i="10"/>
  <c r="R148" i="10"/>
  <c r="R147" i="10"/>
  <c r="R146" i="10"/>
  <c r="R145" i="10"/>
  <c r="R144" i="10"/>
  <c r="R143" i="10"/>
  <c r="R142" i="10"/>
  <c r="R141" i="10"/>
  <c r="R140" i="10"/>
  <c r="R139" i="10"/>
  <c r="R138" i="10"/>
  <c r="R137" i="10"/>
  <c r="R136" i="10"/>
  <c r="R135" i="10"/>
  <c r="R134" i="10"/>
  <c r="R133" i="10"/>
  <c r="R132" i="10"/>
  <c r="R131" i="10"/>
  <c r="R130" i="10"/>
  <c r="R129" i="10"/>
  <c r="R128" i="10"/>
  <c r="R127" i="10"/>
  <c r="R126" i="10"/>
  <c r="R125" i="10"/>
  <c r="R124" i="10"/>
  <c r="R123" i="10"/>
  <c r="R122" i="10"/>
  <c r="R121" i="10"/>
  <c r="R120" i="10"/>
  <c r="R119" i="10"/>
  <c r="R118" i="10"/>
  <c r="R117" i="10"/>
  <c r="R116" i="10"/>
  <c r="R115" i="10"/>
  <c r="R114" i="10"/>
  <c r="R113" i="10"/>
  <c r="R112" i="10"/>
  <c r="R111" i="10"/>
  <c r="R110" i="10"/>
  <c r="R109" i="10"/>
  <c r="R108" i="10"/>
  <c r="R107" i="10"/>
  <c r="R106" i="10"/>
  <c r="R105" i="10"/>
  <c r="R104" i="10"/>
  <c r="R103" i="10"/>
  <c r="R102" i="10"/>
  <c r="R101" i="10"/>
  <c r="R100" i="10"/>
  <c r="R99" i="10"/>
  <c r="R98" i="10"/>
  <c r="R97" i="10"/>
  <c r="R96" i="10"/>
  <c r="R95" i="10"/>
  <c r="R94" i="10"/>
  <c r="R93" i="10"/>
  <c r="R92" i="10"/>
  <c r="R91" i="10"/>
  <c r="R90" i="10"/>
  <c r="R89" i="10"/>
  <c r="R88" i="10"/>
  <c r="R87" i="10"/>
  <c r="R86" i="10"/>
  <c r="R85" i="10"/>
  <c r="R84" i="10"/>
  <c r="R83" i="10"/>
  <c r="R82" i="10"/>
  <c r="R81" i="10"/>
  <c r="R80" i="10"/>
  <c r="R79" i="10"/>
  <c r="R78" i="10"/>
  <c r="R77" i="10"/>
  <c r="R76" i="10"/>
  <c r="R75" i="10"/>
  <c r="R74" i="10"/>
  <c r="R73" i="10"/>
  <c r="R72" i="10"/>
  <c r="R71" i="10"/>
  <c r="R70" i="10"/>
  <c r="R69" i="10"/>
  <c r="R68" i="10"/>
  <c r="R67" i="10"/>
  <c r="R66" i="10"/>
  <c r="R65" i="10"/>
  <c r="R64" i="10"/>
  <c r="R63" i="10"/>
  <c r="R62" i="10"/>
  <c r="R61" i="10"/>
  <c r="R60" i="10"/>
  <c r="R59" i="10"/>
  <c r="R58" i="10"/>
  <c r="R57" i="10"/>
  <c r="R56" i="10"/>
  <c r="R55" i="10"/>
  <c r="R54" i="10"/>
  <c r="R53" i="10"/>
  <c r="R52" i="10"/>
  <c r="R51" i="10"/>
  <c r="R50" i="10"/>
  <c r="R49" i="10"/>
  <c r="R48" i="10"/>
  <c r="R47" i="10"/>
  <c r="R46" i="10"/>
  <c r="R45" i="10"/>
  <c r="R44" i="10"/>
  <c r="R43" i="10"/>
  <c r="R42" i="10"/>
  <c r="R41" i="10"/>
  <c r="R40" i="10"/>
  <c r="R39" i="10"/>
  <c r="R38" i="10"/>
  <c r="R37" i="10"/>
  <c r="R36" i="10"/>
  <c r="R35" i="10"/>
  <c r="R34" i="10"/>
  <c r="R33" i="10"/>
  <c r="R32" i="10"/>
  <c r="R31" i="10"/>
  <c r="R30" i="10"/>
  <c r="R29" i="10"/>
  <c r="R28" i="10"/>
  <c r="R27" i="10"/>
  <c r="R26" i="10"/>
  <c r="R25" i="10"/>
  <c r="R24" i="10"/>
  <c r="R23" i="10"/>
  <c r="R22" i="10"/>
  <c r="R21" i="10"/>
  <c r="R20" i="10"/>
  <c r="R19" i="10"/>
  <c r="R18" i="10"/>
  <c r="R17" i="10"/>
  <c r="R16" i="10"/>
  <c r="R15" i="10"/>
  <c r="R14" i="10"/>
  <c r="R13" i="10"/>
  <c r="R12" i="10"/>
  <c r="R11" i="10"/>
  <c r="R10" i="10"/>
  <c r="R9" i="10"/>
  <c r="R8" i="10"/>
  <c r="R7" i="10"/>
  <c r="R6" i="10"/>
  <c r="R5" i="10"/>
  <c r="R4" i="10"/>
  <c r="R3" i="10"/>
  <c r="P4" i="10"/>
  <c r="A5" i="17"/>
  <c r="A3" i="17"/>
  <c r="B2" i="16"/>
  <c r="B1" i="16"/>
  <c r="A2" i="17"/>
  <c r="A1" i="10"/>
  <c r="B1" i="10"/>
  <c r="B5" i="16"/>
  <c r="A4" i="17"/>
  <c r="A1" i="17"/>
  <c r="J39" i="17" l="1"/>
  <c r="J101" i="17"/>
  <c r="J42" i="17"/>
  <c r="J45" i="17"/>
  <c r="J64" i="17"/>
  <c r="J47" i="17"/>
  <c r="J65" i="17"/>
  <c r="J41" i="17"/>
  <c r="J53" i="17"/>
  <c r="J50" i="17"/>
  <c r="J54" i="17"/>
  <c r="J55" i="17"/>
  <c r="J108" i="17"/>
  <c r="J35" i="17"/>
  <c r="J56" i="17"/>
  <c r="J85" i="17"/>
  <c r="J44" i="17"/>
  <c r="J57" i="17"/>
  <c r="J117" i="17"/>
  <c r="J58" i="17"/>
  <c r="J66" i="17"/>
  <c r="J38" i="17"/>
  <c r="J59" i="17"/>
  <c r="J46" i="17"/>
  <c r="J51" i="17"/>
  <c r="J60" i="17"/>
  <c r="J36" i="10"/>
  <c r="I36" i="10" s="1"/>
  <c r="J115" i="10"/>
  <c r="I115" i="10" s="1"/>
  <c r="J188" i="10"/>
  <c r="I188" i="10" s="1"/>
  <c r="J392" i="10"/>
  <c r="I392" i="10" s="1"/>
  <c r="J339" i="10"/>
  <c r="I339" i="10" s="1"/>
  <c r="J363" i="10"/>
  <c r="I363" i="10" s="1"/>
  <c r="J271" i="10"/>
  <c r="I271" i="10" s="1"/>
  <c r="J13" i="10"/>
  <c r="I13" i="10" s="1"/>
  <c r="J25" i="10"/>
  <c r="I25" i="10" s="1"/>
  <c r="J37" i="10"/>
  <c r="I37" i="10" s="1"/>
  <c r="J291" i="10"/>
  <c r="I291" i="10" s="1"/>
  <c r="J408" i="10"/>
  <c r="I408" i="10" s="1"/>
  <c r="J77" i="10"/>
  <c r="I77" i="10" s="1"/>
  <c r="J142" i="10"/>
  <c r="I142" i="10" s="1"/>
  <c r="J92" i="10"/>
  <c r="I92" i="10" s="1"/>
  <c r="J104" i="10"/>
  <c r="I104" i="10" s="1"/>
  <c r="J116" i="10"/>
  <c r="I116" i="10" s="1"/>
  <c r="J128" i="10"/>
  <c r="I128" i="10" s="1"/>
  <c r="J163" i="10"/>
  <c r="I163" i="10" s="1"/>
  <c r="J177" i="10"/>
  <c r="I177" i="10" s="1"/>
  <c r="J189" i="10"/>
  <c r="I189" i="10" s="1"/>
  <c r="J201" i="10"/>
  <c r="I201" i="10" s="1"/>
  <c r="J215" i="10"/>
  <c r="I215" i="10" s="1"/>
  <c r="J241" i="10"/>
  <c r="I241" i="10" s="1"/>
  <c r="J56" i="10"/>
  <c r="I56" i="10" s="1"/>
  <c r="J393" i="10"/>
  <c r="I393" i="10" s="1"/>
  <c r="J260" i="10"/>
  <c r="I260" i="10" s="1"/>
  <c r="J328" i="10"/>
  <c r="I328" i="10" s="1"/>
  <c r="J340" i="10"/>
  <c r="I340" i="10" s="1"/>
  <c r="J352" i="10"/>
  <c r="I352" i="10" s="1"/>
  <c r="J364" i="10"/>
  <c r="I364" i="10" s="1"/>
  <c r="J376" i="10"/>
  <c r="I376" i="10" s="1"/>
  <c r="J388" i="10"/>
  <c r="I388" i="10" s="1"/>
  <c r="J405" i="10"/>
  <c r="I405" i="10" s="1"/>
  <c r="J269" i="10"/>
  <c r="I269" i="10" s="1"/>
  <c r="J290" i="10"/>
  <c r="I290" i="10" s="1"/>
  <c r="J127" i="10"/>
  <c r="I127" i="10" s="1"/>
  <c r="J200" i="10"/>
  <c r="I200" i="10" s="1"/>
  <c r="J55" i="10"/>
  <c r="I55" i="10" s="1"/>
  <c r="J327" i="10"/>
  <c r="I327" i="10" s="1"/>
  <c r="J375" i="10"/>
  <c r="I375" i="10" s="1"/>
  <c r="J14" i="10"/>
  <c r="I14" i="10" s="1"/>
  <c r="J26" i="10"/>
  <c r="I26" i="10" s="1"/>
  <c r="J38" i="10"/>
  <c r="I38" i="10" s="1"/>
  <c r="J292" i="10"/>
  <c r="I292" i="10" s="1"/>
  <c r="J409" i="10"/>
  <c r="I409" i="10" s="1"/>
  <c r="J79" i="10"/>
  <c r="I79" i="10" s="1"/>
  <c r="J143" i="10"/>
  <c r="I143" i="10" s="1"/>
  <c r="J93" i="10"/>
  <c r="I93" i="10" s="1"/>
  <c r="J105" i="10"/>
  <c r="I105" i="10" s="1"/>
  <c r="J117" i="10"/>
  <c r="I117" i="10" s="1"/>
  <c r="J129" i="10"/>
  <c r="I129" i="10" s="1"/>
  <c r="J166" i="10"/>
  <c r="I166" i="10" s="1"/>
  <c r="J178" i="10"/>
  <c r="I178" i="10" s="1"/>
  <c r="J190" i="10"/>
  <c r="I190" i="10" s="1"/>
  <c r="J202" i="10"/>
  <c r="I202" i="10" s="1"/>
  <c r="J216" i="10"/>
  <c r="I216" i="10" s="1"/>
  <c r="J242" i="10"/>
  <c r="I242" i="10" s="1"/>
  <c r="J57" i="10"/>
  <c r="I57" i="10" s="1"/>
  <c r="J313" i="10"/>
  <c r="I313" i="10" s="1"/>
  <c r="J262" i="10"/>
  <c r="I262" i="10" s="1"/>
  <c r="J329" i="10"/>
  <c r="I329" i="10" s="1"/>
  <c r="J341" i="10"/>
  <c r="I341" i="10" s="1"/>
  <c r="J353" i="10"/>
  <c r="I353" i="10" s="1"/>
  <c r="J365" i="10"/>
  <c r="I365" i="10" s="1"/>
  <c r="J377" i="10"/>
  <c r="I377" i="10" s="1"/>
  <c r="J389" i="10"/>
  <c r="I389" i="10" s="1"/>
  <c r="J406" i="10"/>
  <c r="I406" i="10" s="1"/>
  <c r="J272" i="10"/>
  <c r="I272" i="10" s="1"/>
  <c r="J24" i="10"/>
  <c r="I24" i="10" s="1"/>
  <c r="J141" i="10"/>
  <c r="I141" i="10" s="1"/>
  <c r="J214" i="10"/>
  <c r="I214" i="10" s="1"/>
  <c r="J240" i="10"/>
  <c r="I240" i="10" s="1"/>
  <c r="J259" i="10"/>
  <c r="I259" i="10" s="1"/>
  <c r="J351" i="10"/>
  <c r="I351" i="10" s="1"/>
  <c r="J387" i="10"/>
  <c r="I387" i="10" s="1"/>
  <c r="J266" i="10"/>
  <c r="I266" i="10" s="1"/>
  <c r="J3" i="10"/>
  <c r="I3" i="10" s="1"/>
  <c r="J15" i="10"/>
  <c r="I15" i="10" s="1"/>
  <c r="J27" i="10"/>
  <c r="I27" i="10" s="1"/>
  <c r="J39" i="10"/>
  <c r="I39" i="10" s="1"/>
  <c r="J293" i="10"/>
  <c r="I293" i="10" s="1"/>
  <c r="J66" i="10"/>
  <c r="I66" i="10" s="1"/>
  <c r="J80" i="10"/>
  <c r="I80" i="10" s="1"/>
  <c r="J144" i="10"/>
  <c r="I144" i="10" s="1"/>
  <c r="J94" i="10"/>
  <c r="I94" i="10" s="1"/>
  <c r="J106" i="10"/>
  <c r="I106" i="10" s="1"/>
  <c r="J118" i="10"/>
  <c r="I118" i="10" s="1"/>
  <c r="J130" i="10"/>
  <c r="I130" i="10" s="1"/>
  <c r="J167" i="10"/>
  <c r="I167" i="10" s="1"/>
  <c r="J179" i="10"/>
  <c r="I179" i="10" s="1"/>
  <c r="J191" i="10"/>
  <c r="I191" i="10" s="1"/>
  <c r="J203" i="10"/>
  <c r="I203" i="10" s="1"/>
  <c r="J217" i="10"/>
  <c r="I217" i="10" s="1"/>
  <c r="J231" i="10"/>
  <c r="I231" i="10" s="1"/>
  <c r="J243" i="10"/>
  <c r="I243" i="10" s="1"/>
  <c r="J58" i="10"/>
  <c r="I58" i="10" s="1"/>
  <c r="J314" i="10"/>
  <c r="I314" i="10" s="1"/>
  <c r="J261" i="10"/>
  <c r="I261" i="10" s="1"/>
  <c r="J330" i="10"/>
  <c r="I330" i="10" s="1"/>
  <c r="J342" i="10"/>
  <c r="I342" i="10" s="1"/>
  <c r="J366" i="10"/>
  <c r="I366" i="10" s="1"/>
  <c r="J378" i="10"/>
  <c r="I378" i="10" s="1"/>
  <c r="J390" i="10"/>
  <c r="I390" i="10" s="1"/>
  <c r="J410" i="10"/>
  <c r="I410" i="10" s="1"/>
  <c r="J275" i="10"/>
  <c r="I275" i="10" s="1"/>
  <c r="J162" i="10"/>
  <c r="I162" i="10" s="1"/>
  <c r="J4" i="10"/>
  <c r="I4" i="10" s="1"/>
  <c r="J16" i="10"/>
  <c r="I16" i="10" s="1"/>
  <c r="J28" i="10"/>
  <c r="I28" i="10" s="1"/>
  <c r="J294" i="10"/>
  <c r="I294" i="10" s="1"/>
  <c r="J68" i="10"/>
  <c r="I68" i="10" s="1"/>
  <c r="J81" i="10"/>
  <c r="I81" i="10" s="1"/>
  <c r="J145" i="10"/>
  <c r="I145" i="10" s="1"/>
  <c r="J95" i="10"/>
  <c r="I95" i="10" s="1"/>
  <c r="J107" i="10"/>
  <c r="I107" i="10" s="1"/>
  <c r="J119" i="10"/>
  <c r="I119" i="10" s="1"/>
  <c r="J131" i="10"/>
  <c r="I131" i="10" s="1"/>
  <c r="J168" i="10"/>
  <c r="I168" i="10" s="1"/>
  <c r="J180" i="10"/>
  <c r="I180" i="10" s="1"/>
  <c r="J192" i="10"/>
  <c r="I192" i="10" s="1"/>
  <c r="J204" i="10"/>
  <c r="I204" i="10" s="1"/>
  <c r="J218" i="10"/>
  <c r="I218" i="10" s="1"/>
  <c r="J232" i="10"/>
  <c r="I232" i="10" s="1"/>
  <c r="J244" i="10"/>
  <c r="I244" i="10" s="1"/>
  <c r="J59" i="10"/>
  <c r="I59" i="10" s="1"/>
  <c r="J315" i="10"/>
  <c r="I315" i="10" s="1"/>
  <c r="J319" i="10"/>
  <c r="I319" i="10" s="1"/>
  <c r="J331" i="10"/>
  <c r="I331" i="10" s="1"/>
  <c r="J343" i="10"/>
  <c r="I343" i="10" s="1"/>
  <c r="J355" i="10"/>
  <c r="I355" i="10" s="1"/>
  <c r="J367" i="10"/>
  <c r="I367" i="10" s="1"/>
  <c r="J379" i="10"/>
  <c r="I379" i="10" s="1"/>
  <c r="J411" i="10"/>
  <c r="I411" i="10" s="1"/>
  <c r="J276" i="10"/>
  <c r="I276" i="10" s="1"/>
  <c r="J407" i="10"/>
  <c r="I407" i="10" s="1"/>
  <c r="J42" i="10"/>
  <c r="I42" i="10" s="1"/>
  <c r="J5" i="10"/>
  <c r="I5" i="10" s="1"/>
  <c r="J17" i="10"/>
  <c r="I17" i="10" s="1"/>
  <c r="J29" i="10"/>
  <c r="I29" i="10" s="1"/>
  <c r="J43" i="10"/>
  <c r="I43" i="10" s="1"/>
  <c r="J295" i="10"/>
  <c r="I295" i="10" s="1"/>
  <c r="J69" i="10"/>
  <c r="I69" i="10" s="1"/>
  <c r="J82" i="10"/>
  <c r="I82" i="10" s="1"/>
  <c r="J84" i="10"/>
  <c r="I84" i="10" s="1"/>
  <c r="J96" i="10"/>
  <c r="I96" i="10" s="1"/>
  <c r="J108" i="10"/>
  <c r="I108" i="10" s="1"/>
  <c r="J120" i="10"/>
  <c r="I120" i="10" s="1"/>
  <c r="J132" i="10"/>
  <c r="I132" i="10" s="1"/>
  <c r="J169" i="10"/>
  <c r="I169" i="10" s="1"/>
  <c r="J181" i="10"/>
  <c r="I181" i="10" s="1"/>
  <c r="J193" i="10"/>
  <c r="I193" i="10" s="1"/>
  <c r="J205" i="10"/>
  <c r="I205" i="10" s="1"/>
  <c r="J219" i="10"/>
  <c r="I219" i="10" s="1"/>
  <c r="J233" i="10"/>
  <c r="I233" i="10" s="1"/>
  <c r="J245" i="10"/>
  <c r="I245" i="10" s="1"/>
  <c r="J60" i="10"/>
  <c r="I60" i="10" s="1"/>
  <c r="J316" i="10"/>
  <c r="I316" i="10" s="1"/>
  <c r="J320" i="10"/>
  <c r="I320" i="10" s="1"/>
  <c r="J332" i="10"/>
  <c r="I332" i="10" s="1"/>
  <c r="J344" i="10"/>
  <c r="I344" i="10" s="1"/>
  <c r="J356" i="10"/>
  <c r="I356" i="10" s="1"/>
  <c r="J368" i="10"/>
  <c r="I368" i="10" s="1"/>
  <c r="J380" i="10"/>
  <c r="I380" i="10" s="1"/>
  <c r="J412" i="10"/>
  <c r="I412" i="10" s="1"/>
  <c r="J264" i="10"/>
  <c r="I264" i="10" s="1"/>
  <c r="J91" i="10"/>
  <c r="I91" i="10" s="1"/>
  <c r="J288" i="10"/>
  <c r="I288" i="10" s="1"/>
  <c r="J6" i="10"/>
  <c r="I6" i="10" s="1"/>
  <c r="J18" i="10"/>
  <c r="I18" i="10" s="1"/>
  <c r="J30" i="10"/>
  <c r="I30" i="10" s="1"/>
  <c r="J44" i="10"/>
  <c r="I44" i="10" s="1"/>
  <c r="J296" i="10"/>
  <c r="I296" i="10" s="1"/>
  <c r="J121" i="10"/>
  <c r="I121" i="10" s="1"/>
  <c r="J133" i="10"/>
  <c r="I133" i="10" s="1"/>
  <c r="J157" i="10"/>
  <c r="I157" i="10" s="1"/>
  <c r="J170" i="10"/>
  <c r="I170" i="10" s="1"/>
  <c r="J182" i="10"/>
  <c r="I182" i="10" s="1"/>
  <c r="J194" i="10"/>
  <c r="I194" i="10" s="1"/>
  <c r="J206" i="10"/>
  <c r="I206" i="10" s="1"/>
  <c r="J220" i="10"/>
  <c r="I220" i="10" s="1"/>
  <c r="J234" i="10"/>
  <c r="I234" i="10" s="1"/>
  <c r="J246" i="10"/>
  <c r="I246" i="10" s="1"/>
  <c r="J61" i="10"/>
  <c r="I61" i="10" s="1"/>
  <c r="J317" i="10"/>
  <c r="I317" i="10" s="1"/>
  <c r="J321" i="10"/>
  <c r="I321" i="10" s="1"/>
  <c r="J333" i="10"/>
  <c r="I333" i="10" s="1"/>
  <c r="J345" i="10"/>
  <c r="I345" i="10" s="1"/>
  <c r="J357" i="10"/>
  <c r="I357" i="10" s="1"/>
  <c r="J369" i="10"/>
  <c r="I369" i="10" s="1"/>
  <c r="J381" i="10"/>
  <c r="I381" i="10" s="1"/>
  <c r="J413" i="10"/>
  <c r="I413" i="10" s="1"/>
  <c r="J265" i="10"/>
  <c r="I265" i="10" s="1"/>
  <c r="J109" i="10"/>
  <c r="I109" i="10" s="1"/>
  <c r="J7" i="10"/>
  <c r="I7" i="10" s="1"/>
  <c r="J19" i="10"/>
  <c r="I19" i="10" s="1"/>
  <c r="J31" i="10"/>
  <c r="I31" i="10" s="1"/>
  <c r="J46" i="10"/>
  <c r="I46" i="10" s="1"/>
  <c r="J297" i="10"/>
  <c r="I297" i="10" s="1"/>
  <c r="J71" i="10"/>
  <c r="I71" i="10" s="1"/>
  <c r="J136" i="10"/>
  <c r="I136" i="10" s="1"/>
  <c r="J86" i="10"/>
  <c r="I86" i="10" s="1"/>
  <c r="J98" i="10"/>
  <c r="I98" i="10" s="1"/>
  <c r="J110" i="10"/>
  <c r="I110" i="10" s="1"/>
  <c r="J122" i="10"/>
  <c r="I122" i="10" s="1"/>
  <c r="J134" i="10"/>
  <c r="I134" i="10" s="1"/>
  <c r="J171" i="10"/>
  <c r="I171" i="10" s="1"/>
  <c r="J183" i="10"/>
  <c r="I183" i="10" s="1"/>
  <c r="J195" i="10"/>
  <c r="I195" i="10" s="1"/>
  <c r="J207" i="10"/>
  <c r="I207" i="10" s="1"/>
  <c r="J221" i="10"/>
  <c r="I221" i="10" s="1"/>
  <c r="J235" i="10"/>
  <c r="I235" i="10" s="1"/>
  <c r="J247" i="10"/>
  <c r="I247" i="10" s="1"/>
  <c r="J62" i="10"/>
  <c r="I62" i="10" s="1"/>
  <c r="J249" i="10"/>
  <c r="I249" i="10" s="1"/>
  <c r="J322" i="10"/>
  <c r="I322" i="10" s="1"/>
  <c r="J334" i="10"/>
  <c r="I334" i="10" s="1"/>
  <c r="J346" i="10"/>
  <c r="I346" i="10" s="1"/>
  <c r="J358" i="10"/>
  <c r="I358" i="10" s="1"/>
  <c r="J370" i="10"/>
  <c r="I370" i="10" s="1"/>
  <c r="J382" i="10"/>
  <c r="I382" i="10" s="1"/>
  <c r="J394" i="10"/>
  <c r="I394" i="10" s="1"/>
  <c r="J414" i="10"/>
  <c r="I414" i="10" s="1"/>
  <c r="J268" i="10"/>
  <c r="I268" i="10" s="1"/>
  <c r="J103" i="10"/>
  <c r="I103" i="10" s="1"/>
  <c r="J97" i="10"/>
  <c r="I97" i="10" s="1"/>
  <c r="J8" i="10"/>
  <c r="I8" i="10" s="1"/>
  <c r="J20" i="10"/>
  <c r="I20" i="10" s="1"/>
  <c r="J32" i="10"/>
  <c r="I32" i="10" s="1"/>
  <c r="J47" i="10"/>
  <c r="I47" i="10" s="1"/>
  <c r="J298" i="10"/>
  <c r="I298" i="10" s="1"/>
  <c r="J72" i="10"/>
  <c r="I72" i="10" s="1"/>
  <c r="J137" i="10"/>
  <c r="I137" i="10" s="1"/>
  <c r="J87" i="10"/>
  <c r="I87" i="10" s="1"/>
  <c r="J99" i="10"/>
  <c r="I99" i="10" s="1"/>
  <c r="J111" i="10"/>
  <c r="I111" i="10" s="1"/>
  <c r="J123" i="10"/>
  <c r="I123" i="10" s="1"/>
  <c r="J135" i="10"/>
  <c r="I135" i="10" s="1"/>
  <c r="J159" i="10"/>
  <c r="I159" i="10" s="1"/>
  <c r="J172" i="10"/>
  <c r="I172" i="10" s="1"/>
  <c r="J184" i="10"/>
  <c r="I184" i="10" s="1"/>
  <c r="J196" i="10"/>
  <c r="I196" i="10" s="1"/>
  <c r="J208" i="10"/>
  <c r="I208" i="10" s="1"/>
  <c r="J222" i="10"/>
  <c r="I222" i="10" s="1"/>
  <c r="J236" i="10"/>
  <c r="I236" i="10" s="1"/>
  <c r="J248" i="10"/>
  <c r="I248" i="10" s="1"/>
  <c r="J63" i="10"/>
  <c r="I63" i="10" s="1"/>
  <c r="J250" i="10"/>
  <c r="I250" i="10" s="1"/>
  <c r="J323" i="10"/>
  <c r="I323" i="10" s="1"/>
  <c r="J335" i="10"/>
  <c r="I335" i="10" s="1"/>
  <c r="J347" i="10"/>
  <c r="I347" i="10" s="1"/>
  <c r="J359" i="10"/>
  <c r="I359" i="10" s="1"/>
  <c r="J371" i="10"/>
  <c r="I371" i="10" s="1"/>
  <c r="J383" i="10"/>
  <c r="I383" i="10" s="1"/>
  <c r="J395" i="10"/>
  <c r="I395" i="10" s="1"/>
  <c r="J415" i="10"/>
  <c r="I415" i="10" s="1"/>
  <c r="J274" i="10"/>
  <c r="I274" i="10" s="1"/>
  <c r="J404" i="10"/>
  <c r="I404" i="10" s="1"/>
  <c r="J85" i="10"/>
  <c r="I85" i="10" s="1"/>
  <c r="J9" i="10"/>
  <c r="I9" i="10" s="1"/>
  <c r="J21" i="10"/>
  <c r="I21" i="10" s="1"/>
  <c r="J33" i="10"/>
  <c r="I33" i="10" s="1"/>
  <c r="J48" i="10"/>
  <c r="I48" i="10" s="1"/>
  <c r="J399" i="10"/>
  <c r="I399" i="10" s="1"/>
  <c r="J73" i="10"/>
  <c r="I73" i="10" s="1"/>
  <c r="J138" i="10"/>
  <c r="I138" i="10" s="1"/>
  <c r="J88" i="10"/>
  <c r="I88" i="10" s="1"/>
  <c r="J100" i="10"/>
  <c r="I100" i="10" s="1"/>
  <c r="J112" i="10"/>
  <c r="I112" i="10" s="1"/>
  <c r="J124" i="10"/>
  <c r="I124" i="10" s="1"/>
  <c r="J160" i="10"/>
  <c r="I160" i="10" s="1"/>
  <c r="J173" i="10"/>
  <c r="I173" i="10" s="1"/>
  <c r="J185" i="10"/>
  <c r="I185" i="10" s="1"/>
  <c r="J197" i="10"/>
  <c r="I197" i="10" s="1"/>
  <c r="J209" i="10"/>
  <c r="I209" i="10" s="1"/>
  <c r="J223" i="10"/>
  <c r="I223" i="10" s="1"/>
  <c r="J237" i="10"/>
  <c r="I237" i="10" s="1"/>
  <c r="J52" i="10"/>
  <c r="I52" i="10" s="1"/>
  <c r="J64" i="10"/>
  <c r="I64" i="10" s="1"/>
  <c r="J252" i="10"/>
  <c r="I252" i="10" s="1"/>
  <c r="J324" i="10"/>
  <c r="I324" i="10" s="1"/>
  <c r="J336" i="10"/>
  <c r="I336" i="10" s="1"/>
  <c r="J348" i="10"/>
  <c r="I348" i="10" s="1"/>
  <c r="J360" i="10"/>
  <c r="I360" i="10" s="1"/>
  <c r="J372" i="10"/>
  <c r="I372" i="10" s="1"/>
  <c r="J384" i="10"/>
  <c r="I384" i="10" s="1"/>
  <c r="J396" i="10"/>
  <c r="I396" i="10" s="1"/>
  <c r="J416" i="10"/>
  <c r="I416" i="10" s="1"/>
  <c r="J513" i="10"/>
  <c r="I513" i="10" s="1"/>
  <c r="J270" i="10"/>
  <c r="I270" i="10" s="1"/>
  <c r="J12" i="10"/>
  <c r="I12" i="10" s="1"/>
  <c r="J176" i="10"/>
  <c r="I176" i="10" s="1"/>
  <c r="J83" i="10"/>
  <c r="I83" i="10" s="1"/>
  <c r="J10" i="10"/>
  <c r="I10" i="10" s="1"/>
  <c r="J22" i="10"/>
  <c r="I22" i="10" s="1"/>
  <c r="J34" i="10"/>
  <c r="I34" i="10" s="1"/>
  <c r="J49" i="10"/>
  <c r="I49" i="10" s="1"/>
  <c r="J400" i="10"/>
  <c r="I400" i="10" s="1"/>
  <c r="J74" i="10"/>
  <c r="I74" i="10" s="1"/>
  <c r="J139" i="10"/>
  <c r="I139" i="10" s="1"/>
  <c r="J89" i="10"/>
  <c r="I89" i="10" s="1"/>
  <c r="J101" i="10"/>
  <c r="I101" i="10" s="1"/>
  <c r="J113" i="10"/>
  <c r="I113" i="10" s="1"/>
  <c r="J125" i="10"/>
  <c r="I125" i="10" s="1"/>
  <c r="J161" i="10"/>
  <c r="I161" i="10" s="1"/>
  <c r="J174" i="10"/>
  <c r="I174" i="10" s="1"/>
  <c r="J186" i="10"/>
  <c r="I186" i="10" s="1"/>
  <c r="J198" i="10"/>
  <c r="I198" i="10" s="1"/>
  <c r="J211" i="10"/>
  <c r="I211" i="10" s="1"/>
  <c r="J224" i="10"/>
  <c r="I224" i="10" s="1"/>
  <c r="J238" i="10"/>
  <c r="I238" i="10" s="1"/>
  <c r="J53" i="10"/>
  <c r="I53" i="10" s="1"/>
  <c r="J65" i="10"/>
  <c r="I65" i="10" s="1"/>
  <c r="J251" i="10"/>
  <c r="I251" i="10" s="1"/>
  <c r="J325" i="10"/>
  <c r="I325" i="10" s="1"/>
  <c r="J337" i="10"/>
  <c r="I337" i="10" s="1"/>
  <c r="J349" i="10"/>
  <c r="I349" i="10" s="1"/>
  <c r="J361" i="10"/>
  <c r="I361" i="10" s="1"/>
  <c r="J373" i="10"/>
  <c r="I373" i="10" s="1"/>
  <c r="J385" i="10"/>
  <c r="I385" i="10" s="1"/>
  <c r="J397" i="10"/>
  <c r="I397" i="10" s="1"/>
  <c r="J401" i="10"/>
  <c r="I401" i="10" s="1"/>
  <c r="J273" i="10"/>
  <c r="I273" i="10" s="1"/>
  <c r="J76" i="10"/>
  <c r="I76" i="10" s="1"/>
  <c r="J70" i="10"/>
  <c r="I70" i="10" s="1"/>
  <c r="J11" i="10"/>
  <c r="I11" i="10" s="1"/>
  <c r="J23" i="10"/>
  <c r="I23" i="10" s="1"/>
  <c r="J35" i="10"/>
  <c r="I35" i="10" s="1"/>
  <c r="J50" i="10"/>
  <c r="I50" i="10" s="1"/>
  <c r="J403" i="10"/>
  <c r="I403" i="10" s="1"/>
  <c r="J75" i="10"/>
  <c r="I75" i="10" s="1"/>
  <c r="J140" i="10"/>
  <c r="I140" i="10" s="1"/>
  <c r="J90" i="10"/>
  <c r="I90" i="10" s="1"/>
  <c r="J102" i="10"/>
  <c r="I102" i="10" s="1"/>
  <c r="J114" i="10"/>
  <c r="I114" i="10" s="1"/>
  <c r="J126" i="10"/>
  <c r="I126" i="10" s="1"/>
  <c r="J164" i="10"/>
  <c r="I164" i="10" s="1"/>
  <c r="J175" i="10"/>
  <c r="I175" i="10" s="1"/>
  <c r="J187" i="10"/>
  <c r="I187" i="10" s="1"/>
  <c r="J199" i="10"/>
  <c r="I199" i="10" s="1"/>
  <c r="J213" i="10"/>
  <c r="I213" i="10" s="1"/>
  <c r="J225" i="10"/>
  <c r="I225" i="10" s="1"/>
  <c r="J239" i="10"/>
  <c r="I239" i="10" s="1"/>
  <c r="J54" i="10"/>
  <c r="I54" i="10" s="1"/>
  <c r="J391" i="10"/>
  <c r="I391" i="10" s="1"/>
  <c r="J258" i="10"/>
  <c r="I258" i="10" s="1"/>
  <c r="J326" i="10"/>
  <c r="I326" i="10" s="1"/>
  <c r="J338" i="10"/>
  <c r="I338" i="10" s="1"/>
  <c r="J350" i="10"/>
  <c r="I350" i="10" s="1"/>
  <c r="J362" i="10"/>
  <c r="I362" i="10" s="1"/>
  <c r="J374" i="10"/>
  <c r="I374" i="10" s="1"/>
  <c r="J386" i="10"/>
  <c r="I386" i="10" s="1"/>
  <c r="J398" i="10"/>
  <c r="I398" i="10" s="1"/>
  <c r="J402" i="10"/>
  <c r="I402" i="10" s="1"/>
  <c r="J263" i="10"/>
  <c r="I263" i="10" s="1"/>
  <c r="J267" i="10"/>
  <c r="I267" i="10" s="1"/>
  <c r="M12" i="23"/>
  <c r="N11" i="23"/>
  <c r="M11" i="22"/>
  <c r="O10" i="22"/>
  <c r="M12" i="21"/>
  <c r="N11" i="21"/>
  <c r="N516" i="19"/>
  <c r="N515" i="19"/>
  <c r="B7" i="16"/>
  <c r="P5" i="10"/>
  <c r="K126" i="10" l="1"/>
  <c r="M126" i="10"/>
  <c r="M359" i="10"/>
  <c r="K359" i="10"/>
  <c r="M367" i="10"/>
  <c r="K367" i="10"/>
  <c r="M143" i="10"/>
  <c r="K143" i="10"/>
  <c r="K326" i="10"/>
  <c r="M326" i="10"/>
  <c r="K273" i="10"/>
  <c r="M273" i="10"/>
  <c r="M238" i="10"/>
  <c r="K238" i="10"/>
  <c r="M74" i="10"/>
  <c r="K74" i="10"/>
  <c r="K396" i="10"/>
  <c r="M396" i="10"/>
  <c r="K209" i="10"/>
  <c r="M209" i="10"/>
  <c r="K48" i="10"/>
  <c r="M48" i="10"/>
  <c r="M347" i="10"/>
  <c r="K347" i="10"/>
  <c r="M159" i="10"/>
  <c r="K159" i="10"/>
  <c r="M8" i="10"/>
  <c r="K8" i="10"/>
  <c r="M249" i="10"/>
  <c r="K249" i="10"/>
  <c r="M98" i="10"/>
  <c r="K98" i="10"/>
  <c r="M381" i="10"/>
  <c r="K381" i="10"/>
  <c r="K194" i="10"/>
  <c r="M194" i="10"/>
  <c r="K91" i="10"/>
  <c r="M91" i="10"/>
  <c r="M233" i="10"/>
  <c r="K233" i="10"/>
  <c r="K69" i="10"/>
  <c r="M69" i="10"/>
  <c r="M355" i="10"/>
  <c r="K355" i="10"/>
  <c r="K168" i="10"/>
  <c r="M168" i="10"/>
  <c r="K162" i="10"/>
  <c r="M162" i="10"/>
  <c r="M231" i="10"/>
  <c r="K231" i="10"/>
  <c r="M66" i="10"/>
  <c r="K66" i="10"/>
  <c r="M141" i="10"/>
  <c r="K141" i="10"/>
  <c r="K57" i="10"/>
  <c r="M57" i="10"/>
  <c r="K79" i="10"/>
  <c r="M79" i="10"/>
  <c r="M269" i="10"/>
  <c r="K269" i="10"/>
  <c r="M215" i="10"/>
  <c r="K215" i="10"/>
  <c r="M291" i="10"/>
  <c r="K291" i="10"/>
  <c r="M223" i="10"/>
  <c r="K223" i="10"/>
  <c r="M322" i="10"/>
  <c r="K322" i="10"/>
  <c r="K180" i="10"/>
  <c r="M180" i="10"/>
  <c r="M241" i="10"/>
  <c r="K241" i="10"/>
  <c r="K114" i="10"/>
  <c r="M114" i="10"/>
  <c r="K258" i="10"/>
  <c r="M258" i="10"/>
  <c r="M102" i="10"/>
  <c r="K102" i="10"/>
  <c r="M401" i="10"/>
  <c r="K401" i="10"/>
  <c r="M224" i="10"/>
  <c r="K224" i="10"/>
  <c r="M400" i="10"/>
  <c r="K400" i="10"/>
  <c r="K384" i="10"/>
  <c r="M384" i="10"/>
  <c r="M197" i="10"/>
  <c r="K197" i="10"/>
  <c r="K33" i="10"/>
  <c r="M33" i="10"/>
  <c r="K335" i="10"/>
  <c r="M335" i="10"/>
  <c r="M135" i="10"/>
  <c r="K135" i="10"/>
  <c r="M97" i="10"/>
  <c r="K97" i="10"/>
  <c r="K62" i="10"/>
  <c r="M62" i="10"/>
  <c r="M86" i="10"/>
  <c r="K86" i="10"/>
  <c r="M369" i="10"/>
  <c r="K369" i="10"/>
  <c r="K182" i="10"/>
  <c r="M182" i="10"/>
  <c r="K264" i="10"/>
  <c r="M264" i="10"/>
  <c r="M219" i="10"/>
  <c r="K219" i="10"/>
  <c r="K295" i="10"/>
  <c r="M295" i="10"/>
  <c r="M343" i="10"/>
  <c r="K343" i="10"/>
  <c r="M131" i="10"/>
  <c r="K131" i="10"/>
  <c r="M275" i="10"/>
  <c r="K275" i="10"/>
  <c r="M217" i="10"/>
  <c r="K217" i="10"/>
  <c r="K293" i="10"/>
  <c r="M293" i="10"/>
  <c r="M24" i="10"/>
  <c r="K24" i="10"/>
  <c r="M242" i="10"/>
  <c r="K242" i="10"/>
  <c r="K409" i="10"/>
  <c r="M409" i="10"/>
  <c r="M405" i="10"/>
  <c r="K405" i="10"/>
  <c r="M201" i="10"/>
  <c r="K201" i="10"/>
  <c r="K37" i="10"/>
  <c r="M37" i="10"/>
  <c r="K416" i="10"/>
  <c r="M416" i="10"/>
  <c r="M288" i="10"/>
  <c r="K288" i="10"/>
  <c r="K214" i="10"/>
  <c r="M214" i="10"/>
  <c r="M391" i="10"/>
  <c r="K391" i="10"/>
  <c r="K90" i="10"/>
  <c r="M90" i="10"/>
  <c r="K397" i="10"/>
  <c r="M397" i="10"/>
  <c r="K211" i="10"/>
  <c r="M211" i="10"/>
  <c r="K49" i="10"/>
  <c r="M49" i="10"/>
  <c r="M372" i="10"/>
  <c r="K372" i="10"/>
  <c r="M185" i="10"/>
  <c r="K185" i="10"/>
  <c r="M21" i="10"/>
  <c r="K21" i="10"/>
  <c r="K323" i="10"/>
  <c r="M323" i="10"/>
  <c r="M123" i="10"/>
  <c r="K123" i="10"/>
  <c r="M103" i="10"/>
  <c r="K103" i="10"/>
  <c r="M247" i="10"/>
  <c r="K247" i="10"/>
  <c r="M136" i="10"/>
  <c r="K136" i="10"/>
  <c r="M357" i="10"/>
  <c r="K357" i="10"/>
  <c r="M170" i="10"/>
  <c r="K170" i="10"/>
  <c r="K412" i="10"/>
  <c r="M412" i="10"/>
  <c r="M205" i="10"/>
  <c r="K205" i="10"/>
  <c r="M43" i="10"/>
  <c r="K43" i="10"/>
  <c r="K331" i="10"/>
  <c r="M331" i="10"/>
  <c r="M119" i="10"/>
  <c r="K119" i="10"/>
  <c r="K410" i="10"/>
  <c r="M410" i="10"/>
  <c r="M203" i="10"/>
  <c r="K203" i="10"/>
  <c r="M39" i="10"/>
  <c r="K39" i="10"/>
  <c r="K272" i="10"/>
  <c r="M272" i="10"/>
  <c r="M216" i="10"/>
  <c r="K216" i="10"/>
  <c r="M292" i="10"/>
  <c r="K292" i="10"/>
  <c r="M388" i="10"/>
  <c r="K388" i="10"/>
  <c r="K189" i="10"/>
  <c r="M189" i="10"/>
  <c r="M25" i="10"/>
  <c r="K25" i="10"/>
  <c r="M172" i="10"/>
  <c r="K172" i="10"/>
  <c r="M82" i="10"/>
  <c r="K82" i="10"/>
  <c r="M80" i="10"/>
  <c r="K80" i="10"/>
  <c r="K408" i="10"/>
  <c r="M408" i="10"/>
  <c r="M267" i="10"/>
  <c r="K267" i="10"/>
  <c r="K54" i="10"/>
  <c r="M54" i="10"/>
  <c r="M140" i="10"/>
  <c r="K140" i="10"/>
  <c r="M385" i="10"/>
  <c r="K385" i="10"/>
  <c r="M198" i="10"/>
  <c r="K198" i="10"/>
  <c r="K34" i="10"/>
  <c r="M34" i="10"/>
  <c r="M360" i="10"/>
  <c r="K360" i="10"/>
  <c r="M173" i="10"/>
  <c r="K173" i="10"/>
  <c r="K9" i="10"/>
  <c r="M9" i="10"/>
  <c r="M250" i="10"/>
  <c r="K250" i="10"/>
  <c r="M111" i="10"/>
  <c r="K111" i="10"/>
  <c r="K268" i="10"/>
  <c r="M268" i="10"/>
  <c r="M235" i="10"/>
  <c r="K235" i="10"/>
  <c r="M71" i="10"/>
  <c r="K71" i="10"/>
  <c r="M345" i="10"/>
  <c r="K345" i="10"/>
  <c r="M157" i="10"/>
  <c r="K157" i="10"/>
  <c r="K380" i="10"/>
  <c r="M380" i="10"/>
  <c r="K193" i="10"/>
  <c r="M193" i="10"/>
  <c r="K29" i="10"/>
  <c r="M29" i="10"/>
  <c r="K319" i="10"/>
  <c r="M319" i="10"/>
  <c r="K107" i="10"/>
  <c r="M107" i="10"/>
  <c r="M390" i="10"/>
  <c r="K390" i="10"/>
  <c r="K191" i="10"/>
  <c r="M191" i="10"/>
  <c r="M27" i="10"/>
  <c r="K27" i="10"/>
  <c r="M406" i="10"/>
  <c r="K406" i="10"/>
  <c r="M202" i="10"/>
  <c r="K202" i="10"/>
  <c r="K38" i="10"/>
  <c r="M38" i="10"/>
  <c r="M376" i="10"/>
  <c r="K376" i="10"/>
  <c r="M177" i="10"/>
  <c r="K177" i="10"/>
  <c r="M13" i="10"/>
  <c r="K13" i="10"/>
  <c r="K53" i="10"/>
  <c r="M53" i="10"/>
  <c r="K413" i="10"/>
  <c r="M413" i="10"/>
  <c r="M243" i="10"/>
  <c r="K243" i="10"/>
  <c r="M263" i="10"/>
  <c r="K263" i="10"/>
  <c r="K239" i="10"/>
  <c r="M239" i="10"/>
  <c r="M75" i="10"/>
  <c r="K75" i="10"/>
  <c r="M373" i="10"/>
  <c r="K373" i="10"/>
  <c r="M186" i="10"/>
  <c r="K186" i="10"/>
  <c r="K22" i="10"/>
  <c r="M22" i="10"/>
  <c r="M348" i="10"/>
  <c r="K348" i="10"/>
  <c r="K160" i="10"/>
  <c r="M160" i="10"/>
  <c r="K85" i="10"/>
  <c r="M85" i="10"/>
  <c r="M63" i="10"/>
  <c r="K63" i="10"/>
  <c r="M99" i="10"/>
  <c r="K99" i="10"/>
  <c r="K414" i="10"/>
  <c r="M414" i="10"/>
  <c r="M221" i="10"/>
  <c r="K221" i="10"/>
  <c r="K297" i="10"/>
  <c r="M297" i="10"/>
  <c r="K333" i="10"/>
  <c r="M333" i="10"/>
  <c r="M133" i="10"/>
  <c r="K133" i="10"/>
  <c r="M368" i="10"/>
  <c r="K368" i="10"/>
  <c r="M181" i="10"/>
  <c r="K181" i="10"/>
  <c r="K17" i="10"/>
  <c r="M17" i="10"/>
  <c r="M315" i="10"/>
  <c r="K315" i="10"/>
  <c r="K95" i="10"/>
  <c r="M95" i="10"/>
  <c r="M378" i="10"/>
  <c r="K378" i="10"/>
  <c r="K179" i="10"/>
  <c r="M179" i="10"/>
  <c r="M15" i="10"/>
  <c r="K15" i="10"/>
  <c r="M389" i="10"/>
  <c r="K389" i="10"/>
  <c r="K190" i="10"/>
  <c r="M190" i="10"/>
  <c r="M26" i="10"/>
  <c r="K26" i="10"/>
  <c r="K364" i="10"/>
  <c r="M364" i="10"/>
  <c r="K163" i="10"/>
  <c r="M163" i="10"/>
  <c r="M271" i="10"/>
  <c r="K271" i="10"/>
  <c r="M4" i="10"/>
  <c r="K4" i="10"/>
  <c r="K313" i="10"/>
  <c r="M313" i="10"/>
  <c r="K225" i="10"/>
  <c r="M225" i="10"/>
  <c r="M403" i="10"/>
  <c r="K403" i="10"/>
  <c r="K361" i="10"/>
  <c r="M361" i="10"/>
  <c r="M174" i="10"/>
  <c r="K174" i="10"/>
  <c r="M10" i="10"/>
  <c r="K10" i="10"/>
  <c r="K336" i="10"/>
  <c r="M336" i="10"/>
  <c r="K124" i="10"/>
  <c r="M124" i="10"/>
  <c r="M404" i="10"/>
  <c r="K404" i="10"/>
  <c r="M248" i="10"/>
  <c r="K248" i="10"/>
  <c r="M87" i="10"/>
  <c r="K87" i="10"/>
  <c r="K394" i="10"/>
  <c r="M394" i="10"/>
  <c r="M207" i="10"/>
  <c r="K207" i="10"/>
  <c r="M46" i="10"/>
  <c r="K46" i="10"/>
  <c r="M321" i="10"/>
  <c r="K321" i="10"/>
  <c r="M121" i="10"/>
  <c r="K121" i="10"/>
  <c r="M356" i="10"/>
  <c r="K356" i="10"/>
  <c r="M169" i="10"/>
  <c r="K169" i="10"/>
  <c r="K5" i="10"/>
  <c r="M5" i="10"/>
  <c r="M59" i="10"/>
  <c r="K59" i="10"/>
  <c r="M145" i="10"/>
  <c r="K145" i="10"/>
  <c r="M366" i="10"/>
  <c r="K366" i="10"/>
  <c r="K167" i="10"/>
  <c r="M167" i="10"/>
  <c r="M377" i="10"/>
  <c r="K377" i="10"/>
  <c r="M178" i="10"/>
  <c r="K178" i="10"/>
  <c r="M14" i="10"/>
  <c r="K14" i="10"/>
  <c r="M352" i="10"/>
  <c r="K352" i="10"/>
  <c r="K128" i="10"/>
  <c r="M128" i="10"/>
  <c r="M363" i="10"/>
  <c r="K363" i="10"/>
  <c r="K139" i="10"/>
  <c r="M139" i="10"/>
  <c r="K245" i="10"/>
  <c r="M245" i="10"/>
  <c r="K290" i="10"/>
  <c r="M290" i="10"/>
  <c r="M402" i="10"/>
  <c r="K402" i="10"/>
  <c r="K398" i="10"/>
  <c r="M398" i="10"/>
  <c r="M213" i="10"/>
  <c r="K213" i="10"/>
  <c r="K50" i="10"/>
  <c r="M50" i="10"/>
  <c r="M349" i="10"/>
  <c r="K349" i="10"/>
  <c r="K161" i="10"/>
  <c r="M161" i="10"/>
  <c r="M83" i="10"/>
  <c r="K83" i="10"/>
  <c r="K324" i="10"/>
  <c r="M324" i="10"/>
  <c r="K112" i="10"/>
  <c r="M112" i="10"/>
  <c r="K274" i="10"/>
  <c r="M274" i="10"/>
  <c r="M236" i="10"/>
  <c r="K236" i="10"/>
  <c r="M137" i="10"/>
  <c r="K137" i="10"/>
  <c r="M382" i="10"/>
  <c r="K382" i="10"/>
  <c r="M195" i="10"/>
  <c r="K195" i="10"/>
  <c r="K31" i="10"/>
  <c r="M31" i="10"/>
  <c r="K317" i="10"/>
  <c r="M317" i="10"/>
  <c r="K296" i="10"/>
  <c r="M296" i="10"/>
  <c r="M344" i="10"/>
  <c r="K344" i="10"/>
  <c r="M132" i="10"/>
  <c r="K132" i="10"/>
  <c r="M42" i="10"/>
  <c r="K42" i="10"/>
  <c r="K244" i="10"/>
  <c r="M244" i="10"/>
  <c r="M81" i="10"/>
  <c r="K81" i="10"/>
  <c r="M342" i="10"/>
  <c r="K342" i="10"/>
  <c r="K130" i="10"/>
  <c r="M130" i="10"/>
  <c r="K266" i="10"/>
  <c r="M266" i="10"/>
  <c r="K365" i="10"/>
  <c r="M365" i="10"/>
  <c r="M166" i="10"/>
  <c r="K166" i="10"/>
  <c r="M375" i="10"/>
  <c r="K375" i="10"/>
  <c r="M340" i="10"/>
  <c r="K340" i="10"/>
  <c r="M116" i="10"/>
  <c r="K116" i="10"/>
  <c r="M339" i="10"/>
  <c r="K339" i="10"/>
  <c r="K76" i="10"/>
  <c r="M76" i="10"/>
  <c r="M20" i="10"/>
  <c r="K20" i="10"/>
  <c r="M337" i="10"/>
  <c r="K337" i="10"/>
  <c r="M100" i="10"/>
  <c r="K100" i="10"/>
  <c r="K415" i="10"/>
  <c r="M415" i="10"/>
  <c r="M222" i="10"/>
  <c r="K222" i="10"/>
  <c r="M72" i="10"/>
  <c r="K72" i="10"/>
  <c r="M370" i="10"/>
  <c r="K370" i="10"/>
  <c r="M183" i="10"/>
  <c r="K183" i="10"/>
  <c r="K19" i="10"/>
  <c r="M19" i="10"/>
  <c r="K61" i="10"/>
  <c r="M61" i="10"/>
  <c r="M44" i="10"/>
  <c r="K44" i="10"/>
  <c r="K332" i="10"/>
  <c r="M332" i="10"/>
  <c r="K120" i="10"/>
  <c r="M120" i="10"/>
  <c r="M407" i="10"/>
  <c r="K407" i="10"/>
  <c r="M232" i="10"/>
  <c r="K232" i="10"/>
  <c r="K68" i="10"/>
  <c r="M68" i="10"/>
  <c r="K330" i="10"/>
  <c r="M330" i="10"/>
  <c r="M118" i="10"/>
  <c r="K118" i="10"/>
  <c r="M387" i="10"/>
  <c r="K387" i="10"/>
  <c r="M353" i="10"/>
  <c r="K353" i="10"/>
  <c r="K129" i="10"/>
  <c r="M129" i="10"/>
  <c r="M327" i="10"/>
  <c r="K327" i="10"/>
  <c r="M328" i="10"/>
  <c r="K328" i="10"/>
  <c r="K104" i="10"/>
  <c r="M104" i="10"/>
  <c r="M392" i="10"/>
  <c r="K392" i="10"/>
  <c r="M206" i="10"/>
  <c r="K206" i="10"/>
  <c r="K125" i="10"/>
  <c r="M125" i="10"/>
  <c r="M187" i="10"/>
  <c r="K187" i="10"/>
  <c r="K23" i="10"/>
  <c r="M23" i="10"/>
  <c r="M325" i="10"/>
  <c r="K325" i="10"/>
  <c r="K113" i="10"/>
  <c r="M113" i="10"/>
  <c r="K12" i="10"/>
  <c r="M12" i="10"/>
  <c r="M64" i="10"/>
  <c r="K64" i="10"/>
  <c r="K88" i="10"/>
  <c r="M88" i="10"/>
  <c r="M395" i="10"/>
  <c r="K395" i="10"/>
  <c r="M208" i="10"/>
  <c r="K208" i="10"/>
  <c r="M298" i="10"/>
  <c r="K298" i="10"/>
  <c r="M358" i="10"/>
  <c r="K358" i="10"/>
  <c r="M171" i="10"/>
  <c r="K171" i="10"/>
  <c r="M7" i="10"/>
  <c r="K7" i="10"/>
  <c r="K246" i="10"/>
  <c r="M246" i="10"/>
  <c r="K30" i="10"/>
  <c r="M30" i="10"/>
  <c r="K320" i="10"/>
  <c r="M320" i="10"/>
  <c r="K108" i="10"/>
  <c r="M108" i="10"/>
  <c r="M276" i="10"/>
  <c r="K276" i="10"/>
  <c r="M218" i="10"/>
  <c r="K218" i="10"/>
  <c r="K294" i="10"/>
  <c r="M294" i="10"/>
  <c r="K261" i="10"/>
  <c r="M261" i="10"/>
  <c r="M106" i="10"/>
  <c r="K106" i="10"/>
  <c r="M351" i="10"/>
  <c r="K351" i="10"/>
  <c r="M341" i="10"/>
  <c r="K341" i="10"/>
  <c r="M117" i="10"/>
  <c r="K117" i="10"/>
  <c r="K55" i="10"/>
  <c r="M55" i="10"/>
  <c r="K260" i="10"/>
  <c r="M260" i="10"/>
  <c r="K92" i="10"/>
  <c r="M92" i="10"/>
  <c r="M188" i="10"/>
  <c r="K188" i="10"/>
  <c r="M399" i="10"/>
  <c r="K399" i="10"/>
  <c r="M386" i="10"/>
  <c r="K386" i="10"/>
  <c r="M35" i="10"/>
  <c r="K35" i="10"/>
  <c r="K252" i="10"/>
  <c r="M252" i="10"/>
  <c r="M362" i="10"/>
  <c r="K362" i="10"/>
  <c r="M175" i="10"/>
  <c r="K175" i="10"/>
  <c r="M11" i="10"/>
  <c r="K11" i="10"/>
  <c r="K251" i="10"/>
  <c r="M251" i="10"/>
  <c r="M101" i="10"/>
  <c r="K101" i="10"/>
  <c r="M270" i="10"/>
  <c r="K270" i="10"/>
  <c r="K52" i="10"/>
  <c r="M52" i="10"/>
  <c r="M138" i="10"/>
  <c r="K138" i="10"/>
  <c r="K383" i="10"/>
  <c r="M383" i="10"/>
  <c r="M196" i="10"/>
  <c r="K196" i="10"/>
  <c r="K47" i="10"/>
  <c r="M47" i="10"/>
  <c r="K346" i="10"/>
  <c r="M346" i="10"/>
  <c r="K134" i="10"/>
  <c r="M134" i="10"/>
  <c r="K109" i="10"/>
  <c r="M109" i="10"/>
  <c r="M234" i="10"/>
  <c r="K234" i="10"/>
  <c r="K18" i="10"/>
  <c r="M18" i="10"/>
  <c r="K316" i="10"/>
  <c r="M316" i="10"/>
  <c r="K96" i="10"/>
  <c r="M96" i="10"/>
  <c r="M411" i="10"/>
  <c r="K411" i="10"/>
  <c r="M204" i="10"/>
  <c r="K204" i="10"/>
  <c r="M28" i="10"/>
  <c r="K28" i="10"/>
  <c r="M314" i="10"/>
  <c r="K314" i="10"/>
  <c r="K94" i="10"/>
  <c r="M94" i="10"/>
  <c r="K259" i="10"/>
  <c r="M259" i="10"/>
  <c r="K329" i="10"/>
  <c r="M329" i="10"/>
  <c r="K105" i="10"/>
  <c r="M105" i="10"/>
  <c r="M200" i="10"/>
  <c r="K200" i="10"/>
  <c r="M393" i="10"/>
  <c r="K393" i="10"/>
  <c r="K142" i="10"/>
  <c r="M142" i="10"/>
  <c r="K115" i="10"/>
  <c r="M115" i="10"/>
  <c r="K338" i="10"/>
  <c r="M338" i="10"/>
  <c r="K110" i="10"/>
  <c r="M110" i="10"/>
  <c r="M199" i="10"/>
  <c r="K199" i="10"/>
  <c r="M176" i="10"/>
  <c r="K176" i="10"/>
  <c r="M374" i="10"/>
  <c r="K374" i="10"/>
  <c r="M350" i="10"/>
  <c r="K350" i="10"/>
  <c r="K164" i="10"/>
  <c r="M164" i="10"/>
  <c r="K70" i="10"/>
  <c r="M70" i="10"/>
  <c r="M65" i="10"/>
  <c r="K65" i="10"/>
  <c r="K89" i="10"/>
  <c r="M89" i="10"/>
  <c r="K513" i="10"/>
  <c r="M513" i="10"/>
  <c r="M237" i="10"/>
  <c r="K237" i="10"/>
  <c r="K73" i="10"/>
  <c r="M73" i="10"/>
  <c r="M371" i="10"/>
  <c r="K371" i="10"/>
  <c r="M184" i="10"/>
  <c r="K184" i="10"/>
  <c r="K32" i="10"/>
  <c r="M32" i="10"/>
  <c r="M334" i="10"/>
  <c r="K334" i="10"/>
  <c r="K122" i="10"/>
  <c r="M122" i="10"/>
  <c r="K265" i="10"/>
  <c r="M265" i="10"/>
  <c r="M220" i="10"/>
  <c r="K220" i="10"/>
  <c r="M6" i="10"/>
  <c r="K6" i="10"/>
  <c r="K60" i="10"/>
  <c r="M60" i="10"/>
  <c r="M84" i="10"/>
  <c r="K84" i="10"/>
  <c r="M379" i="10"/>
  <c r="K379" i="10"/>
  <c r="K192" i="10"/>
  <c r="M192" i="10"/>
  <c r="K16" i="10"/>
  <c r="M16" i="10"/>
  <c r="K58" i="10"/>
  <c r="M58" i="10"/>
  <c r="M144" i="10"/>
  <c r="K144" i="10"/>
  <c r="K240" i="10"/>
  <c r="M240" i="10"/>
  <c r="K262" i="10"/>
  <c r="M262" i="10"/>
  <c r="K93" i="10"/>
  <c r="M93" i="10"/>
  <c r="K127" i="10"/>
  <c r="M127" i="10"/>
  <c r="K56" i="10"/>
  <c r="M56" i="10"/>
  <c r="K77" i="10"/>
  <c r="M77" i="10"/>
  <c r="K36" i="10"/>
  <c r="M36" i="10"/>
  <c r="N517" i="19"/>
  <c r="Y3" i="19" s="1"/>
  <c r="N12" i="23"/>
  <c r="M13" i="23"/>
  <c r="O11" i="22"/>
  <c r="M12" i="22"/>
  <c r="M13" i="21"/>
  <c r="N12" i="21"/>
  <c r="D119" i="17"/>
  <c r="G119" i="17"/>
  <c r="I119" i="17" s="1"/>
  <c r="D108" i="17"/>
  <c r="G108" i="17"/>
  <c r="I108" i="17" s="1"/>
  <c r="D115" i="17"/>
  <c r="G115" i="17"/>
  <c r="I115" i="17" s="1"/>
  <c r="D106" i="17"/>
  <c r="G106" i="17"/>
  <c r="I106" i="17" s="1"/>
  <c r="D105" i="17"/>
  <c r="G105" i="17"/>
  <c r="I105" i="17" s="1"/>
  <c r="D98" i="17"/>
  <c r="G98" i="17"/>
  <c r="I98" i="17" s="1"/>
  <c r="D95" i="17"/>
  <c r="G95" i="17"/>
  <c r="I95" i="17" s="1"/>
  <c r="D91" i="17"/>
  <c r="G91" i="17"/>
  <c r="I91" i="17" s="1"/>
  <c r="D88" i="17"/>
  <c r="G88" i="17"/>
  <c r="I88" i="17" s="1"/>
  <c r="D84" i="17"/>
  <c r="G84" i="17"/>
  <c r="I84" i="17" s="1"/>
  <c r="D121" i="17"/>
  <c r="G121" i="17"/>
  <c r="I121" i="17" s="1"/>
  <c r="D76" i="17"/>
  <c r="G76" i="17"/>
  <c r="I76" i="17" s="1"/>
  <c r="D72" i="17"/>
  <c r="G72" i="17"/>
  <c r="I72" i="17" s="1"/>
  <c r="D68" i="17"/>
  <c r="G68" i="17"/>
  <c r="I68" i="17" s="1"/>
  <c r="D64" i="17"/>
  <c r="G64" i="17"/>
  <c r="I64" i="17" s="1"/>
  <c r="D81" i="17"/>
  <c r="G81" i="17"/>
  <c r="I81" i="17" s="1"/>
  <c r="D60" i="17"/>
  <c r="G60" i="17"/>
  <c r="I60" i="17" s="1"/>
  <c r="D55" i="17"/>
  <c r="G55" i="17"/>
  <c r="I55" i="17" s="1"/>
  <c r="D51" i="17"/>
  <c r="G51" i="17"/>
  <c r="I51" i="17" s="1"/>
  <c r="D47" i="17"/>
  <c r="G47" i="17"/>
  <c r="I47" i="17" s="1"/>
  <c r="D45" i="17"/>
  <c r="G45" i="17"/>
  <c r="I45" i="17" s="1"/>
  <c r="D42" i="17"/>
  <c r="G42" i="17"/>
  <c r="I42" i="17" s="1"/>
  <c r="D37" i="17"/>
  <c r="G37" i="17"/>
  <c r="I37" i="17" s="1"/>
  <c r="D28" i="17"/>
  <c r="G28" i="17"/>
  <c r="I28" i="17" s="1"/>
  <c r="D20" i="17"/>
  <c r="G20" i="17"/>
  <c r="I20" i="17" s="1"/>
  <c r="D17" i="17"/>
  <c r="G17" i="17"/>
  <c r="I17" i="17" s="1"/>
  <c r="D12" i="17"/>
  <c r="G12" i="17"/>
  <c r="I12" i="17" s="1"/>
  <c r="D114" i="17"/>
  <c r="G114" i="17"/>
  <c r="I114" i="17" s="1"/>
  <c r="D112" i="17"/>
  <c r="G112" i="17"/>
  <c r="I112" i="17" s="1"/>
  <c r="D43" i="17"/>
  <c r="G43" i="17"/>
  <c r="I43" i="17" s="1"/>
  <c r="D94" i="17"/>
  <c r="G94" i="17"/>
  <c r="I94" i="17" s="1"/>
  <c r="D102" i="17"/>
  <c r="G102" i="17"/>
  <c r="I102" i="17" s="1"/>
  <c r="D90" i="17"/>
  <c r="G90" i="17"/>
  <c r="I90" i="17" s="1"/>
  <c r="D117" i="17"/>
  <c r="G117" i="17"/>
  <c r="I117" i="17" s="1"/>
  <c r="D85" i="17"/>
  <c r="G85" i="17"/>
  <c r="I85" i="17" s="1"/>
  <c r="D124" i="17"/>
  <c r="G124" i="17"/>
  <c r="I124" i="17" s="1"/>
  <c r="D120" i="17"/>
  <c r="G120" i="17"/>
  <c r="I120" i="17" s="1"/>
  <c r="D79" i="17"/>
  <c r="G79" i="17"/>
  <c r="I79" i="17" s="1"/>
  <c r="D75" i="17"/>
  <c r="G75" i="17"/>
  <c r="I75" i="17" s="1"/>
  <c r="D71" i="17"/>
  <c r="G71" i="17"/>
  <c r="I71" i="17" s="1"/>
  <c r="D65" i="17"/>
  <c r="G65" i="17"/>
  <c r="I65" i="17" s="1"/>
  <c r="D61" i="17"/>
  <c r="G61" i="17"/>
  <c r="I61" i="17" s="1"/>
  <c r="D57" i="17"/>
  <c r="G57" i="17"/>
  <c r="I57" i="17" s="1"/>
  <c r="D54" i="17"/>
  <c r="G54" i="17"/>
  <c r="I54" i="17" s="1"/>
  <c r="D50" i="17"/>
  <c r="G50" i="17"/>
  <c r="I50" i="17" s="1"/>
  <c r="D118" i="17"/>
  <c r="G118" i="17"/>
  <c r="I118" i="17" s="1"/>
  <c r="D39" i="17"/>
  <c r="G39" i="17"/>
  <c r="I39" i="17" s="1"/>
  <c r="D36" i="17"/>
  <c r="G36" i="17"/>
  <c r="I36" i="17" s="1"/>
  <c r="D27" i="17"/>
  <c r="G27" i="17"/>
  <c r="I27" i="17" s="1"/>
  <c r="D25" i="17"/>
  <c r="G25" i="17"/>
  <c r="I25" i="17" s="1"/>
  <c r="D31" i="17"/>
  <c r="G31" i="17"/>
  <c r="I31" i="17" s="1"/>
  <c r="D21" i="17"/>
  <c r="G21" i="17"/>
  <c r="I21" i="17" s="1"/>
  <c r="D15" i="17"/>
  <c r="G15" i="17"/>
  <c r="I15" i="17" s="1"/>
  <c r="D13" i="17"/>
  <c r="G13" i="17"/>
  <c r="I13" i="17" s="1"/>
  <c r="D109" i="17"/>
  <c r="G109" i="17"/>
  <c r="I109" i="17" s="1"/>
  <c r="D116" i="17"/>
  <c r="G116" i="17"/>
  <c r="I116" i="17" s="1"/>
  <c r="D99" i="17"/>
  <c r="G99" i="17"/>
  <c r="I99" i="17" s="1"/>
  <c r="D111" i="17"/>
  <c r="G111" i="17"/>
  <c r="I111" i="17" s="1"/>
  <c r="D110" i="17"/>
  <c r="G110" i="17"/>
  <c r="I110" i="17" s="1"/>
  <c r="D103" i="17"/>
  <c r="G103" i="17"/>
  <c r="I103" i="17" s="1"/>
  <c r="D97" i="17"/>
  <c r="G97" i="17"/>
  <c r="I97" i="17" s="1"/>
  <c r="D93" i="17"/>
  <c r="G93" i="17"/>
  <c r="I93" i="17" s="1"/>
  <c r="D89" i="17"/>
  <c r="G89" i="17"/>
  <c r="I89" i="17" s="1"/>
  <c r="D87" i="17"/>
  <c r="G87" i="17"/>
  <c r="I87" i="17" s="1"/>
  <c r="D123" i="17"/>
  <c r="G123" i="17"/>
  <c r="I123" i="17" s="1"/>
  <c r="D78" i="17"/>
  <c r="G78" i="17"/>
  <c r="I78" i="17" s="1"/>
  <c r="D74" i="17"/>
  <c r="G74" i="17"/>
  <c r="I74" i="17" s="1"/>
  <c r="D70" i="17"/>
  <c r="G70" i="17"/>
  <c r="I70" i="17" s="1"/>
  <c r="D66" i="17"/>
  <c r="G66" i="17"/>
  <c r="I66" i="17" s="1"/>
  <c r="D63" i="17"/>
  <c r="G63" i="17"/>
  <c r="I63" i="17" s="1"/>
  <c r="D80" i="17"/>
  <c r="G80" i="17"/>
  <c r="I80" i="17" s="1"/>
  <c r="D58" i="17"/>
  <c r="G58" i="17"/>
  <c r="I58" i="17" s="1"/>
  <c r="D53" i="17"/>
  <c r="G53" i="17"/>
  <c r="I53" i="17" s="1"/>
  <c r="D49" i="17"/>
  <c r="G49" i="17"/>
  <c r="I49" i="17" s="1"/>
  <c r="D46" i="17"/>
  <c r="G46" i="17"/>
  <c r="I46" i="17" s="1"/>
  <c r="D44" i="17"/>
  <c r="G44" i="17"/>
  <c r="I44" i="17" s="1"/>
  <c r="D41" i="17"/>
  <c r="G41" i="17"/>
  <c r="I41" i="17" s="1"/>
  <c r="D29" i="17"/>
  <c r="G29" i="17"/>
  <c r="I29" i="17" s="1"/>
  <c r="D22" i="17"/>
  <c r="G22" i="17"/>
  <c r="I22" i="17" s="1"/>
  <c r="D19" i="17"/>
  <c r="G19" i="17"/>
  <c r="I19" i="17" s="1"/>
  <c r="D16" i="17"/>
  <c r="G16" i="17"/>
  <c r="I16" i="17" s="1"/>
  <c r="D107" i="17"/>
  <c r="G107" i="17"/>
  <c r="I107" i="17" s="1"/>
  <c r="D113" i="17"/>
  <c r="G113" i="17"/>
  <c r="I113" i="17" s="1"/>
  <c r="D104" i="17"/>
  <c r="G104" i="17"/>
  <c r="I104" i="17" s="1"/>
  <c r="D96" i="17"/>
  <c r="G96" i="17"/>
  <c r="I96" i="17" s="1"/>
  <c r="D92" i="17"/>
  <c r="G92" i="17"/>
  <c r="I92" i="17" s="1"/>
  <c r="D100" i="17"/>
  <c r="G100" i="17"/>
  <c r="I100" i="17" s="1"/>
  <c r="D101" i="17"/>
  <c r="G101" i="17"/>
  <c r="I101" i="17" s="1"/>
  <c r="D86" i="17"/>
  <c r="G86" i="17"/>
  <c r="I86" i="17" s="1"/>
  <c r="D83" i="17"/>
  <c r="G83" i="17"/>
  <c r="I83" i="17" s="1"/>
  <c r="D122" i="17"/>
  <c r="G122" i="17"/>
  <c r="I122" i="17" s="1"/>
  <c r="D82" i="17"/>
  <c r="G82" i="17"/>
  <c r="I82" i="17" s="1"/>
  <c r="D77" i="17"/>
  <c r="G77" i="17"/>
  <c r="I77" i="17" s="1"/>
  <c r="D73" i="17"/>
  <c r="G73" i="17"/>
  <c r="I73" i="17" s="1"/>
  <c r="D69" i="17"/>
  <c r="G69" i="17"/>
  <c r="I69" i="17" s="1"/>
  <c r="D62" i="17"/>
  <c r="G62" i="17"/>
  <c r="I62" i="17" s="1"/>
  <c r="D59" i="17"/>
  <c r="G59" i="17"/>
  <c r="I59" i="17" s="1"/>
  <c r="D56" i="17"/>
  <c r="G56" i="17"/>
  <c r="I56" i="17" s="1"/>
  <c r="D52" i="17"/>
  <c r="G52" i="17"/>
  <c r="I52" i="17" s="1"/>
  <c r="D48" i="17"/>
  <c r="G48" i="17"/>
  <c r="I48" i="17" s="1"/>
  <c r="D40" i="17"/>
  <c r="G40" i="17"/>
  <c r="I40" i="17" s="1"/>
  <c r="D38" i="17"/>
  <c r="G38" i="17"/>
  <c r="I38" i="17" s="1"/>
  <c r="D35" i="17"/>
  <c r="G35" i="17"/>
  <c r="I35" i="17" s="1"/>
  <c r="D26" i="17"/>
  <c r="G26" i="17"/>
  <c r="I26" i="17" s="1"/>
  <c r="D24" i="17"/>
  <c r="G24" i="17"/>
  <c r="I24" i="17" s="1"/>
  <c r="D23" i="17"/>
  <c r="G23" i="17"/>
  <c r="I23" i="17" s="1"/>
  <c r="D18" i="17"/>
  <c r="G18" i="17"/>
  <c r="I18" i="17" s="1"/>
  <c r="D14" i="17"/>
  <c r="G14" i="17"/>
  <c r="I14" i="17" s="1"/>
  <c r="P6" i="10"/>
  <c r="K3" i="10" l="1"/>
  <c r="M3" i="10"/>
  <c r="H3" i="10"/>
  <c r="H4" i="10" s="1"/>
  <c r="H5" i="10" s="1"/>
  <c r="H6" i="10" s="1"/>
  <c r="H7" i="10" s="1"/>
  <c r="H8" i="10" s="1"/>
  <c r="H9" i="10" s="1"/>
  <c r="H10" i="10" s="1"/>
  <c r="H11" i="10" s="1"/>
  <c r="H12" i="10" s="1"/>
  <c r="H13" i="10" s="1"/>
  <c r="H14" i="10" s="1"/>
  <c r="H15" i="10" s="1"/>
  <c r="H16" i="10" s="1"/>
  <c r="H17" i="10" s="1"/>
  <c r="H18" i="10" s="1"/>
  <c r="H19" i="10" s="1"/>
  <c r="H20" i="10" s="1"/>
  <c r="H21" i="10" s="1"/>
  <c r="H22" i="10" s="1"/>
  <c r="H23" i="10" s="1"/>
  <c r="H24" i="10" s="1"/>
  <c r="H25" i="10" s="1"/>
  <c r="H26" i="10" s="1"/>
  <c r="H27" i="10" s="1"/>
  <c r="H28" i="10" s="1"/>
  <c r="H29" i="10" s="1"/>
  <c r="H30" i="10" s="1"/>
  <c r="H31" i="10" s="1"/>
  <c r="H32" i="10" s="1"/>
  <c r="H33" i="10" s="1"/>
  <c r="H34" i="10" s="1"/>
  <c r="H35" i="10" s="1"/>
  <c r="H36" i="10" s="1"/>
  <c r="H37" i="10" s="1"/>
  <c r="H38" i="10" s="1"/>
  <c r="H39" i="10" s="1"/>
  <c r="H40" i="10" s="1"/>
  <c r="H41" i="10" s="1"/>
  <c r="H42" i="10" s="1"/>
  <c r="H43" i="10" s="1"/>
  <c r="H44" i="10" s="1"/>
  <c r="H45" i="10" s="1"/>
  <c r="H46" i="10" s="1"/>
  <c r="H47" i="10" s="1"/>
  <c r="H48" i="10" s="1"/>
  <c r="H49" i="10" s="1"/>
  <c r="H50" i="10" s="1"/>
  <c r="H51" i="10" s="1"/>
  <c r="H52" i="10" s="1"/>
  <c r="H53" i="10" s="1"/>
  <c r="H54" i="10" s="1"/>
  <c r="H55" i="10" s="1"/>
  <c r="H56" i="10" s="1"/>
  <c r="H57" i="10" s="1"/>
  <c r="H58" i="10" s="1"/>
  <c r="H59" i="10" s="1"/>
  <c r="H60" i="10" s="1"/>
  <c r="H61" i="10" s="1"/>
  <c r="H62" i="10" s="1"/>
  <c r="H63" i="10" s="1"/>
  <c r="H64" i="10" s="1"/>
  <c r="H65" i="10" s="1"/>
  <c r="H66" i="10" s="1"/>
  <c r="H67" i="10" s="1"/>
  <c r="H68" i="10" s="1"/>
  <c r="H69" i="10" s="1"/>
  <c r="H70" i="10" s="1"/>
  <c r="H71" i="10" s="1"/>
  <c r="H72" i="10" s="1"/>
  <c r="H73" i="10" s="1"/>
  <c r="H74" i="10" s="1"/>
  <c r="H75" i="10" s="1"/>
  <c r="H76" i="10" s="1"/>
  <c r="H77" i="10" s="1"/>
  <c r="H78" i="10" s="1"/>
  <c r="H79" i="10" s="1"/>
  <c r="H80" i="10" s="1"/>
  <c r="H81" i="10" s="1"/>
  <c r="H82" i="10" s="1"/>
  <c r="H83" i="10" s="1"/>
  <c r="H84" i="10" s="1"/>
  <c r="H85" i="10" s="1"/>
  <c r="H86" i="10" s="1"/>
  <c r="H87" i="10" s="1"/>
  <c r="H88" i="10" s="1"/>
  <c r="H89" i="10" s="1"/>
  <c r="H90" i="10" s="1"/>
  <c r="H91" i="10" s="1"/>
  <c r="H92" i="10" s="1"/>
  <c r="H93" i="10" s="1"/>
  <c r="H94" i="10" s="1"/>
  <c r="H95" i="10" s="1"/>
  <c r="H96" i="10" s="1"/>
  <c r="H97" i="10" s="1"/>
  <c r="H98" i="10" s="1"/>
  <c r="H99" i="10" s="1"/>
  <c r="H100" i="10" s="1"/>
  <c r="H101" i="10" s="1"/>
  <c r="H102" i="10" s="1"/>
  <c r="H103" i="10" s="1"/>
  <c r="H104" i="10" s="1"/>
  <c r="H105" i="10" s="1"/>
  <c r="H106" i="10" s="1"/>
  <c r="H107" i="10" s="1"/>
  <c r="H108" i="10" s="1"/>
  <c r="H109" i="10" s="1"/>
  <c r="H110" i="10" s="1"/>
  <c r="H111" i="10" s="1"/>
  <c r="H112" i="10" s="1"/>
  <c r="H113" i="10" s="1"/>
  <c r="H114" i="10" s="1"/>
  <c r="H115" i="10" s="1"/>
  <c r="H116" i="10" s="1"/>
  <c r="H117" i="10" s="1"/>
  <c r="H118" i="10" s="1"/>
  <c r="H119" i="10" s="1"/>
  <c r="H120" i="10" s="1"/>
  <c r="H121" i="10" s="1"/>
  <c r="H122" i="10" s="1"/>
  <c r="H123" i="10" s="1"/>
  <c r="H124" i="10" s="1"/>
  <c r="H125" i="10" s="1"/>
  <c r="H126" i="10" s="1"/>
  <c r="H127" i="10" s="1"/>
  <c r="H128" i="10" s="1"/>
  <c r="H129" i="10" s="1"/>
  <c r="H130" i="10" s="1"/>
  <c r="H131" i="10" s="1"/>
  <c r="H132" i="10" s="1"/>
  <c r="H133" i="10" s="1"/>
  <c r="H134" i="10" s="1"/>
  <c r="H135" i="10" s="1"/>
  <c r="H136" i="10" s="1"/>
  <c r="H137" i="10" s="1"/>
  <c r="H138" i="10" s="1"/>
  <c r="H139" i="10" s="1"/>
  <c r="H140" i="10" s="1"/>
  <c r="H141" i="10" s="1"/>
  <c r="H142" i="10" s="1"/>
  <c r="H143" i="10" s="1"/>
  <c r="H144" i="10" s="1"/>
  <c r="H145" i="10" s="1"/>
  <c r="H146" i="10" s="1"/>
  <c r="H147" i="10" s="1"/>
  <c r="H148" i="10" s="1"/>
  <c r="H149" i="10" s="1"/>
  <c r="H150" i="10" s="1"/>
  <c r="H151" i="10" s="1"/>
  <c r="H152" i="10" s="1"/>
  <c r="H153" i="10" s="1"/>
  <c r="H154" i="10" s="1"/>
  <c r="H155" i="10" s="1"/>
  <c r="H156" i="10" s="1"/>
  <c r="H157" i="10" s="1"/>
  <c r="H158" i="10" s="1"/>
  <c r="H159" i="10" s="1"/>
  <c r="H160" i="10" s="1"/>
  <c r="H161" i="10" s="1"/>
  <c r="H162" i="10" s="1"/>
  <c r="H163" i="10" s="1"/>
  <c r="H164" i="10" s="1"/>
  <c r="H165" i="10" s="1"/>
  <c r="H166" i="10" s="1"/>
  <c r="H167" i="10" s="1"/>
  <c r="H168" i="10" s="1"/>
  <c r="H169" i="10" s="1"/>
  <c r="H170" i="10" s="1"/>
  <c r="H171" i="10" s="1"/>
  <c r="H172" i="10" s="1"/>
  <c r="H173" i="10" s="1"/>
  <c r="H174" i="10" s="1"/>
  <c r="H175" i="10" s="1"/>
  <c r="H176" i="10" s="1"/>
  <c r="H177" i="10" s="1"/>
  <c r="H178" i="10" s="1"/>
  <c r="H179" i="10" s="1"/>
  <c r="H180" i="10" s="1"/>
  <c r="H181" i="10" s="1"/>
  <c r="H182" i="10" s="1"/>
  <c r="H183" i="10" s="1"/>
  <c r="H184" i="10" s="1"/>
  <c r="H185" i="10" s="1"/>
  <c r="H186" i="10" s="1"/>
  <c r="H187" i="10" s="1"/>
  <c r="H188" i="10" s="1"/>
  <c r="H189" i="10" s="1"/>
  <c r="H190" i="10" s="1"/>
  <c r="H191" i="10" s="1"/>
  <c r="H192" i="10" s="1"/>
  <c r="H193" i="10" s="1"/>
  <c r="H194" i="10" s="1"/>
  <c r="H195" i="10" s="1"/>
  <c r="H196" i="10" s="1"/>
  <c r="H197" i="10" s="1"/>
  <c r="H198" i="10" s="1"/>
  <c r="H199" i="10" s="1"/>
  <c r="H200" i="10" s="1"/>
  <c r="H201" i="10" s="1"/>
  <c r="H202" i="10" s="1"/>
  <c r="H203" i="10" s="1"/>
  <c r="H204" i="10" s="1"/>
  <c r="H205" i="10" s="1"/>
  <c r="H206" i="10" s="1"/>
  <c r="H207" i="10" s="1"/>
  <c r="H208" i="10" s="1"/>
  <c r="H209" i="10" s="1"/>
  <c r="H210" i="10" s="1"/>
  <c r="H211" i="10" s="1"/>
  <c r="H212" i="10" s="1"/>
  <c r="H213" i="10" s="1"/>
  <c r="H214" i="10" s="1"/>
  <c r="H215" i="10" s="1"/>
  <c r="H216" i="10" s="1"/>
  <c r="H217" i="10" s="1"/>
  <c r="H218" i="10" s="1"/>
  <c r="H219" i="10" s="1"/>
  <c r="H220" i="10" s="1"/>
  <c r="H221" i="10" s="1"/>
  <c r="H222" i="10" s="1"/>
  <c r="H223" i="10" s="1"/>
  <c r="H224" i="10" s="1"/>
  <c r="H225" i="10" s="1"/>
  <c r="H226" i="10" s="1"/>
  <c r="H227" i="10" s="1"/>
  <c r="H228" i="10" s="1"/>
  <c r="H229" i="10" s="1"/>
  <c r="H230" i="10" s="1"/>
  <c r="H231" i="10" s="1"/>
  <c r="H232" i="10" s="1"/>
  <c r="H233" i="10" s="1"/>
  <c r="H234" i="10" s="1"/>
  <c r="H235" i="10" s="1"/>
  <c r="H236" i="10" s="1"/>
  <c r="H237" i="10" s="1"/>
  <c r="H238" i="10" s="1"/>
  <c r="H239" i="10" s="1"/>
  <c r="H240" i="10" s="1"/>
  <c r="H241" i="10" s="1"/>
  <c r="H242" i="10" s="1"/>
  <c r="H243" i="10" s="1"/>
  <c r="H244" i="10" s="1"/>
  <c r="H245" i="10" s="1"/>
  <c r="H246" i="10" s="1"/>
  <c r="H247" i="10" s="1"/>
  <c r="H248" i="10" s="1"/>
  <c r="H249" i="10" s="1"/>
  <c r="H250" i="10" s="1"/>
  <c r="H251" i="10" s="1"/>
  <c r="H252" i="10" s="1"/>
  <c r="H253" i="10" s="1"/>
  <c r="H254" i="10" s="1"/>
  <c r="H255" i="10" s="1"/>
  <c r="H256" i="10" s="1"/>
  <c r="H257" i="10" s="1"/>
  <c r="H258" i="10" s="1"/>
  <c r="H259" i="10" s="1"/>
  <c r="H260" i="10" s="1"/>
  <c r="H261" i="10" s="1"/>
  <c r="H262" i="10" s="1"/>
  <c r="H263" i="10" s="1"/>
  <c r="H264" i="10" s="1"/>
  <c r="H265" i="10" s="1"/>
  <c r="H266" i="10" s="1"/>
  <c r="H267" i="10" s="1"/>
  <c r="H268" i="10" s="1"/>
  <c r="H269" i="10" s="1"/>
  <c r="H270" i="10" s="1"/>
  <c r="H271" i="10" s="1"/>
  <c r="H272" i="10" s="1"/>
  <c r="H273" i="10" s="1"/>
  <c r="H274" i="10" s="1"/>
  <c r="H275" i="10" s="1"/>
  <c r="H276" i="10" s="1"/>
  <c r="H277" i="10" s="1"/>
  <c r="H278" i="10" s="1"/>
  <c r="H279" i="10" s="1"/>
  <c r="H280" i="10" s="1"/>
  <c r="H281" i="10" s="1"/>
  <c r="H282" i="10" s="1"/>
  <c r="H283" i="10" s="1"/>
  <c r="H284" i="10" s="1"/>
  <c r="H285" i="10" s="1"/>
  <c r="H286" i="10" s="1"/>
  <c r="H287" i="10" s="1"/>
  <c r="H288" i="10" s="1"/>
  <c r="H289" i="10" s="1"/>
  <c r="H290" i="10" s="1"/>
  <c r="H291" i="10" s="1"/>
  <c r="H292" i="10" s="1"/>
  <c r="H293" i="10" s="1"/>
  <c r="H294" i="10" s="1"/>
  <c r="H295" i="10" s="1"/>
  <c r="H296" i="10" s="1"/>
  <c r="H297" i="10" s="1"/>
  <c r="H298" i="10" s="1"/>
  <c r="H299" i="10" s="1"/>
  <c r="H300" i="10" s="1"/>
  <c r="H301" i="10" s="1"/>
  <c r="H302" i="10" s="1"/>
  <c r="H303" i="10" s="1"/>
  <c r="H304" i="10" s="1"/>
  <c r="H305" i="10" s="1"/>
  <c r="H306" i="10" s="1"/>
  <c r="H307" i="10" s="1"/>
  <c r="H308" i="10" s="1"/>
  <c r="H309" i="10" s="1"/>
  <c r="H310" i="10" s="1"/>
  <c r="H311" i="10" s="1"/>
  <c r="H312" i="10" s="1"/>
  <c r="H313" i="10" s="1"/>
  <c r="H314" i="10" s="1"/>
  <c r="H315" i="10" s="1"/>
  <c r="H316" i="10" s="1"/>
  <c r="H317" i="10" s="1"/>
  <c r="H318" i="10" s="1"/>
  <c r="H319" i="10" s="1"/>
  <c r="H320" i="10" s="1"/>
  <c r="H321" i="10" s="1"/>
  <c r="H322" i="10" s="1"/>
  <c r="H323" i="10" s="1"/>
  <c r="H324" i="10" s="1"/>
  <c r="H325" i="10" s="1"/>
  <c r="H326" i="10" s="1"/>
  <c r="H327" i="10" s="1"/>
  <c r="H328" i="10" s="1"/>
  <c r="H329" i="10" s="1"/>
  <c r="H330" i="10" s="1"/>
  <c r="H331" i="10" s="1"/>
  <c r="H332" i="10" s="1"/>
  <c r="H333" i="10" s="1"/>
  <c r="H334" i="10" s="1"/>
  <c r="H335" i="10" s="1"/>
  <c r="H336" i="10" s="1"/>
  <c r="H337" i="10" s="1"/>
  <c r="H338" i="10" s="1"/>
  <c r="H339" i="10" s="1"/>
  <c r="H340" i="10" s="1"/>
  <c r="H341" i="10" s="1"/>
  <c r="H342" i="10" s="1"/>
  <c r="H343" i="10" s="1"/>
  <c r="H344" i="10" s="1"/>
  <c r="H345" i="10" s="1"/>
  <c r="H346" i="10" s="1"/>
  <c r="H347" i="10" s="1"/>
  <c r="H348" i="10" s="1"/>
  <c r="H349" i="10" s="1"/>
  <c r="H350" i="10" s="1"/>
  <c r="H351" i="10" s="1"/>
  <c r="H352" i="10" s="1"/>
  <c r="H353" i="10" s="1"/>
  <c r="H354" i="10" s="1"/>
  <c r="H355" i="10" s="1"/>
  <c r="H356" i="10" s="1"/>
  <c r="H357" i="10" s="1"/>
  <c r="H358" i="10" s="1"/>
  <c r="H359" i="10" s="1"/>
  <c r="H360" i="10" s="1"/>
  <c r="H361" i="10" s="1"/>
  <c r="H362" i="10" s="1"/>
  <c r="H363" i="10" s="1"/>
  <c r="H364" i="10" s="1"/>
  <c r="H365" i="10" s="1"/>
  <c r="H366" i="10" s="1"/>
  <c r="H367" i="10" s="1"/>
  <c r="H368" i="10" s="1"/>
  <c r="H369" i="10" s="1"/>
  <c r="H370" i="10" s="1"/>
  <c r="H371" i="10" s="1"/>
  <c r="H372" i="10" s="1"/>
  <c r="H373" i="10" s="1"/>
  <c r="H374" i="10" s="1"/>
  <c r="H375" i="10" s="1"/>
  <c r="H376" i="10" s="1"/>
  <c r="H377" i="10" s="1"/>
  <c r="H378" i="10" s="1"/>
  <c r="H379" i="10" s="1"/>
  <c r="H380" i="10" s="1"/>
  <c r="H381" i="10" s="1"/>
  <c r="H382" i="10" s="1"/>
  <c r="H383" i="10" s="1"/>
  <c r="H384" i="10" s="1"/>
  <c r="H385" i="10" s="1"/>
  <c r="H386" i="10" s="1"/>
  <c r="H387" i="10" s="1"/>
  <c r="H388" i="10" s="1"/>
  <c r="H389" i="10" s="1"/>
  <c r="H390" i="10" s="1"/>
  <c r="H391" i="10" s="1"/>
  <c r="H392" i="10" s="1"/>
  <c r="H393" i="10" s="1"/>
  <c r="H394" i="10" s="1"/>
  <c r="H395" i="10" s="1"/>
  <c r="H396" i="10" s="1"/>
  <c r="H397" i="10" s="1"/>
  <c r="H398" i="10" s="1"/>
  <c r="H399" i="10" s="1"/>
  <c r="H400" i="10" s="1"/>
  <c r="H401" i="10" s="1"/>
  <c r="H402" i="10" s="1"/>
  <c r="H403" i="10" s="1"/>
  <c r="H404" i="10" s="1"/>
  <c r="H405" i="10" s="1"/>
  <c r="H406" i="10" s="1"/>
  <c r="H407" i="10" s="1"/>
  <c r="H408" i="10" s="1"/>
  <c r="H409" i="10" s="1"/>
  <c r="H410" i="10" s="1"/>
  <c r="H411" i="10" s="1"/>
  <c r="H412" i="10" s="1"/>
  <c r="H413" i="10" s="1"/>
  <c r="H414" i="10" s="1"/>
  <c r="H415" i="10" s="1"/>
  <c r="H416" i="10" s="1"/>
  <c r="H417" i="10" s="1"/>
  <c r="H418" i="10" s="1"/>
  <c r="H419" i="10" s="1"/>
  <c r="H420" i="10" s="1"/>
  <c r="H421" i="10" s="1"/>
  <c r="H422" i="10" s="1"/>
  <c r="H423" i="10" s="1"/>
  <c r="H424" i="10" s="1"/>
  <c r="H425" i="10" s="1"/>
  <c r="H426" i="10" s="1"/>
  <c r="H427" i="10" s="1"/>
  <c r="H428" i="10" s="1"/>
  <c r="H429" i="10" s="1"/>
  <c r="H430" i="10" s="1"/>
  <c r="H431" i="10" s="1"/>
  <c r="H432" i="10" s="1"/>
  <c r="H433" i="10" s="1"/>
  <c r="H434" i="10" s="1"/>
  <c r="H435" i="10" s="1"/>
  <c r="H436" i="10" s="1"/>
  <c r="H437" i="10" s="1"/>
  <c r="H438" i="10" s="1"/>
  <c r="H439" i="10" s="1"/>
  <c r="H440" i="10" s="1"/>
  <c r="H441" i="10" s="1"/>
  <c r="H442" i="10" s="1"/>
  <c r="H443" i="10" s="1"/>
  <c r="H444" i="10" s="1"/>
  <c r="H445" i="10" s="1"/>
  <c r="H446" i="10" s="1"/>
  <c r="H447" i="10" s="1"/>
  <c r="H448" i="10" s="1"/>
  <c r="H449" i="10" s="1"/>
  <c r="H450" i="10" s="1"/>
  <c r="H451" i="10" s="1"/>
  <c r="H452" i="10" s="1"/>
  <c r="H453" i="10" s="1"/>
  <c r="H454" i="10" s="1"/>
  <c r="H455" i="10" s="1"/>
  <c r="H456" i="10" s="1"/>
  <c r="H457" i="10" s="1"/>
  <c r="H458" i="10" s="1"/>
  <c r="H459" i="10" s="1"/>
  <c r="H460" i="10" s="1"/>
  <c r="H461" i="10" s="1"/>
  <c r="H462" i="10" s="1"/>
  <c r="H463" i="10" s="1"/>
  <c r="H464" i="10" s="1"/>
  <c r="H465" i="10" s="1"/>
  <c r="H466" i="10" s="1"/>
  <c r="H467" i="10" s="1"/>
  <c r="H468" i="10" s="1"/>
  <c r="H469" i="10" s="1"/>
  <c r="H470" i="10" s="1"/>
  <c r="H471" i="10" s="1"/>
  <c r="H472" i="10" s="1"/>
  <c r="H473" i="10" s="1"/>
  <c r="H474" i="10" s="1"/>
  <c r="H475" i="10" s="1"/>
  <c r="H476" i="10" s="1"/>
  <c r="H477" i="10" s="1"/>
  <c r="H478" i="10" s="1"/>
  <c r="H479" i="10" s="1"/>
  <c r="H480" i="10" s="1"/>
  <c r="H481" i="10" s="1"/>
  <c r="H482" i="10" s="1"/>
  <c r="H483" i="10" s="1"/>
  <c r="H484" i="10" s="1"/>
  <c r="H485" i="10" s="1"/>
  <c r="H486" i="10" s="1"/>
  <c r="H487" i="10" s="1"/>
  <c r="H488" i="10" s="1"/>
  <c r="H489" i="10" s="1"/>
  <c r="H490" i="10" s="1"/>
  <c r="H491" i="10" s="1"/>
  <c r="H492" i="10" s="1"/>
  <c r="H493" i="10" s="1"/>
  <c r="H494" i="10" s="1"/>
  <c r="H495" i="10" s="1"/>
  <c r="H496" i="10" s="1"/>
  <c r="H497" i="10" s="1"/>
  <c r="H498" i="10" s="1"/>
  <c r="H499" i="10" s="1"/>
  <c r="H500" i="10" s="1"/>
  <c r="H501" i="10" s="1"/>
  <c r="H502" i="10" s="1"/>
  <c r="H503" i="10" s="1"/>
  <c r="H504" i="10" s="1"/>
  <c r="H505" i="10" s="1"/>
  <c r="H506" i="10" s="1"/>
  <c r="H507" i="10" s="1"/>
  <c r="H508" i="10" s="1"/>
  <c r="H509" i="10" s="1"/>
  <c r="H510" i="10" s="1"/>
  <c r="H511" i="10" s="1"/>
  <c r="H512" i="10" s="1"/>
  <c r="H513" i="10" s="1"/>
  <c r="H514" i="10" s="1"/>
  <c r="M14" i="23"/>
  <c r="N13" i="23"/>
  <c r="M13" i="22"/>
  <c r="O12" i="22"/>
  <c r="M14" i="21"/>
  <c r="N13" i="21"/>
  <c r="D2" i="17"/>
  <c r="M3" i="17" s="1"/>
  <c r="P7" i="10"/>
  <c r="Q4" i="10" l="1"/>
  <c r="S4" i="10" s="1"/>
  <c r="Q3" i="10"/>
  <c r="S3" i="10" s="1"/>
  <c r="Q7" i="10"/>
  <c r="S7" i="10" s="1"/>
  <c r="Q6" i="10"/>
  <c r="S6" i="10" s="1"/>
  <c r="Q5" i="10"/>
  <c r="S5" i="10" s="1"/>
  <c r="M15" i="23"/>
  <c r="N14" i="23"/>
  <c r="O13" i="22"/>
  <c r="M14" i="22"/>
  <c r="M15" i="21"/>
  <c r="N14" i="21"/>
  <c r="P8" i="10"/>
  <c r="Q8" i="10" s="1"/>
  <c r="S8" i="10" s="1"/>
  <c r="M16" i="23" l="1"/>
  <c r="N15" i="23"/>
  <c r="M15" i="22"/>
  <c r="O14" i="22"/>
  <c r="M16" i="21"/>
  <c r="N15" i="21"/>
  <c r="P9" i="10"/>
  <c r="Q9" i="10" s="1"/>
  <c r="S9" i="10" s="1"/>
  <c r="M17" i="23" l="1"/>
  <c r="N16" i="23"/>
  <c r="O15" i="22"/>
  <c r="M16" i="22"/>
  <c r="M17" i="21"/>
  <c r="N16" i="21"/>
  <c r="P10" i="10"/>
  <c r="Q10" i="10" s="1"/>
  <c r="S10" i="10" s="1"/>
  <c r="M18" i="23" l="1"/>
  <c r="N17" i="23"/>
  <c r="M17" i="22"/>
  <c r="O16" i="22"/>
  <c r="O17" i="22" s="1"/>
  <c r="O18" i="22" s="1"/>
  <c r="O19" i="22" s="1"/>
  <c r="O20" i="22" s="1"/>
  <c r="O21" i="22" s="1"/>
  <c r="O22" i="22" s="1"/>
  <c r="O23" i="22" s="1"/>
  <c r="O24" i="22" s="1"/>
  <c r="O25" i="22" s="1"/>
  <c r="O26" i="22" s="1"/>
  <c r="O27" i="22" s="1"/>
  <c r="O28" i="22" s="1"/>
  <c r="O29" i="22" s="1"/>
  <c r="O30" i="22" s="1"/>
  <c r="O31" i="22" s="1"/>
  <c r="O32" i="22" s="1"/>
  <c r="O33" i="22" s="1"/>
  <c r="O34" i="22" s="1"/>
  <c r="O35" i="22" s="1"/>
  <c r="O36" i="22" s="1"/>
  <c r="O37" i="22" s="1"/>
  <c r="O38" i="22" s="1"/>
  <c r="O39" i="22" s="1"/>
  <c r="O40" i="22" s="1"/>
  <c r="O41" i="22" s="1"/>
  <c r="O42" i="22" s="1"/>
  <c r="O43" i="22" s="1"/>
  <c r="O44" i="22" s="1"/>
  <c r="O45" i="22" s="1"/>
  <c r="O46" i="22" s="1"/>
  <c r="O47" i="22" s="1"/>
  <c r="O48" i="22" s="1"/>
  <c r="O49" i="22" s="1"/>
  <c r="O50" i="22" s="1"/>
  <c r="O51" i="22" s="1"/>
  <c r="O52" i="22" s="1"/>
  <c r="O53" i="22" s="1"/>
  <c r="O54" i="22" s="1"/>
  <c r="O55" i="22" s="1"/>
  <c r="O56" i="22" s="1"/>
  <c r="O57" i="22" s="1"/>
  <c r="O58" i="22" s="1"/>
  <c r="O59" i="22" s="1"/>
  <c r="O60" i="22" s="1"/>
  <c r="O61" i="22" s="1"/>
  <c r="O62" i="22" s="1"/>
  <c r="O63" i="22" s="1"/>
  <c r="O64" i="22" s="1"/>
  <c r="O65" i="22" s="1"/>
  <c r="O66" i="22" s="1"/>
  <c r="O67" i="22" s="1"/>
  <c r="O68" i="22" s="1"/>
  <c r="O69" i="22" s="1"/>
  <c r="O70" i="22" s="1"/>
  <c r="O71" i="22" s="1"/>
  <c r="O72" i="22" s="1"/>
  <c r="O73" i="22" s="1"/>
  <c r="O74" i="22" s="1"/>
  <c r="O75" i="22" s="1"/>
  <c r="O76" i="22" s="1"/>
  <c r="O77" i="22" s="1"/>
  <c r="O78" i="22" s="1"/>
  <c r="O79" i="22" s="1"/>
  <c r="O80" i="22" s="1"/>
  <c r="O81" i="22" s="1"/>
  <c r="O82" i="22" s="1"/>
  <c r="O83" i="22" s="1"/>
  <c r="O84" i="22" s="1"/>
  <c r="O85" i="22" s="1"/>
  <c r="O86" i="22" s="1"/>
  <c r="O87" i="22" s="1"/>
  <c r="O88" i="22" s="1"/>
  <c r="O89" i="22" s="1"/>
  <c r="O90" i="22" s="1"/>
  <c r="O91" i="22" s="1"/>
  <c r="O92" i="22" s="1"/>
  <c r="O93" i="22" s="1"/>
  <c r="O94" i="22" s="1"/>
  <c r="O95" i="22" s="1"/>
  <c r="O96" i="22" s="1"/>
  <c r="O97" i="22" s="1"/>
  <c r="O98" i="22" s="1"/>
  <c r="O99" i="22" s="1"/>
  <c r="O100" i="22" s="1"/>
  <c r="O101" i="22" s="1"/>
  <c r="O102" i="22" s="1"/>
  <c r="O103" i="22" s="1"/>
  <c r="O104" i="22" s="1"/>
  <c r="O105" i="22" s="1"/>
  <c r="O106" i="22" s="1"/>
  <c r="O107" i="22" s="1"/>
  <c r="O108" i="22" s="1"/>
  <c r="O109" i="22" s="1"/>
  <c r="O110" i="22" s="1"/>
  <c r="O111" i="22" s="1"/>
  <c r="O112" i="22" s="1"/>
  <c r="O113" i="22" s="1"/>
  <c r="O114" i="22" s="1"/>
  <c r="O115" i="22" s="1"/>
  <c r="O116" i="22" s="1"/>
  <c r="O117" i="22" s="1"/>
  <c r="O118" i="22" s="1"/>
  <c r="O119" i="22" s="1"/>
  <c r="O120" i="22" s="1"/>
  <c r="O121" i="22" s="1"/>
  <c r="O122" i="22" s="1"/>
  <c r="O123" i="22" s="1"/>
  <c r="O124" i="22" s="1"/>
  <c r="O125" i="22" s="1"/>
  <c r="O126" i="22" s="1"/>
  <c r="O127" i="22" s="1"/>
  <c r="O128" i="22" s="1"/>
  <c r="O129" i="22" s="1"/>
  <c r="O130" i="22" s="1"/>
  <c r="O131" i="22" s="1"/>
  <c r="O132" i="22" s="1"/>
  <c r="O133" i="22" s="1"/>
  <c r="O134" i="22" s="1"/>
  <c r="O135" i="22" s="1"/>
  <c r="O136" i="22" s="1"/>
  <c r="O137" i="22" s="1"/>
  <c r="O138" i="22" s="1"/>
  <c r="O139" i="22" s="1"/>
  <c r="O140" i="22" s="1"/>
  <c r="O141" i="22" s="1"/>
  <c r="O142" i="22" s="1"/>
  <c r="O143" i="22" s="1"/>
  <c r="O144" i="22" s="1"/>
  <c r="O145" i="22" s="1"/>
  <c r="O146" i="22" s="1"/>
  <c r="O147" i="22" s="1"/>
  <c r="O148" i="22" s="1"/>
  <c r="O149" i="22" s="1"/>
  <c r="O150" i="22" s="1"/>
  <c r="O151" i="22" s="1"/>
  <c r="O152" i="22" s="1"/>
  <c r="O153" i="22" s="1"/>
  <c r="O154" i="22" s="1"/>
  <c r="O155" i="22" s="1"/>
  <c r="O156" i="22" s="1"/>
  <c r="O157" i="22" s="1"/>
  <c r="O158" i="22" s="1"/>
  <c r="O159" i="22" s="1"/>
  <c r="O160" i="22" s="1"/>
  <c r="O161" i="22" s="1"/>
  <c r="O162" i="22" s="1"/>
  <c r="O163" i="22" s="1"/>
  <c r="O164" i="22" s="1"/>
  <c r="O165" i="22" s="1"/>
  <c r="O166" i="22" s="1"/>
  <c r="O167" i="22" s="1"/>
  <c r="O168" i="22" s="1"/>
  <c r="O169" i="22" s="1"/>
  <c r="O170" i="22" s="1"/>
  <c r="O171" i="22" s="1"/>
  <c r="O172" i="22" s="1"/>
  <c r="O173" i="22" s="1"/>
  <c r="O174" i="22" s="1"/>
  <c r="O175" i="22" s="1"/>
  <c r="O176" i="22" s="1"/>
  <c r="O177" i="22" s="1"/>
  <c r="O178" i="22" s="1"/>
  <c r="O179" i="22" s="1"/>
  <c r="O180" i="22" s="1"/>
  <c r="O181" i="22" s="1"/>
  <c r="O182" i="22" s="1"/>
  <c r="O183" i="22" s="1"/>
  <c r="O184" i="22" s="1"/>
  <c r="O185" i="22" s="1"/>
  <c r="O186" i="22" s="1"/>
  <c r="O187" i="22" s="1"/>
  <c r="O188" i="22" s="1"/>
  <c r="O189" i="22" s="1"/>
  <c r="O190" i="22" s="1"/>
  <c r="O191" i="22" s="1"/>
  <c r="O192" i="22" s="1"/>
  <c r="O193" i="22" s="1"/>
  <c r="O194" i="22" s="1"/>
  <c r="O195" i="22" s="1"/>
  <c r="O196" i="22" s="1"/>
  <c r="O197" i="22" s="1"/>
  <c r="O198" i="22" s="1"/>
  <c r="O199" i="22" s="1"/>
  <c r="O200" i="22" s="1"/>
  <c r="O201" i="22" s="1"/>
  <c r="O202" i="22" s="1"/>
  <c r="O203" i="22" s="1"/>
  <c r="O204" i="22" s="1"/>
  <c r="O205" i="22" s="1"/>
  <c r="O206" i="22" s="1"/>
  <c r="O207" i="22" s="1"/>
  <c r="O208" i="22" s="1"/>
  <c r="O209" i="22" s="1"/>
  <c r="O210" i="22" s="1"/>
  <c r="O211" i="22" s="1"/>
  <c r="O212" i="22" s="1"/>
  <c r="O213" i="22" s="1"/>
  <c r="O214" i="22" s="1"/>
  <c r="O215" i="22" s="1"/>
  <c r="O216" i="22" s="1"/>
  <c r="O217" i="22" s="1"/>
  <c r="O218" i="22" s="1"/>
  <c r="O219" i="22" s="1"/>
  <c r="O220" i="22" s="1"/>
  <c r="O221" i="22" s="1"/>
  <c r="O222" i="22" s="1"/>
  <c r="O223" i="22" s="1"/>
  <c r="O224" i="22" s="1"/>
  <c r="O225" i="22" s="1"/>
  <c r="O226" i="22" s="1"/>
  <c r="N8" i="22" s="1"/>
  <c r="M18" i="21"/>
  <c r="N17" i="21"/>
  <c r="P11" i="10"/>
  <c r="Q11" i="10" s="1"/>
  <c r="S11" i="10" s="1"/>
  <c r="N18" i="23" l="1"/>
  <c r="M19" i="23"/>
  <c r="N10" i="22"/>
  <c r="N9" i="22"/>
  <c r="N11" i="22"/>
  <c r="N12" i="22"/>
  <c r="N16" i="22"/>
  <c r="N15" i="22"/>
  <c r="N13" i="22"/>
  <c r="N14" i="22"/>
  <c r="N5" i="22"/>
  <c r="N4" i="22"/>
  <c r="N3" i="22"/>
  <c r="N6" i="22"/>
  <c r="N7" i="22"/>
  <c r="M18" i="22"/>
  <c r="N17" i="22"/>
  <c r="M19" i="21"/>
  <c r="N18" i="21"/>
  <c r="P12" i="10"/>
  <c r="Q12" i="10" s="1"/>
  <c r="S12" i="10" s="1"/>
  <c r="M20" i="23" l="1"/>
  <c r="N19" i="23"/>
  <c r="M19" i="22"/>
  <c r="N18" i="22"/>
  <c r="M20" i="21"/>
  <c r="N19" i="21"/>
  <c r="P13" i="10"/>
  <c r="Q13" i="10" s="1"/>
  <c r="S13" i="10" s="1"/>
  <c r="M21" i="23" l="1"/>
  <c r="N20" i="23"/>
  <c r="M20" i="22"/>
  <c r="N19" i="22"/>
  <c r="M21" i="21"/>
  <c r="N20" i="21"/>
  <c r="P14" i="10"/>
  <c r="Q14" i="10" s="1"/>
  <c r="S14" i="10" s="1"/>
  <c r="N21" i="23" l="1"/>
  <c r="M22" i="23"/>
  <c r="M21" i="22"/>
  <c r="N20" i="22"/>
  <c r="M22" i="21"/>
  <c r="N21" i="21"/>
  <c r="P15" i="10"/>
  <c r="Q15" i="10" s="1"/>
  <c r="S15" i="10" s="1"/>
  <c r="M23" i="23" l="1"/>
  <c r="N22" i="23"/>
  <c r="N21" i="22"/>
  <c r="M22" i="22"/>
  <c r="M23" i="21"/>
  <c r="N22" i="21"/>
  <c r="P16" i="10"/>
  <c r="Q16" i="10" s="1"/>
  <c r="S16" i="10" s="1"/>
  <c r="M24" i="23" l="1"/>
  <c r="N23" i="23"/>
  <c r="N22" i="22"/>
  <c r="M23" i="22"/>
  <c r="M24" i="21"/>
  <c r="N23" i="21"/>
  <c r="P17" i="10"/>
  <c r="Q17" i="10" s="1"/>
  <c r="S17" i="10" s="1"/>
  <c r="M25" i="23" l="1"/>
  <c r="N24" i="23"/>
  <c r="N23" i="22"/>
  <c r="M24" i="22"/>
  <c r="N24" i="21"/>
  <c r="M25" i="21"/>
  <c r="P18" i="10"/>
  <c r="Q18" i="10" s="1"/>
  <c r="S18" i="10" s="1"/>
  <c r="M26" i="23" l="1"/>
  <c r="N25" i="23"/>
  <c r="N24" i="22"/>
  <c r="M25" i="22"/>
  <c r="N25" i="21"/>
  <c r="M26" i="21"/>
  <c r="P19" i="10"/>
  <c r="Q19" i="10" s="1"/>
  <c r="S19" i="10" s="1"/>
  <c r="N26" i="23" l="1"/>
  <c r="M27" i="23"/>
  <c r="M26" i="22"/>
  <c r="N25" i="22"/>
  <c r="M27" i="21"/>
  <c r="N26" i="21"/>
  <c r="P20" i="10"/>
  <c r="Q20" i="10" s="1"/>
  <c r="S20" i="10" s="1"/>
  <c r="M28" i="23" l="1"/>
  <c r="N27" i="23"/>
  <c r="N26" i="22"/>
  <c r="M27" i="22"/>
  <c r="M28" i="21"/>
  <c r="N27" i="21"/>
  <c r="P21" i="10"/>
  <c r="Q21" i="10" s="1"/>
  <c r="S21" i="10" s="1"/>
  <c r="M29" i="23" l="1"/>
  <c r="N28" i="23"/>
  <c r="M28" i="22"/>
  <c r="N27" i="22"/>
  <c r="M29" i="21"/>
  <c r="N28" i="21"/>
  <c r="P22" i="10"/>
  <c r="Q22" i="10" s="1"/>
  <c r="S22" i="10" s="1"/>
  <c r="M30" i="23" l="1"/>
  <c r="N29" i="23"/>
  <c r="N28" i="22"/>
  <c r="M29" i="22"/>
  <c r="N29" i="21"/>
  <c r="M30" i="21"/>
  <c r="P23" i="10"/>
  <c r="Q23" i="10" s="1"/>
  <c r="S23" i="10" s="1"/>
  <c r="M31" i="23" l="1"/>
  <c r="N30" i="23"/>
  <c r="M30" i="22"/>
  <c r="N29" i="22"/>
  <c r="N30" i="21"/>
  <c r="M31" i="21"/>
  <c r="P24" i="10"/>
  <c r="Q24" i="10" s="1"/>
  <c r="S24" i="10" s="1"/>
  <c r="N31" i="23" l="1"/>
  <c r="M32" i="23"/>
  <c r="M31" i="22"/>
  <c r="N30" i="22"/>
  <c r="M32" i="21"/>
  <c r="N31" i="21"/>
  <c r="P25" i="10"/>
  <c r="Q25" i="10" s="1"/>
  <c r="S25" i="10" s="1"/>
  <c r="M33" i="23" l="1"/>
  <c r="N32" i="23"/>
  <c r="N31" i="22"/>
  <c r="M32" i="22"/>
  <c r="M33" i="21"/>
  <c r="N32" i="21"/>
  <c r="P26" i="10"/>
  <c r="Q26" i="10" s="1"/>
  <c r="S26" i="10" s="1"/>
  <c r="M34" i="23" l="1"/>
  <c r="N33" i="23"/>
  <c r="N32" i="22"/>
  <c r="M33" i="22"/>
  <c r="M34" i="21"/>
  <c r="N33" i="21"/>
  <c r="P27" i="10"/>
  <c r="Q27" i="10" s="1"/>
  <c r="S27" i="10" s="1"/>
  <c r="M35" i="23" l="1"/>
  <c r="N34" i="23"/>
  <c r="M34" i="22"/>
  <c r="N33" i="22"/>
  <c r="M35" i="21"/>
  <c r="N34" i="21"/>
  <c r="P28" i="10"/>
  <c r="Q28" i="10" s="1"/>
  <c r="S28" i="10" s="1"/>
  <c r="M36" i="23" l="1"/>
  <c r="N35" i="23"/>
  <c r="N34" i="22"/>
  <c r="M35" i="22"/>
  <c r="N35" i="21"/>
  <c r="M36" i="21"/>
  <c r="P29" i="10"/>
  <c r="Q29" i="10" s="1"/>
  <c r="S29" i="10" s="1"/>
  <c r="M37" i="23" l="1"/>
  <c r="N36" i="23"/>
  <c r="N35" i="22"/>
  <c r="M36" i="22"/>
  <c r="N36" i="21"/>
  <c r="M37" i="21"/>
  <c r="P30" i="10"/>
  <c r="Q30" i="10" s="1"/>
  <c r="S30" i="10" s="1"/>
  <c r="N37" i="23" l="1"/>
  <c r="M38" i="23"/>
  <c r="M37" i="22"/>
  <c r="N36" i="22"/>
  <c r="M38" i="21"/>
  <c r="N37" i="21"/>
  <c r="P31" i="10"/>
  <c r="Q31" i="10" s="1"/>
  <c r="S31" i="10" s="1"/>
  <c r="M39" i="23" l="1"/>
  <c r="N38" i="23"/>
  <c r="N37" i="22"/>
  <c r="M38" i="22"/>
  <c r="M39" i="21"/>
  <c r="N38" i="21"/>
  <c r="P32" i="10"/>
  <c r="Q32" i="10" s="1"/>
  <c r="S32" i="10" s="1"/>
  <c r="M40" i="23" l="1"/>
  <c r="N39" i="23"/>
  <c r="N38" i="22"/>
  <c r="M39" i="22"/>
  <c r="M40" i="21"/>
  <c r="N39" i="21"/>
  <c r="P33" i="10"/>
  <c r="Q33" i="10" s="1"/>
  <c r="S33" i="10" s="1"/>
  <c r="M41" i="23" l="1"/>
  <c r="N40" i="23"/>
  <c r="M40" i="22"/>
  <c r="N39" i="22"/>
  <c r="M41" i="21"/>
  <c r="N40" i="21"/>
  <c r="P34" i="10"/>
  <c r="Q34" i="10" s="1"/>
  <c r="S34" i="10" s="1"/>
  <c r="M42" i="23" l="1"/>
  <c r="N41" i="23"/>
  <c r="N40" i="22"/>
  <c r="M41" i="22"/>
  <c r="N41" i="21"/>
  <c r="M42" i="21"/>
  <c r="P35" i="10"/>
  <c r="Q35" i="10" s="1"/>
  <c r="S35" i="10" s="1"/>
  <c r="M43" i="23" l="1"/>
  <c r="N42" i="23"/>
  <c r="M42" i="22"/>
  <c r="N41" i="22"/>
  <c r="M43" i="21"/>
  <c r="N42" i="21"/>
  <c r="P36" i="10"/>
  <c r="Q36" i="10" s="1"/>
  <c r="S36" i="10" s="1"/>
  <c r="P37" i="10" l="1"/>
  <c r="Q37" i="10" s="1"/>
  <c r="S37" i="10" s="1"/>
  <c r="N43" i="23"/>
  <c r="M44" i="23"/>
  <c r="M43" i="22"/>
  <c r="N42" i="22"/>
  <c r="M44" i="21"/>
  <c r="N43" i="21"/>
  <c r="P38" i="10"/>
  <c r="Q38" i="10" s="1"/>
  <c r="S38" i="10" s="1"/>
  <c r="N44" i="23" l="1"/>
  <c r="M45" i="23"/>
  <c r="M44" i="22"/>
  <c r="N43" i="22"/>
  <c r="M45" i="21"/>
  <c r="N44" i="21"/>
  <c r="P39" i="10"/>
  <c r="Q39" i="10" s="1"/>
  <c r="S39" i="10" s="1"/>
  <c r="M46" i="23" l="1"/>
  <c r="N45" i="23"/>
  <c r="M45" i="22"/>
  <c r="N44" i="22"/>
  <c r="M46" i="21"/>
  <c r="N45" i="21"/>
  <c r="P40" i="10"/>
  <c r="Q40" i="10" s="1"/>
  <c r="S40" i="10" s="1"/>
  <c r="N46" i="23" l="1"/>
  <c r="M47" i="23"/>
  <c r="M46" i="22"/>
  <c r="N45" i="22"/>
  <c r="M47" i="21"/>
  <c r="N46" i="21"/>
  <c r="P41" i="10"/>
  <c r="Q41" i="10" s="1"/>
  <c r="S41" i="10" s="1"/>
  <c r="N47" i="23" l="1"/>
  <c r="M48" i="23"/>
  <c r="M47" i="22"/>
  <c r="N46" i="22"/>
  <c r="M48" i="21"/>
  <c r="N47" i="21"/>
  <c r="P42" i="10"/>
  <c r="Q42" i="10" s="1"/>
  <c r="S42" i="10" s="1"/>
  <c r="M49" i="23" l="1"/>
  <c r="N48" i="23"/>
  <c r="N47" i="22"/>
  <c r="M48" i="22"/>
  <c r="N48" i="21"/>
  <c r="M49" i="21"/>
  <c r="P43" i="10"/>
  <c r="Q43" i="10" s="1"/>
  <c r="S43" i="10" s="1"/>
  <c r="N49" i="23" l="1"/>
  <c r="M50" i="23"/>
  <c r="N48" i="22"/>
  <c r="M49" i="22"/>
  <c r="M50" i="21"/>
  <c r="N49" i="21"/>
  <c r="P44" i="10"/>
  <c r="Q44" i="10" s="1"/>
  <c r="S44" i="10" s="1"/>
  <c r="M51" i="23" l="1"/>
  <c r="N50" i="23"/>
  <c r="M50" i="22"/>
  <c r="N49" i="22"/>
  <c r="M51" i="21"/>
  <c r="N50" i="21"/>
  <c r="P45" i="10"/>
  <c r="Q45" i="10" s="1"/>
  <c r="S45" i="10" s="1"/>
  <c r="M52" i="23" l="1"/>
  <c r="N51" i="23"/>
  <c r="N50" i="22"/>
  <c r="M51" i="22"/>
  <c r="M52" i="21"/>
  <c r="N51" i="21"/>
  <c r="P46" i="10"/>
  <c r="Q46" i="10" s="1"/>
  <c r="S46" i="10" s="1"/>
  <c r="M53" i="23" l="1"/>
  <c r="N52" i="23"/>
  <c r="M52" i="22"/>
  <c r="N51" i="22"/>
  <c r="M53" i="21"/>
  <c r="N52" i="21"/>
  <c r="P47" i="10"/>
  <c r="Q47" i="10" s="1"/>
  <c r="S47" i="10" s="1"/>
  <c r="N53" i="23" l="1"/>
  <c r="M54" i="23"/>
  <c r="M53" i="22"/>
  <c r="N52" i="22"/>
  <c r="M54" i="21"/>
  <c r="N53" i="21"/>
  <c r="P48" i="10"/>
  <c r="Q48" i="10" s="1"/>
  <c r="S48" i="10" s="1"/>
  <c r="M55" i="23" l="1"/>
  <c r="N54" i="23"/>
  <c r="N53" i="22"/>
  <c r="M54" i="22"/>
  <c r="N54" i="21"/>
  <c r="M55" i="21"/>
  <c r="P49" i="10"/>
  <c r="Q49" i="10" s="1"/>
  <c r="S49" i="10" s="1"/>
  <c r="N55" i="23" l="1"/>
  <c r="M56" i="23"/>
  <c r="N54" i="22"/>
  <c r="M55" i="22"/>
  <c r="M56" i="21"/>
  <c r="N55" i="21"/>
  <c r="P50" i="10"/>
  <c r="Q50" i="10" s="1"/>
  <c r="S50" i="10" s="1"/>
  <c r="M57" i="23" l="1"/>
  <c r="N56" i="23"/>
  <c r="M56" i="22"/>
  <c r="N55" i="22"/>
  <c r="M57" i="21"/>
  <c r="N56" i="21"/>
  <c r="P51" i="10"/>
  <c r="Q51" i="10" s="1"/>
  <c r="S51" i="10" s="1"/>
  <c r="M58" i="23" l="1"/>
  <c r="N57" i="23"/>
  <c r="N56" i="22"/>
  <c r="M57" i="22"/>
  <c r="M58" i="21"/>
  <c r="N57" i="21"/>
  <c r="P52" i="10"/>
  <c r="Q52" i="10" s="1"/>
  <c r="S52" i="10" s="1"/>
  <c r="M59" i="23" l="1"/>
  <c r="N58" i="23"/>
  <c r="M58" i="22"/>
  <c r="N57" i="22"/>
  <c r="N58" i="21"/>
  <c r="M59" i="21"/>
  <c r="P53" i="10"/>
  <c r="Q53" i="10" s="1"/>
  <c r="S53" i="10" s="1"/>
  <c r="N59" i="23" l="1"/>
  <c r="M60" i="23"/>
  <c r="M59" i="22"/>
  <c r="N58" i="22"/>
  <c r="N59" i="21"/>
  <c r="M60" i="21"/>
  <c r="P54" i="10"/>
  <c r="Q54" i="10" s="1"/>
  <c r="S54" i="10" s="1"/>
  <c r="N60" i="23" l="1"/>
  <c r="M61" i="23"/>
  <c r="N59" i="22"/>
  <c r="M60" i="22"/>
  <c r="M61" i="21"/>
  <c r="N60" i="21"/>
  <c r="P55" i="10"/>
  <c r="Q55" i="10" s="1"/>
  <c r="S55" i="10" s="1"/>
  <c r="N61" i="23" l="1"/>
  <c r="M62" i="23"/>
  <c r="M61" i="22"/>
  <c r="N60" i="22"/>
  <c r="M62" i="21"/>
  <c r="N61" i="21"/>
  <c r="P56" i="10"/>
  <c r="Q56" i="10" s="1"/>
  <c r="S56" i="10" s="1"/>
  <c r="M63" i="23" l="1"/>
  <c r="N62" i="23"/>
  <c r="M62" i="22"/>
  <c r="N61" i="22"/>
  <c r="N62" i="21"/>
  <c r="M63" i="21"/>
  <c r="P57" i="10"/>
  <c r="Q57" i="10" s="1"/>
  <c r="S57" i="10" s="1"/>
  <c r="M64" i="23" l="1"/>
  <c r="N63" i="23"/>
  <c r="N62" i="22"/>
  <c r="M63" i="22"/>
  <c r="N63" i="21"/>
  <c r="M64" i="21"/>
  <c r="P58" i="10"/>
  <c r="Q58" i="10" s="1"/>
  <c r="S58" i="10" s="1"/>
  <c r="M65" i="23" l="1"/>
  <c r="N64" i="23"/>
  <c r="M64" i="22"/>
  <c r="N63" i="22"/>
  <c r="N64" i="21"/>
  <c r="M65" i="21"/>
  <c r="P59" i="10"/>
  <c r="Q59" i="10" s="1"/>
  <c r="S59" i="10" s="1"/>
  <c r="N65" i="23" l="1"/>
  <c r="M66" i="23"/>
  <c r="M65" i="22"/>
  <c r="N64" i="22"/>
  <c r="N65" i="21"/>
  <c r="M66" i="21"/>
  <c r="P60" i="10"/>
  <c r="Q60" i="10" s="1"/>
  <c r="S60" i="10" s="1"/>
  <c r="N66" i="23" l="1"/>
  <c r="M67" i="23"/>
  <c r="N65" i="22"/>
  <c r="M66" i="22"/>
  <c r="M67" i="21"/>
  <c r="N66" i="21"/>
  <c r="P61" i="10"/>
  <c r="Q61" i="10" s="1"/>
  <c r="S61" i="10" s="1"/>
  <c r="N67" i="23" l="1"/>
  <c r="M68" i="23"/>
  <c r="N66" i="22"/>
  <c r="M67" i="22"/>
  <c r="M68" i="21"/>
  <c r="N67" i="21"/>
  <c r="P62" i="10"/>
  <c r="Q62" i="10" s="1"/>
  <c r="S62" i="10" s="1"/>
  <c r="M69" i="23" l="1"/>
  <c r="N68" i="23"/>
  <c r="M68" i="22"/>
  <c r="N67" i="22"/>
  <c r="N68" i="21"/>
  <c r="M69" i="21"/>
  <c r="P63" i="10"/>
  <c r="Q63" i="10" s="1"/>
  <c r="S63" i="10" s="1"/>
  <c r="M70" i="23" l="1"/>
  <c r="N69" i="23"/>
  <c r="N68" i="22"/>
  <c r="M69" i="22"/>
  <c r="N69" i="21"/>
  <c r="M70" i="21"/>
  <c r="P64" i="10"/>
  <c r="Q64" i="10" s="1"/>
  <c r="S64" i="10" s="1"/>
  <c r="M71" i="23" l="1"/>
  <c r="N70" i="23"/>
  <c r="M70" i="22"/>
  <c r="N69" i="22"/>
  <c r="N70" i="21"/>
  <c r="M71" i="21"/>
  <c r="P65" i="10"/>
  <c r="Q65" i="10" s="1"/>
  <c r="S65" i="10" s="1"/>
  <c r="N71" i="23" l="1"/>
  <c r="M72" i="23"/>
  <c r="M71" i="22"/>
  <c r="N70" i="22"/>
  <c r="N71" i="21"/>
  <c r="M72" i="21"/>
  <c r="P66" i="10"/>
  <c r="Q66" i="10" s="1"/>
  <c r="S66" i="10" s="1"/>
  <c r="N72" i="23" l="1"/>
  <c r="M73" i="23"/>
  <c r="N71" i="22"/>
  <c r="M72" i="22"/>
  <c r="M73" i="21"/>
  <c r="N72" i="21"/>
  <c r="P67" i="10"/>
  <c r="Q67" i="10" s="1"/>
  <c r="S67" i="10" s="1"/>
  <c r="N73" i="23" l="1"/>
  <c r="M74" i="23"/>
  <c r="N72" i="22"/>
  <c r="M73" i="22"/>
  <c r="M74" i="21"/>
  <c r="N73" i="21"/>
  <c r="P68" i="10"/>
  <c r="Q68" i="10" s="1"/>
  <c r="S68" i="10" s="1"/>
  <c r="M75" i="23" l="1"/>
  <c r="N74" i="23"/>
  <c r="M74" i="22"/>
  <c r="N73" i="22"/>
  <c r="N74" i="21"/>
  <c r="M75" i="21"/>
  <c r="P69" i="10"/>
  <c r="Q69" i="10" s="1"/>
  <c r="S69" i="10" s="1"/>
  <c r="M76" i="23" l="1"/>
  <c r="N75" i="23"/>
  <c r="N74" i="22"/>
  <c r="M75" i="22"/>
  <c r="N75" i="21"/>
  <c r="M76" i="21"/>
  <c r="P70" i="10"/>
  <c r="Q70" i="10" s="1"/>
  <c r="S70" i="10" s="1"/>
  <c r="M77" i="23" l="1"/>
  <c r="N76" i="23"/>
  <c r="M76" i="22"/>
  <c r="N75" i="22"/>
  <c r="N76" i="21"/>
  <c r="M77" i="21"/>
  <c r="P71" i="10"/>
  <c r="Q71" i="10" s="1"/>
  <c r="S71" i="10" s="1"/>
  <c r="N77" i="23" l="1"/>
  <c r="M78" i="23"/>
  <c r="M77" i="22"/>
  <c r="N76" i="22"/>
  <c r="N77" i="21"/>
  <c r="M78" i="21"/>
  <c r="P72" i="10"/>
  <c r="Q72" i="10" s="1"/>
  <c r="S72" i="10" s="1"/>
  <c r="N78" i="23" l="1"/>
  <c r="M79" i="23"/>
  <c r="N77" i="22"/>
  <c r="M78" i="22"/>
  <c r="M79" i="21"/>
  <c r="N78" i="21"/>
  <c r="P73" i="10"/>
  <c r="Q73" i="10" s="1"/>
  <c r="S73" i="10" s="1"/>
  <c r="N79" i="23" l="1"/>
  <c r="M80" i="23"/>
  <c r="N78" i="22"/>
  <c r="M79" i="22"/>
  <c r="M80" i="21"/>
  <c r="N79" i="21"/>
  <c r="P74" i="10"/>
  <c r="Q74" i="10" s="1"/>
  <c r="S74" i="10" s="1"/>
  <c r="M81" i="23" l="1"/>
  <c r="N80" i="23"/>
  <c r="M80" i="22"/>
  <c r="N79" i="22"/>
  <c r="N80" i="21"/>
  <c r="M81" i="21"/>
  <c r="P75" i="10"/>
  <c r="Q75" i="10" s="1"/>
  <c r="S75" i="10" s="1"/>
  <c r="M82" i="23" l="1"/>
  <c r="N81" i="23"/>
  <c r="N80" i="22"/>
  <c r="M81" i="22"/>
  <c r="N81" i="21"/>
  <c r="M82" i="21"/>
  <c r="P76" i="10"/>
  <c r="Q76" i="10" s="1"/>
  <c r="S76" i="10" s="1"/>
  <c r="M83" i="23" l="1"/>
  <c r="N82" i="23"/>
  <c r="M82" i="22"/>
  <c r="N81" i="22"/>
  <c r="N82" i="21"/>
  <c r="M83" i="21"/>
  <c r="P77" i="10"/>
  <c r="Q77" i="10" s="1"/>
  <c r="S77" i="10" s="1"/>
  <c r="N83" i="23" l="1"/>
  <c r="M84" i="23"/>
  <c r="M83" i="22"/>
  <c r="N82" i="22"/>
  <c r="N83" i="21"/>
  <c r="M84" i="21"/>
  <c r="P78" i="10"/>
  <c r="Q78" i="10" s="1"/>
  <c r="S78" i="10" s="1"/>
  <c r="N84" i="23" l="1"/>
  <c r="M85" i="23"/>
  <c r="N83" i="22"/>
  <c r="M84" i="22"/>
  <c r="M85" i="21"/>
  <c r="N84" i="21"/>
  <c r="P79" i="10"/>
  <c r="Q79" i="10" s="1"/>
  <c r="S79" i="10" s="1"/>
  <c r="N85" i="23" l="1"/>
  <c r="M86" i="23"/>
  <c r="N84" i="22"/>
  <c r="M85" i="22"/>
  <c r="M86" i="21"/>
  <c r="N85" i="21"/>
  <c r="P80" i="10"/>
  <c r="Q80" i="10" s="1"/>
  <c r="S80" i="10" s="1"/>
  <c r="M87" i="23" l="1"/>
  <c r="N86" i="23"/>
  <c r="M86" i="22"/>
  <c r="N85" i="22"/>
  <c r="N86" i="21"/>
  <c r="M87" i="21"/>
  <c r="P81" i="10"/>
  <c r="Q81" i="10" s="1"/>
  <c r="S81" i="10" s="1"/>
  <c r="M88" i="23" l="1"/>
  <c r="N87" i="23"/>
  <c r="M87" i="22"/>
  <c r="N86" i="22"/>
  <c r="N87" i="21"/>
  <c r="M88" i="21"/>
  <c r="P82" i="10"/>
  <c r="Q82" i="10" s="1"/>
  <c r="S82" i="10" s="1"/>
  <c r="M89" i="23" l="1"/>
  <c r="N88" i="23"/>
  <c r="N87" i="22"/>
  <c r="M88" i="22"/>
  <c r="N88" i="21"/>
  <c r="M89" i="21"/>
  <c r="P83" i="10"/>
  <c r="Q83" i="10" s="1"/>
  <c r="S83" i="10" s="1"/>
  <c r="N89" i="23" l="1"/>
  <c r="M90" i="23"/>
  <c r="M89" i="22"/>
  <c r="N88" i="22"/>
  <c r="N89" i="21"/>
  <c r="M90" i="21"/>
  <c r="P84" i="10"/>
  <c r="Q84" i="10" s="1"/>
  <c r="S84" i="10" s="1"/>
  <c r="N90" i="23" l="1"/>
  <c r="M91" i="23"/>
  <c r="N89" i="22"/>
  <c r="M90" i="22"/>
  <c r="M91" i="21"/>
  <c r="N90" i="21"/>
  <c r="P85" i="10"/>
  <c r="Q85" i="10" s="1"/>
  <c r="S85" i="10" s="1"/>
  <c r="N91" i="23" l="1"/>
  <c r="M92" i="23"/>
  <c r="M91" i="22"/>
  <c r="N90" i="22"/>
  <c r="M92" i="21"/>
  <c r="N91" i="21"/>
  <c r="P86" i="10"/>
  <c r="Q86" i="10" s="1"/>
  <c r="S86" i="10" s="1"/>
  <c r="M93" i="23" l="1"/>
  <c r="N92" i="23"/>
  <c r="M92" i="22"/>
  <c r="N91" i="22"/>
  <c r="N92" i="21"/>
  <c r="M93" i="21"/>
  <c r="P87" i="10"/>
  <c r="Q87" i="10" s="1"/>
  <c r="S87" i="10" s="1"/>
  <c r="M94" i="23" l="1"/>
  <c r="N93" i="23"/>
  <c r="M93" i="22"/>
  <c r="N92" i="22"/>
  <c r="N93" i="21"/>
  <c r="M94" i="21"/>
  <c r="P88" i="10"/>
  <c r="Q88" i="10" s="1"/>
  <c r="S88" i="10" s="1"/>
  <c r="M95" i="23" l="1"/>
  <c r="N94" i="23"/>
  <c r="N93" i="22"/>
  <c r="M94" i="22"/>
  <c r="N94" i="21"/>
  <c r="M95" i="21"/>
  <c r="P89" i="10"/>
  <c r="Q89" i="10" s="1"/>
  <c r="S89" i="10" s="1"/>
  <c r="N95" i="23" l="1"/>
  <c r="M96" i="23"/>
  <c r="M95" i="22"/>
  <c r="N94" i="22"/>
  <c r="N95" i="21"/>
  <c r="M96" i="21"/>
  <c r="P90" i="10"/>
  <c r="Q90" i="10" s="1"/>
  <c r="S90" i="10" s="1"/>
  <c r="N96" i="23" l="1"/>
  <c r="M97" i="23"/>
  <c r="N95" i="22"/>
  <c r="M96" i="22"/>
  <c r="M97" i="21"/>
  <c r="N96" i="21"/>
  <c r="P91" i="10"/>
  <c r="Q91" i="10" s="1"/>
  <c r="S91" i="10" s="1"/>
  <c r="N97" i="23" l="1"/>
  <c r="M98" i="23"/>
  <c r="M97" i="22"/>
  <c r="N96" i="22"/>
  <c r="M98" i="21"/>
  <c r="N97" i="21"/>
  <c r="P92" i="10"/>
  <c r="Q92" i="10" s="1"/>
  <c r="S92" i="10" s="1"/>
  <c r="M99" i="23" l="1"/>
  <c r="N98" i="23"/>
  <c r="M98" i="22"/>
  <c r="N97" i="22"/>
  <c r="N98" i="21"/>
  <c r="M99" i="21"/>
  <c r="P93" i="10"/>
  <c r="Q93" i="10" s="1"/>
  <c r="S93" i="10" s="1"/>
  <c r="M100" i="23" l="1"/>
  <c r="N99" i="23"/>
  <c r="N98" i="22"/>
  <c r="M99" i="22"/>
  <c r="N99" i="21"/>
  <c r="M100" i="21"/>
  <c r="P94" i="10"/>
  <c r="Q94" i="10" s="1"/>
  <c r="S94" i="10" s="1"/>
  <c r="M101" i="23" l="1"/>
  <c r="N100" i="23"/>
  <c r="N99" i="22"/>
  <c r="M100" i="22"/>
  <c r="N100" i="21"/>
  <c r="M101" i="21"/>
  <c r="P95" i="10"/>
  <c r="Q95" i="10" s="1"/>
  <c r="S95" i="10" s="1"/>
  <c r="N101" i="23" l="1"/>
  <c r="M102" i="23"/>
  <c r="N100" i="22"/>
  <c r="M101" i="22"/>
  <c r="N101" i="21"/>
  <c r="M102" i="21"/>
  <c r="P96" i="10"/>
  <c r="Q96" i="10" s="1"/>
  <c r="S96" i="10" s="1"/>
  <c r="N102" i="23" l="1"/>
  <c r="M103" i="23"/>
  <c r="M102" i="22"/>
  <c r="N101" i="22"/>
  <c r="M103" i="21"/>
  <c r="N102" i="21"/>
  <c r="P97" i="10"/>
  <c r="Q97" i="10" s="1"/>
  <c r="S97" i="10" s="1"/>
  <c r="N103" i="23" l="1"/>
  <c r="M104" i="23"/>
  <c r="M103" i="22"/>
  <c r="N102" i="22"/>
  <c r="M104" i="21"/>
  <c r="N103" i="21"/>
  <c r="P98" i="10"/>
  <c r="Q98" i="10" s="1"/>
  <c r="S98" i="10" s="1"/>
  <c r="M105" i="23" l="1"/>
  <c r="N104" i="23"/>
  <c r="M104" i="22"/>
  <c r="N103" i="22"/>
  <c r="N104" i="21"/>
  <c r="M105" i="21"/>
  <c r="P99" i="10"/>
  <c r="Q99" i="10" s="1"/>
  <c r="S99" i="10" s="1"/>
  <c r="M106" i="23" l="1"/>
  <c r="N105" i="23"/>
  <c r="M105" i="22"/>
  <c r="N104" i="22"/>
  <c r="N105" i="21"/>
  <c r="M106" i="21"/>
  <c r="P100" i="10"/>
  <c r="Q100" i="10" s="1"/>
  <c r="S100" i="10" s="1"/>
  <c r="M107" i="23" l="1"/>
  <c r="N106" i="23"/>
  <c r="N105" i="22"/>
  <c r="M106" i="22"/>
  <c r="N106" i="21"/>
  <c r="M107" i="21"/>
  <c r="P101" i="10"/>
  <c r="Q101" i="10" s="1"/>
  <c r="S101" i="10" s="1"/>
  <c r="M108" i="23" l="1"/>
  <c r="N107" i="23"/>
  <c r="N106" i="22"/>
  <c r="M107" i="22"/>
  <c r="N107" i="21"/>
  <c r="M108" i="21"/>
  <c r="P102" i="10"/>
  <c r="Q102" i="10" s="1"/>
  <c r="S102" i="10" s="1"/>
  <c r="M109" i="23" l="1"/>
  <c r="N108" i="23"/>
  <c r="M108" i="22"/>
  <c r="N107" i="22"/>
  <c r="M109" i="21"/>
  <c r="N108" i="21"/>
  <c r="P103" i="10"/>
  <c r="Q103" i="10" s="1"/>
  <c r="S103" i="10" s="1"/>
  <c r="M110" i="23" l="1"/>
  <c r="N109" i="23"/>
  <c r="M109" i="22"/>
  <c r="N108" i="22"/>
  <c r="M110" i="21"/>
  <c r="N109" i="21"/>
  <c r="P104" i="10"/>
  <c r="Q104" i="10" s="1"/>
  <c r="S104" i="10" s="1"/>
  <c r="N110" i="23" l="1"/>
  <c r="M111" i="23"/>
  <c r="N109" i="22"/>
  <c r="M110" i="22"/>
  <c r="N110" i="21"/>
  <c r="M111" i="21"/>
  <c r="P105" i="10"/>
  <c r="Q105" i="10" s="1"/>
  <c r="S105" i="10" s="1"/>
  <c r="M112" i="23" l="1"/>
  <c r="N111" i="23"/>
  <c r="N110" i="22"/>
  <c r="M111" i="22"/>
  <c r="N111" i="21"/>
  <c r="M112" i="21"/>
  <c r="P106" i="10"/>
  <c r="Q106" i="10" s="1"/>
  <c r="S106" i="10" s="1"/>
  <c r="M113" i="23" l="1"/>
  <c r="N112" i="23"/>
  <c r="N111" i="22"/>
  <c r="M112" i="22"/>
  <c r="N112" i="21"/>
  <c r="M113" i="21"/>
  <c r="P107" i="10"/>
  <c r="Q107" i="10" s="1"/>
  <c r="S107" i="10" s="1"/>
  <c r="M114" i="23" l="1"/>
  <c r="N113" i="23"/>
  <c r="N112" i="22"/>
  <c r="M113" i="22"/>
  <c r="N113" i="21"/>
  <c r="M114" i="21"/>
  <c r="P108" i="10"/>
  <c r="Q108" i="10" s="1"/>
  <c r="S108" i="10" s="1"/>
  <c r="M115" i="23" l="1"/>
  <c r="N114" i="23"/>
  <c r="M114" i="22"/>
  <c r="N113" i="22"/>
  <c r="M115" i="21"/>
  <c r="N114" i="21"/>
  <c r="P109" i="10"/>
  <c r="Q109" i="10" s="1"/>
  <c r="S109" i="10" s="1"/>
  <c r="M116" i="23" l="1"/>
  <c r="N115" i="23"/>
  <c r="M115" i="22"/>
  <c r="N114" i="22"/>
  <c r="M116" i="21"/>
  <c r="N115" i="21"/>
  <c r="P110" i="10"/>
  <c r="Q110" i="10" s="1"/>
  <c r="S110" i="10" s="1"/>
  <c r="N116" i="23" l="1"/>
  <c r="M117" i="23"/>
  <c r="N115" i="22"/>
  <c r="M116" i="22"/>
  <c r="N116" i="21"/>
  <c r="M117" i="21"/>
  <c r="P111" i="10"/>
  <c r="Q111" i="10" s="1"/>
  <c r="S111" i="10" s="1"/>
  <c r="M118" i="23" l="1"/>
  <c r="N117" i="23"/>
  <c r="M117" i="22"/>
  <c r="N116" i="22"/>
  <c r="N117" i="21"/>
  <c r="M118" i="21"/>
  <c r="P112" i="10"/>
  <c r="Q112" i="10" s="1"/>
  <c r="S112" i="10" s="1"/>
  <c r="M119" i="23" l="1"/>
  <c r="N118" i="23"/>
  <c r="N117" i="22"/>
  <c r="M118" i="22"/>
  <c r="N118" i="21"/>
  <c r="M119" i="21"/>
  <c r="P113" i="10"/>
  <c r="Q113" i="10" s="1"/>
  <c r="S113" i="10" s="1"/>
  <c r="M120" i="23" l="1"/>
  <c r="N119" i="23"/>
  <c r="M119" i="22"/>
  <c r="N118" i="22"/>
  <c r="N119" i="21"/>
  <c r="M120" i="21"/>
  <c r="P114" i="10"/>
  <c r="Q114" i="10" s="1"/>
  <c r="S114" i="10" s="1"/>
  <c r="M121" i="23" l="1"/>
  <c r="N120" i="23"/>
  <c r="M120" i="22"/>
  <c r="N119" i="22"/>
  <c r="M121" i="21"/>
  <c r="N120" i="21"/>
  <c r="P115" i="10"/>
  <c r="Q115" i="10" s="1"/>
  <c r="S115" i="10" s="1"/>
  <c r="N121" i="23" l="1"/>
  <c r="M122" i="23"/>
  <c r="M121" i="22"/>
  <c r="N120" i="22"/>
  <c r="M122" i="21"/>
  <c r="N121" i="21"/>
  <c r="P116" i="10"/>
  <c r="Q116" i="10" s="1"/>
  <c r="S116" i="10" s="1"/>
  <c r="N122" i="23" l="1"/>
  <c r="M123" i="23"/>
  <c r="N121" i="22"/>
  <c r="M122" i="22"/>
  <c r="N122" i="21"/>
  <c r="M123" i="21"/>
  <c r="P117" i="10"/>
  <c r="Q117" i="10" s="1"/>
  <c r="S117" i="10" s="1"/>
  <c r="M124" i="23" l="1"/>
  <c r="N123" i="23"/>
  <c r="N122" i="22"/>
  <c r="M123" i="22"/>
  <c r="N123" i="21"/>
  <c r="M124" i="21"/>
  <c r="P118" i="10"/>
  <c r="Q118" i="10" s="1"/>
  <c r="S118" i="10" s="1"/>
  <c r="M125" i="23" l="1"/>
  <c r="N124" i="23"/>
  <c r="N123" i="22"/>
  <c r="M124" i="22"/>
  <c r="N124" i="21"/>
  <c r="M125" i="21"/>
  <c r="P119" i="10"/>
  <c r="Q119" i="10" s="1"/>
  <c r="S119" i="10" s="1"/>
  <c r="M126" i="23" l="1"/>
  <c r="N125" i="23"/>
  <c r="M125" i="22"/>
  <c r="N124" i="22"/>
  <c r="N125" i="21"/>
  <c r="M126" i="21"/>
  <c r="P120" i="10"/>
  <c r="Q120" i="10" s="1"/>
  <c r="S120" i="10" s="1"/>
  <c r="M127" i="23" l="1"/>
  <c r="N126" i="23"/>
  <c r="M126" i="22"/>
  <c r="N125" i="22"/>
  <c r="M127" i="21"/>
  <c r="N126" i="21"/>
  <c r="P121" i="10"/>
  <c r="Q121" i="10" s="1"/>
  <c r="S121" i="10" s="1"/>
  <c r="N127" i="23" l="1"/>
  <c r="M128" i="23"/>
  <c r="M127" i="22"/>
  <c r="N126" i="22"/>
  <c r="M128" i="21"/>
  <c r="N127" i="21"/>
  <c r="P122" i="10"/>
  <c r="Q122" i="10" s="1"/>
  <c r="S122" i="10" s="1"/>
  <c r="N128" i="23" l="1"/>
  <c r="M129" i="23"/>
  <c r="N127" i="22"/>
  <c r="M128" i="22"/>
  <c r="N128" i="21"/>
  <c r="M129" i="21"/>
  <c r="P123" i="10"/>
  <c r="Q123" i="10" s="1"/>
  <c r="S123" i="10" s="1"/>
  <c r="M130" i="23" l="1"/>
  <c r="N129" i="23"/>
  <c r="N128" i="22"/>
  <c r="M129" i="22"/>
  <c r="N129" i="21"/>
  <c r="M130" i="21"/>
  <c r="P124" i="10"/>
  <c r="Q124" i="10" s="1"/>
  <c r="S124" i="10" s="1"/>
  <c r="M131" i="23" l="1"/>
  <c r="N130" i="23"/>
  <c r="N129" i="22"/>
  <c r="M130" i="22"/>
  <c r="N130" i="21"/>
  <c r="M131" i="21"/>
  <c r="P125" i="10"/>
  <c r="Q125" i="10" s="1"/>
  <c r="S125" i="10" s="1"/>
  <c r="M132" i="23" l="1"/>
  <c r="N131" i="23"/>
  <c r="M131" i="22"/>
  <c r="N130" i="22"/>
  <c r="M132" i="21"/>
  <c r="N131" i="21"/>
  <c r="P126" i="10"/>
  <c r="Q126" i="10" s="1"/>
  <c r="S126" i="10" s="1"/>
  <c r="M133" i="23" l="1"/>
  <c r="N132" i="23"/>
  <c r="M132" i="22"/>
  <c r="N131" i="22"/>
  <c r="M133" i="21"/>
  <c r="N132" i="21"/>
  <c r="P127" i="10"/>
  <c r="Q127" i="10" s="1"/>
  <c r="S127" i="10" s="1"/>
  <c r="N133" i="23" l="1"/>
  <c r="M134" i="23"/>
  <c r="M133" i="22"/>
  <c r="N132" i="22"/>
  <c r="M134" i="21"/>
  <c r="N133" i="21"/>
  <c r="P128" i="10"/>
  <c r="Q128" i="10" s="1"/>
  <c r="S128" i="10" s="1"/>
  <c r="N134" i="23" l="1"/>
  <c r="M135" i="23"/>
  <c r="N133" i="22"/>
  <c r="M134" i="22"/>
  <c r="M135" i="21"/>
  <c r="N134" i="21"/>
  <c r="P129" i="10"/>
  <c r="Q129" i="10" s="1"/>
  <c r="S129" i="10" s="1"/>
  <c r="M136" i="23" l="1"/>
  <c r="N135" i="23"/>
  <c r="N134" i="22"/>
  <c r="M135" i="22"/>
  <c r="M136" i="21"/>
  <c r="N135" i="21"/>
  <c r="P130" i="10"/>
  <c r="Q130" i="10" s="1"/>
  <c r="S130" i="10" s="1"/>
  <c r="M137" i="23" l="1"/>
  <c r="N136" i="23"/>
  <c r="N135" i="22"/>
  <c r="M136" i="22"/>
  <c r="M137" i="21"/>
  <c r="N136" i="21"/>
  <c r="P131" i="10"/>
  <c r="Q131" i="10" s="1"/>
  <c r="S131" i="10" s="1"/>
  <c r="M138" i="23" l="1"/>
  <c r="N137" i="23"/>
  <c r="M137" i="22"/>
  <c r="N136" i="22"/>
  <c r="N137" i="21"/>
  <c r="M138" i="21"/>
  <c r="P132" i="10"/>
  <c r="Q132" i="10" s="1"/>
  <c r="S132" i="10" s="1"/>
  <c r="M139" i="23" l="1"/>
  <c r="N138" i="23"/>
  <c r="M138" i="22"/>
  <c r="N137" i="22"/>
  <c r="M139" i="21"/>
  <c r="N138" i="21"/>
  <c r="P133" i="10"/>
  <c r="Q133" i="10" s="1"/>
  <c r="S133" i="10" s="1"/>
  <c r="M140" i="23" l="1"/>
  <c r="N139" i="23"/>
  <c r="M139" i="22"/>
  <c r="N138" i="22"/>
  <c r="M140" i="21"/>
  <c r="N139" i="21"/>
  <c r="P134" i="10"/>
  <c r="Q134" i="10" s="1"/>
  <c r="S134" i="10" s="1"/>
  <c r="M141" i="23" l="1"/>
  <c r="N140" i="23"/>
  <c r="N139" i="22"/>
  <c r="M140" i="22"/>
  <c r="M141" i="21"/>
  <c r="N140" i="21"/>
  <c r="P135" i="10"/>
  <c r="Q135" i="10" s="1"/>
  <c r="S135" i="10" s="1"/>
  <c r="M142" i="23" l="1"/>
  <c r="N141" i="23"/>
  <c r="N140" i="22"/>
  <c r="M141" i="22"/>
  <c r="M142" i="21"/>
  <c r="N141" i="21"/>
  <c r="P136" i="10"/>
  <c r="Q136" i="10" s="1"/>
  <c r="S136" i="10" s="1"/>
  <c r="M143" i="23" l="1"/>
  <c r="N142" i="23"/>
  <c r="N141" i="22"/>
  <c r="M142" i="22"/>
  <c r="M143" i="21"/>
  <c r="N142" i="21"/>
  <c r="P137" i="10"/>
  <c r="Q137" i="10" s="1"/>
  <c r="S137" i="10" s="1"/>
  <c r="M144" i="23" l="1"/>
  <c r="N143" i="23"/>
  <c r="M143" i="22"/>
  <c r="N142" i="22"/>
  <c r="N143" i="21"/>
  <c r="M144" i="21"/>
  <c r="P138" i="10"/>
  <c r="Q138" i="10" s="1"/>
  <c r="S138" i="10" s="1"/>
  <c r="M145" i="23" l="1"/>
  <c r="N144" i="23"/>
  <c r="M144" i="22"/>
  <c r="N143" i="22"/>
  <c r="M145" i="21"/>
  <c r="N144" i="21"/>
  <c r="P139" i="10"/>
  <c r="Q139" i="10" s="1"/>
  <c r="S139" i="10" s="1"/>
  <c r="N145" i="23" l="1"/>
  <c r="M146" i="23"/>
  <c r="M145" i="22"/>
  <c r="N144" i="22"/>
  <c r="M146" i="21"/>
  <c r="N145" i="21"/>
  <c r="P140" i="10"/>
  <c r="Q140" i="10" s="1"/>
  <c r="S140" i="10" s="1"/>
  <c r="N146" i="23" l="1"/>
  <c r="M147" i="23"/>
  <c r="N145" i="22"/>
  <c r="M146" i="22"/>
  <c r="M147" i="21"/>
  <c r="N146" i="21"/>
  <c r="P141" i="10"/>
  <c r="Q141" i="10" s="1"/>
  <c r="S141" i="10" s="1"/>
  <c r="M148" i="23" l="1"/>
  <c r="N147" i="23"/>
  <c r="M147" i="22"/>
  <c r="N146" i="22"/>
  <c r="M148" i="21"/>
  <c r="N147" i="21"/>
  <c r="P142" i="10"/>
  <c r="Q142" i="10" s="1"/>
  <c r="S142" i="10" s="1"/>
  <c r="M149" i="23" l="1"/>
  <c r="N148" i="23"/>
  <c r="N147" i="22"/>
  <c r="M148" i="22"/>
  <c r="N148" i="21"/>
  <c r="M149" i="21"/>
  <c r="P143" i="10"/>
  <c r="Q143" i="10" s="1"/>
  <c r="S143" i="10" s="1"/>
  <c r="M150" i="23" l="1"/>
  <c r="N149" i="23"/>
  <c r="M149" i="22"/>
  <c r="N148" i="22"/>
  <c r="N149" i="21"/>
  <c r="M150" i="21"/>
  <c r="P144" i="10"/>
  <c r="Q144" i="10" s="1"/>
  <c r="S144" i="10" s="1"/>
  <c r="M151" i="23" l="1"/>
  <c r="N150" i="23"/>
  <c r="M150" i="22"/>
  <c r="N149" i="22"/>
  <c r="M151" i="21"/>
  <c r="N150" i="21"/>
  <c r="P145" i="10"/>
  <c r="Q145" i="10" s="1"/>
  <c r="S145" i="10" s="1"/>
  <c r="M152" i="23" l="1"/>
  <c r="N151" i="23"/>
  <c r="M151" i="22"/>
  <c r="N150" i="22"/>
  <c r="M152" i="21"/>
  <c r="N151" i="21"/>
  <c r="P146" i="10"/>
  <c r="Q146" i="10" s="1"/>
  <c r="S146" i="10" s="1"/>
  <c r="N152" i="23" l="1"/>
  <c r="M153" i="23"/>
  <c r="M152" i="22"/>
  <c r="N151" i="22"/>
  <c r="N152" i="21"/>
  <c r="M153" i="21"/>
  <c r="P147" i="10"/>
  <c r="Q147" i="10" s="1"/>
  <c r="S147" i="10" s="1"/>
  <c r="M154" i="23" l="1"/>
  <c r="N153" i="23"/>
  <c r="M153" i="22"/>
  <c r="N152" i="22"/>
  <c r="N153" i="21"/>
  <c r="M154" i="21"/>
  <c r="P148" i="10"/>
  <c r="Q148" i="10" s="1"/>
  <c r="S148" i="10" s="1"/>
  <c r="M155" i="23" l="1"/>
  <c r="N154" i="23"/>
  <c r="M154" i="22"/>
  <c r="N153" i="22"/>
  <c r="N154" i="21"/>
  <c r="M155" i="21"/>
  <c r="P149" i="10"/>
  <c r="Q149" i="10" s="1"/>
  <c r="S149" i="10" s="1"/>
  <c r="M156" i="23" l="1"/>
  <c r="N155" i="23"/>
  <c r="N154" i="22"/>
  <c r="M155" i="22"/>
  <c r="N155" i="21"/>
  <c r="M156" i="21"/>
  <c r="P150" i="10"/>
  <c r="Q150" i="10" s="1"/>
  <c r="S150" i="10" s="1"/>
  <c r="M157" i="23" l="1"/>
  <c r="N156" i="23"/>
  <c r="M156" i="22"/>
  <c r="N155" i="22"/>
  <c r="M157" i="21"/>
  <c r="N156" i="21"/>
  <c r="P151" i="10"/>
  <c r="Q151" i="10" s="1"/>
  <c r="S151" i="10" s="1"/>
  <c r="M158" i="23" l="1"/>
  <c r="N157" i="23"/>
  <c r="N156" i="22"/>
  <c r="M157" i="22"/>
  <c r="M158" i="21"/>
  <c r="N157" i="21"/>
  <c r="P152" i="10"/>
  <c r="Q152" i="10" s="1"/>
  <c r="S152" i="10" s="1"/>
  <c r="N158" i="23" l="1"/>
  <c r="M159" i="23"/>
  <c r="M158" i="22"/>
  <c r="N157" i="22"/>
  <c r="M159" i="21"/>
  <c r="N158" i="21"/>
  <c r="P153" i="10"/>
  <c r="Q153" i="10" s="1"/>
  <c r="S153" i="10" s="1"/>
  <c r="M160" i="23" l="1"/>
  <c r="N159" i="23"/>
  <c r="M159" i="22"/>
  <c r="N158" i="22"/>
  <c r="M160" i="21"/>
  <c r="N159" i="21"/>
  <c r="P154" i="10"/>
  <c r="Q154" i="10" s="1"/>
  <c r="S154" i="10" s="1"/>
  <c r="M161" i="23" l="1"/>
  <c r="N160" i="23"/>
  <c r="N159" i="22"/>
  <c r="M160" i="22"/>
  <c r="M161" i="21"/>
  <c r="N160" i="21"/>
  <c r="P155" i="10"/>
  <c r="Q155" i="10" s="1"/>
  <c r="S155" i="10" s="1"/>
  <c r="M162" i="23" l="1"/>
  <c r="N161" i="23"/>
  <c r="M161" i="22"/>
  <c r="N160" i="22"/>
  <c r="N161" i="21"/>
  <c r="M162" i="21"/>
  <c r="P156" i="10"/>
  <c r="Q156" i="10" s="1"/>
  <c r="S156" i="10" s="1"/>
  <c r="N163" i="23" l="1"/>
  <c r="N162" i="23"/>
  <c r="M162" i="22"/>
  <c r="N161" i="22"/>
  <c r="M163" i="21"/>
  <c r="N162" i="21"/>
  <c r="P157" i="10"/>
  <c r="Q157" i="10" s="1"/>
  <c r="S157" i="10" s="1"/>
  <c r="N162" i="22" l="1"/>
  <c r="M163" i="22"/>
  <c r="N163" i="21"/>
  <c r="M164" i="21"/>
  <c r="P158" i="10"/>
  <c r="Q158" i="10" s="1"/>
  <c r="S158" i="10" s="1"/>
  <c r="M164" i="22" l="1"/>
  <c r="N163" i="22"/>
  <c r="N164" i="21"/>
  <c r="M165" i="21"/>
  <c r="P159" i="10"/>
  <c r="Q159" i="10" s="1"/>
  <c r="S159" i="10" s="1"/>
  <c r="M165" i="22" l="1"/>
  <c r="N164" i="22"/>
  <c r="M166" i="21"/>
  <c r="N165" i="21"/>
  <c r="P160" i="10"/>
  <c r="Q160" i="10" s="1"/>
  <c r="S160" i="10" s="1"/>
  <c r="M166" i="22" l="1"/>
  <c r="N165" i="22"/>
  <c r="M167" i="21"/>
  <c r="N166" i="21"/>
  <c r="P161" i="10"/>
  <c r="Q161" i="10" s="1"/>
  <c r="S161" i="10" s="1"/>
  <c r="N166" i="22" l="1"/>
  <c r="M167" i="22"/>
  <c r="M168" i="21"/>
  <c r="N167" i="21"/>
  <c r="P162" i="10"/>
  <c r="Q162" i="10" s="1"/>
  <c r="S162" i="10" s="1"/>
  <c r="N167" i="22" l="1"/>
  <c r="M168" i="22"/>
  <c r="N168" i="21"/>
  <c r="M169" i="21"/>
  <c r="P163" i="10"/>
  <c r="Q163" i="10" s="1"/>
  <c r="S163" i="10" s="1"/>
  <c r="N168" i="22" l="1"/>
  <c r="M169" i="22"/>
  <c r="N169" i="21"/>
  <c r="M170" i="21"/>
  <c r="P164" i="10"/>
  <c r="Q164" i="10" s="1"/>
  <c r="S164" i="10" s="1"/>
  <c r="M170" i="22" l="1"/>
  <c r="N169" i="22"/>
  <c r="N170" i="21"/>
  <c r="M171" i="21"/>
  <c r="P165" i="10"/>
  <c r="Q165" i="10" s="1"/>
  <c r="S165" i="10" s="1"/>
  <c r="M171" i="22" l="1"/>
  <c r="N170" i="22"/>
  <c r="N171" i="21"/>
  <c r="M172" i="21"/>
  <c r="P166" i="10"/>
  <c r="Q166" i="10" s="1"/>
  <c r="S166" i="10" s="1"/>
  <c r="N171" i="22" l="1"/>
  <c r="M172" i="22"/>
  <c r="M173" i="21"/>
  <c r="N172" i="21"/>
  <c r="P167" i="10"/>
  <c r="Q167" i="10" s="1"/>
  <c r="S167" i="10" s="1"/>
  <c r="M173" i="22" l="1"/>
  <c r="N172" i="22"/>
  <c r="N173" i="21"/>
  <c r="M174" i="21"/>
  <c r="P168" i="10"/>
  <c r="Q168" i="10" s="1"/>
  <c r="S168" i="10" s="1"/>
  <c r="M174" i="22" l="1"/>
  <c r="N173" i="22"/>
  <c r="M175" i="21"/>
  <c r="N174" i="21"/>
  <c r="P169" i="10"/>
  <c r="Q169" i="10" s="1"/>
  <c r="S169" i="10" s="1"/>
  <c r="N174" i="22" l="1"/>
  <c r="M175" i="22"/>
  <c r="N175" i="21"/>
  <c r="M176" i="21"/>
  <c r="P170" i="10"/>
  <c r="Q170" i="10" s="1"/>
  <c r="S170" i="10" s="1"/>
  <c r="M176" i="22" l="1"/>
  <c r="N175" i="22"/>
  <c r="N176" i="21"/>
  <c r="M177" i="21"/>
  <c r="P171" i="10"/>
  <c r="Q171" i="10" s="1"/>
  <c r="S171" i="10" s="1"/>
  <c r="N176" i="22" l="1"/>
  <c r="M177" i="22"/>
  <c r="M178" i="21"/>
  <c r="N177" i="21"/>
  <c r="P172" i="10"/>
  <c r="Q172" i="10" s="1"/>
  <c r="S172" i="10" s="1"/>
  <c r="M178" i="22" l="1"/>
  <c r="N177" i="22"/>
  <c r="M179" i="21"/>
  <c r="N178" i="21"/>
  <c r="P173" i="10"/>
  <c r="Q173" i="10" s="1"/>
  <c r="S173" i="10" s="1"/>
  <c r="N178" i="22" l="1"/>
  <c r="M179" i="22"/>
  <c r="M180" i="21"/>
  <c r="N179" i="21"/>
  <c r="P174" i="10"/>
  <c r="Q174" i="10" s="1"/>
  <c r="S174" i="10" s="1"/>
  <c r="M180" i="22" l="1"/>
  <c r="N179" i="22"/>
  <c r="N180" i="21"/>
  <c r="M181" i="21"/>
  <c r="P175" i="10"/>
  <c r="Q175" i="10" s="1"/>
  <c r="S175" i="10" s="1"/>
  <c r="M181" i="22" l="1"/>
  <c r="N180" i="22"/>
  <c r="N181" i="21"/>
  <c r="M182" i="21"/>
  <c r="P176" i="10"/>
  <c r="Q176" i="10" s="1"/>
  <c r="S176" i="10" s="1"/>
  <c r="M182" i="22" l="1"/>
  <c r="N181" i="22"/>
  <c r="N182" i="21"/>
  <c r="M183" i="21"/>
  <c r="P177" i="10"/>
  <c r="Q177" i="10" s="1"/>
  <c r="S177" i="10" s="1"/>
  <c r="M183" i="22" l="1"/>
  <c r="N182" i="22"/>
  <c r="N183" i="21"/>
  <c r="M184" i="21"/>
  <c r="P178" i="10"/>
  <c r="Q178" i="10" s="1"/>
  <c r="S178" i="10" s="1"/>
  <c r="M184" i="22" l="1"/>
  <c r="N183" i="22"/>
  <c r="M185" i="21"/>
  <c r="N184" i="21"/>
  <c r="P179" i="10"/>
  <c r="Q179" i="10" s="1"/>
  <c r="S179" i="10" s="1"/>
  <c r="M185" i="22" l="1"/>
  <c r="N184" i="22"/>
  <c r="N185" i="21"/>
  <c r="M186" i="21"/>
  <c r="P180" i="10"/>
  <c r="Q180" i="10" s="1"/>
  <c r="S180" i="10" s="1"/>
  <c r="M186" i="22" l="1"/>
  <c r="N185" i="22"/>
  <c r="M187" i="21"/>
  <c r="N186" i="21"/>
  <c r="P181" i="10"/>
  <c r="Q181" i="10" s="1"/>
  <c r="S181" i="10" s="1"/>
  <c r="M187" i="22" l="1"/>
  <c r="N186" i="22"/>
  <c r="M188" i="21"/>
  <c r="N187" i="21"/>
  <c r="P182" i="10"/>
  <c r="Q182" i="10" s="1"/>
  <c r="S182" i="10" s="1"/>
  <c r="N187" i="22" l="1"/>
  <c r="M188" i="22"/>
  <c r="N188" i="21"/>
  <c r="M189" i="21"/>
  <c r="P183" i="10"/>
  <c r="Q183" i="10" s="1"/>
  <c r="S183" i="10" s="1"/>
  <c r="M189" i="22" l="1"/>
  <c r="N188" i="22"/>
  <c r="M190" i="21"/>
  <c r="N189" i="21"/>
  <c r="P184" i="10"/>
  <c r="Q184" i="10" s="1"/>
  <c r="S184" i="10" s="1"/>
  <c r="N189" i="22" l="1"/>
  <c r="M190" i="22"/>
  <c r="M191" i="21"/>
  <c r="N190" i="21"/>
  <c r="P185" i="10"/>
  <c r="Q185" i="10" s="1"/>
  <c r="S185" i="10" s="1"/>
  <c r="M191" i="22" l="1"/>
  <c r="N190" i="22"/>
  <c r="N191" i="21"/>
  <c r="M192" i="21"/>
  <c r="P186" i="10"/>
  <c r="Q186" i="10" s="1"/>
  <c r="S186" i="10" s="1"/>
  <c r="M192" i="22" l="1"/>
  <c r="N191" i="22"/>
  <c r="M193" i="21"/>
  <c r="N192" i="21"/>
  <c r="P187" i="10"/>
  <c r="Q187" i="10" s="1"/>
  <c r="S187" i="10" s="1"/>
  <c r="M193" i="22" l="1"/>
  <c r="N192" i="22"/>
  <c r="N193" i="21"/>
  <c r="M194" i="21"/>
  <c r="P188" i="10"/>
  <c r="Q188" i="10" s="1"/>
  <c r="S188" i="10" s="1"/>
  <c r="M194" i="22" l="1"/>
  <c r="N193" i="22"/>
  <c r="N194" i="21"/>
  <c r="M195" i="21"/>
  <c r="P189" i="10"/>
  <c r="Q189" i="10" s="1"/>
  <c r="S189" i="10" s="1"/>
  <c r="M195" i="22" l="1"/>
  <c r="N194" i="22"/>
  <c r="M196" i="21"/>
  <c r="N195" i="21"/>
  <c r="P190" i="10"/>
  <c r="Q190" i="10" s="1"/>
  <c r="S190" i="10" s="1"/>
  <c r="M196" i="22" l="1"/>
  <c r="N195" i="22"/>
  <c r="M197" i="21"/>
  <c r="N196" i="21"/>
  <c r="P191" i="10"/>
  <c r="Q191" i="10" s="1"/>
  <c r="S191" i="10" s="1"/>
  <c r="M197" i="22" l="1"/>
  <c r="N196" i="22"/>
  <c r="M198" i="21"/>
  <c r="N197" i="21"/>
  <c r="P192" i="10"/>
  <c r="Q192" i="10" s="1"/>
  <c r="S192" i="10" s="1"/>
  <c r="M198" i="22" l="1"/>
  <c r="N197" i="22"/>
  <c r="M199" i="21"/>
  <c r="N198" i="21"/>
  <c r="P193" i="10"/>
  <c r="Q193" i="10" s="1"/>
  <c r="S193" i="10" s="1"/>
  <c r="M199" i="22" l="1"/>
  <c r="N198" i="22"/>
  <c r="N199" i="21"/>
  <c r="M200" i="21"/>
  <c r="P194" i="10"/>
  <c r="Q194" i="10" s="1"/>
  <c r="S194" i="10" s="1"/>
  <c r="M200" i="22" l="1"/>
  <c r="N199" i="22"/>
  <c r="M201" i="21"/>
  <c r="N200" i="21"/>
  <c r="P195" i="10"/>
  <c r="Q195" i="10" s="1"/>
  <c r="S195" i="10" s="1"/>
  <c r="M201" i="22" l="1"/>
  <c r="N200" i="22"/>
  <c r="N201" i="21"/>
  <c r="M202" i="21"/>
  <c r="P196" i="10"/>
  <c r="Q196" i="10" s="1"/>
  <c r="S196" i="10" s="1"/>
  <c r="N201" i="22" l="1"/>
  <c r="M202" i="22"/>
  <c r="M203" i="21"/>
  <c r="N202" i="21"/>
  <c r="P197" i="10"/>
  <c r="Q197" i="10" s="1"/>
  <c r="S197" i="10" s="1"/>
  <c r="M203" i="22" l="1"/>
  <c r="N202" i="22"/>
  <c r="M204" i="21"/>
  <c r="N203" i="21"/>
  <c r="P198" i="10"/>
  <c r="Q198" i="10" s="1"/>
  <c r="S198" i="10" s="1"/>
  <c r="M204" i="22" l="1"/>
  <c r="N203" i="22"/>
  <c r="N204" i="21"/>
  <c r="M205" i="21"/>
  <c r="P199" i="10"/>
  <c r="Q199" i="10" s="1"/>
  <c r="S199" i="10" s="1"/>
  <c r="M205" i="22" l="1"/>
  <c r="N204" i="22"/>
  <c r="M206" i="21"/>
  <c r="N205" i="21"/>
  <c r="P200" i="10"/>
  <c r="Q200" i="10" s="1"/>
  <c r="S200" i="10" s="1"/>
  <c r="M206" i="22" l="1"/>
  <c r="N205" i="22"/>
  <c r="M207" i="21"/>
  <c r="N206" i="21"/>
  <c r="P201" i="10"/>
  <c r="Q201" i="10" s="1"/>
  <c r="S201" i="10" s="1"/>
  <c r="M207" i="22" l="1"/>
  <c r="N206" i="22"/>
  <c r="M208" i="21"/>
  <c r="N207" i="21"/>
  <c r="P202" i="10"/>
  <c r="Q202" i="10" s="1"/>
  <c r="S202" i="10" s="1"/>
  <c r="M208" i="22" l="1"/>
  <c r="N207" i="22"/>
  <c r="N208" i="21"/>
  <c r="M209" i="21"/>
  <c r="P203" i="10"/>
  <c r="Q203" i="10" s="1"/>
  <c r="S203" i="10" s="1"/>
  <c r="M209" i="22" l="1"/>
  <c r="N208" i="22"/>
  <c r="M210" i="21"/>
  <c r="N209" i="21"/>
  <c r="P204" i="10"/>
  <c r="Q204" i="10" s="1"/>
  <c r="S204" i="10" s="1"/>
  <c r="M210" i="22" l="1"/>
  <c r="N209" i="22"/>
  <c r="M211" i="21"/>
  <c r="N210" i="21"/>
  <c r="P205" i="10"/>
  <c r="Q205" i="10" s="1"/>
  <c r="S205" i="10" s="1"/>
  <c r="M211" i="22" l="1"/>
  <c r="N210" i="22"/>
  <c r="N211" i="21"/>
  <c r="M212" i="21"/>
  <c r="P206" i="10"/>
  <c r="Q206" i="10" s="1"/>
  <c r="S206" i="10" s="1"/>
  <c r="N211" i="22" l="1"/>
  <c r="M212" i="22"/>
  <c r="M213" i="21"/>
  <c r="N212" i="21"/>
  <c r="P207" i="10"/>
  <c r="Q207" i="10" s="1"/>
  <c r="S207" i="10" s="1"/>
  <c r="M213" i="22" l="1"/>
  <c r="N212" i="22"/>
  <c r="N213" i="21"/>
  <c r="M214" i="21"/>
  <c r="P208" i="10"/>
  <c r="Q208" i="10" s="1"/>
  <c r="S208" i="10" s="1"/>
  <c r="M214" i="22" l="1"/>
  <c r="N213" i="22"/>
  <c r="M215" i="21"/>
  <c r="N214" i="21"/>
  <c r="P209" i="10"/>
  <c r="Q209" i="10" s="1"/>
  <c r="S209" i="10" s="1"/>
  <c r="M215" i="22" l="1"/>
  <c r="N214" i="22"/>
  <c r="M216" i="21"/>
  <c r="N215" i="21"/>
  <c r="P210" i="10"/>
  <c r="Q210" i="10" s="1"/>
  <c r="S210" i="10" s="1"/>
  <c r="M216" i="22" l="1"/>
  <c r="N215" i="22"/>
  <c r="N216" i="21"/>
  <c r="M217" i="21"/>
  <c r="P211" i="10"/>
  <c r="Q211" i="10" s="1"/>
  <c r="S211" i="10" s="1"/>
  <c r="N216" i="22" l="1"/>
  <c r="M217" i="22"/>
  <c r="M218" i="21"/>
  <c r="N217" i="21"/>
  <c r="P212" i="10"/>
  <c r="Q212" i="10" s="1"/>
  <c r="S212" i="10" s="1"/>
  <c r="M218" i="22" l="1"/>
  <c r="N217" i="22"/>
  <c r="N218" i="21"/>
  <c r="M219" i="21"/>
  <c r="P213" i="10"/>
  <c r="Q213" i="10" s="1"/>
  <c r="S213" i="10" s="1"/>
  <c r="M219" i="22" l="1"/>
  <c r="N218" i="22"/>
  <c r="M220" i="21"/>
  <c r="N219" i="21"/>
  <c r="P214" i="10"/>
  <c r="Q214" i="10" s="1"/>
  <c r="S214" i="10" s="1"/>
  <c r="M220" i="22" l="1"/>
  <c r="N219" i="22"/>
  <c r="N220" i="21"/>
  <c r="M221" i="21"/>
  <c r="P215" i="10"/>
  <c r="Q215" i="10" s="1"/>
  <c r="S215" i="10" s="1"/>
  <c r="M221" i="22" l="1"/>
  <c r="N220" i="22"/>
  <c r="M222" i="21"/>
  <c r="N221" i="21"/>
  <c r="P216" i="10"/>
  <c r="Q216" i="10" s="1"/>
  <c r="S216" i="10" s="1"/>
  <c r="M222" i="22" l="1"/>
  <c r="N221" i="22"/>
  <c r="N222" i="21"/>
  <c r="M223" i="21"/>
  <c r="P217" i="10"/>
  <c r="Q217" i="10" s="1"/>
  <c r="S217" i="10" s="1"/>
  <c r="N222" i="22" l="1"/>
  <c r="M223" i="22"/>
  <c r="N223" i="21"/>
  <c r="M224" i="21"/>
  <c r="P218" i="10"/>
  <c r="Q218" i="10" s="1"/>
  <c r="S218" i="10" s="1"/>
  <c r="N223" i="22" l="1"/>
  <c r="M224" i="22"/>
  <c r="N224" i="21"/>
  <c r="M225" i="21"/>
  <c r="P219" i="10"/>
  <c r="Q219" i="10" s="1"/>
  <c r="S219" i="10" s="1"/>
  <c r="M225" i="22" l="1"/>
  <c r="N224" i="22"/>
  <c r="M226" i="21"/>
  <c r="N225" i="21"/>
  <c r="P220" i="10"/>
  <c r="Q220" i="10" s="1"/>
  <c r="S220" i="10" s="1"/>
  <c r="M226" i="22" l="1"/>
  <c r="N225" i="22"/>
  <c r="N226" i="21"/>
  <c r="M227" i="21"/>
  <c r="P221" i="10"/>
  <c r="Q221" i="10" s="1"/>
  <c r="S221" i="10" s="1"/>
  <c r="N226" i="22" l="1"/>
  <c r="N227" i="22" s="1"/>
  <c r="N227" i="21"/>
  <c r="M228" i="21"/>
  <c r="P222" i="10"/>
  <c r="Q222" i="10" s="1"/>
  <c r="S222" i="10" s="1"/>
  <c r="M229" i="21" l="1"/>
  <c r="N228" i="21"/>
  <c r="P223" i="10"/>
  <c r="Q223" i="10" s="1"/>
  <c r="S223" i="10" s="1"/>
  <c r="N229" i="21" l="1"/>
  <c r="M230" i="21"/>
  <c r="P224" i="10"/>
  <c r="Q224" i="10" s="1"/>
  <c r="S224" i="10" s="1"/>
  <c r="N230" i="21" l="1"/>
  <c r="M231" i="21"/>
  <c r="P225" i="10"/>
  <c r="Q225" i="10" s="1"/>
  <c r="S225" i="10" s="1"/>
  <c r="N231" i="21" l="1"/>
  <c r="M232" i="21"/>
  <c r="P226" i="10"/>
  <c r="Q226" i="10" s="1"/>
  <c r="S226" i="10" s="1"/>
  <c r="N232" i="21" l="1"/>
  <c r="M233" i="21"/>
  <c r="P227" i="10"/>
  <c r="Q227" i="10" s="1"/>
  <c r="S227" i="10" s="1"/>
  <c r="N233" i="21" l="1"/>
  <c r="M234" i="21"/>
  <c r="P228" i="10"/>
  <c r="Q228" i="10" s="1"/>
  <c r="S228" i="10" s="1"/>
  <c r="M235" i="21" l="1"/>
  <c r="N234" i="21"/>
  <c r="P229" i="10"/>
  <c r="Q229" i="10" s="1"/>
  <c r="S229" i="10" s="1"/>
  <c r="N235" i="21" l="1"/>
  <c r="M236" i="21"/>
  <c r="P230" i="10"/>
  <c r="Q230" i="10" s="1"/>
  <c r="S230" i="10" s="1"/>
  <c r="N236" i="21" l="1"/>
  <c r="M237" i="21"/>
  <c r="P231" i="10"/>
  <c r="Q231" i="10" s="1"/>
  <c r="S231" i="10" s="1"/>
  <c r="M238" i="21" l="1"/>
  <c r="N237" i="21"/>
  <c r="P232" i="10"/>
  <c r="Q232" i="10" s="1"/>
  <c r="S232" i="10" s="1"/>
  <c r="N238" i="21" l="1"/>
  <c r="M239" i="21"/>
  <c r="P233" i="10"/>
  <c r="Q233" i="10" s="1"/>
  <c r="S233" i="10" s="1"/>
  <c r="N239" i="21" l="1"/>
  <c r="M240" i="21"/>
  <c r="P234" i="10"/>
  <c r="Q234" i="10" s="1"/>
  <c r="S234" i="10" s="1"/>
  <c r="M241" i="21" l="1"/>
  <c r="N240" i="21"/>
  <c r="P235" i="10"/>
  <c r="Q235" i="10" s="1"/>
  <c r="S235" i="10" s="1"/>
  <c r="N241" i="21" l="1"/>
  <c r="M242" i="21"/>
  <c r="P236" i="10"/>
  <c r="Q236" i="10" s="1"/>
  <c r="S236" i="10" s="1"/>
  <c r="N242" i="21" l="1"/>
  <c r="M243" i="21"/>
  <c r="P237" i="10"/>
  <c r="Q237" i="10" s="1"/>
  <c r="S237" i="10" s="1"/>
  <c r="N243" i="21" l="1"/>
  <c r="M244" i="21"/>
  <c r="P238" i="10"/>
  <c r="Q238" i="10" s="1"/>
  <c r="S238" i="10" s="1"/>
  <c r="N244" i="21" l="1"/>
  <c r="M245" i="21"/>
  <c r="P239" i="10"/>
  <c r="Q239" i="10" s="1"/>
  <c r="S239" i="10" s="1"/>
  <c r="N245" i="21" l="1"/>
  <c r="M246" i="21"/>
  <c r="P240" i="10"/>
  <c r="Q240" i="10" s="1"/>
  <c r="S240" i="10" s="1"/>
  <c r="M247" i="21" l="1"/>
  <c r="N246" i="21"/>
  <c r="P241" i="10"/>
  <c r="Q241" i="10" s="1"/>
  <c r="S241" i="10" s="1"/>
  <c r="N247" i="21" l="1"/>
  <c r="M248" i="21"/>
  <c r="P242" i="10"/>
  <c r="Q242" i="10" s="1"/>
  <c r="S242" i="10" s="1"/>
  <c r="N248" i="21" l="1"/>
  <c r="M249" i="21"/>
  <c r="P243" i="10"/>
  <c r="Q243" i="10" s="1"/>
  <c r="S243" i="10" s="1"/>
  <c r="M250" i="21" l="1"/>
  <c r="N249" i="21"/>
  <c r="P244" i="10"/>
  <c r="Q244" i="10" s="1"/>
  <c r="S244" i="10" s="1"/>
  <c r="N250" i="21" l="1"/>
  <c r="M251" i="21"/>
  <c r="P245" i="10"/>
  <c r="Q245" i="10" s="1"/>
  <c r="S245" i="10" s="1"/>
  <c r="N251" i="21" l="1"/>
  <c r="M252" i="21"/>
  <c r="P246" i="10"/>
  <c r="Q246" i="10" s="1"/>
  <c r="S246" i="10" s="1"/>
  <c r="M253" i="21" l="1"/>
  <c r="N252" i="21"/>
  <c r="P247" i="10"/>
  <c r="Q247" i="10" s="1"/>
  <c r="S247" i="10" s="1"/>
  <c r="N253" i="21" l="1"/>
  <c r="M254" i="21"/>
  <c r="P248" i="10"/>
  <c r="Q248" i="10" s="1"/>
  <c r="S248" i="10" s="1"/>
  <c r="N254" i="21" l="1"/>
  <c r="M255" i="21"/>
  <c r="P249" i="10"/>
  <c r="Q249" i="10" s="1"/>
  <c r="S249" i="10" s="1"/>
  <c r="N255" i="21" l="1"/>
  <c r="M256" i="21"/>
  <c r="P250" i="10"/>
  <c r="Q250" i="10" s="1"/>
  <c r="S250" i="10" s="1"/>
  <c r="N256" i="21" l="1"/>
  <c r="M257" i="21"/>
  <c r="P251" i="10"/>
  <c r="Q251" i="10" s="1"/>
  <c r="S251" i="10" s="1"/>
  <c r="N257" i="21" l="1"/>
  <c r="M258" i="21"/>
  <c r="P252" i="10"/>
  <c r="Q252" i="10" s="1"/>
  <c r="S252" i="10" s="1"/>
  <c r="N258" i="21" l="1"/>
  <c r="N515" i="21" s="1"/>
  <c r="M259" i="21"/>
  <c r="P253" i="10"/>
  <c r="Q253" i="10" s="1"/>
  <c r="S253" i="10" s="1"/>
  <c r="M260" i="21" l="1"/>
  <c r="N259" i="21"/>
  <c r="P254" i="10"/>
  <c r="Q254" i="10" s="1"/>
  <c r="S254" i="10" s="1"/>
  <c r="M261" i="21" l="1"/>
  <c r="N260" i="21"/>
  <c r="P255" i="10"/>
  <c r="Q255" i="10" s="1"/>
  <c r="S255" i="10" s="1"/>
  <c r="N261" i="21" l="1"/>
  <c r="M262" i="21"/>
  <c r="P256" i="10"/>
  <c r="Q256" i="10" s="1"/>
  <c r="S256" i="10" s="1"/>
  <c r="N262" i="21" l="1"/>
  <c r="M263" i="21"/>
  <c r="P257" i="10"/>
  <c r="Q257" i="10" s="1"/>
  <c r="S257" i="10" s="1"/>
  <c r="N263" i="21" l="1"/>
  <c r="M264" i="21"/>
  <c r="P258" i="10"/>
  <c r="Q258" i="10" s="1"/>
  <c r="S258" i="10" s="1"/>
  <c r="N264" i="21" l="1"/>
  <c r="M265" i="21"/>
  <c r="P259" i="10"/>
  <c r="Q259" i="10" s="1"/>
  <c r="S259" i="10" s="1"/>
  <c r="M266" i="21" l="1"/>
  <c r="N265" i="21"/>
  <c r="P260" i="10"/>
  <c r="Q260" i="10" s="1"/>
  <c r="S260" i="10" s="1"/>
  <c r="M267" i="21" l="1"/>
  <c r="N266" i="21"/>
  <c r="P261" i="10"/>
  <c r="Q261" i="10" s="1"/>
  <c r="S261" i="10" s="1"/>
  <c r="N267" i="21" l="1"/>
  <c r="M268" i="21"/>
  <c r="P262" i="10"/>
  <c r="Q262" i="10" s="1"/>
  <c r="S262" i="10" s="1"/>
  <c r="N268" i="21" l="1"/>
  <c r="M269" i="21"/>
  <c r="P263" i="10"/>
  <c r="Q263" i="10" s="1"/>
  <c r="S263" i="10" s="1"/>
  <c r="N269" i="21" l="1"/>
  <c r="M270" i="21"/>
  <c r="P264" i="10"/>
  <c r="Q264" i="10" s="1"/>
  <c r="S264" i="10" s="1"/>
  <c r="N270" i="21" l="1"/>
  <c r="M271" i="21"/>
  <c r="P265" i="10"/>
  <c r="Q265" i="10" s="1"/>
  <c r="S265" i="10" s="1"/>
  <c r="M272" i="21" l="1"/>
  <c r="N271" i="21"/>
  <c r="P266" i="10"/>
  <c r="Q266" i="10" s="1"/>
  <c r="S266" i="10" s="1"/>
  <c r="M273" i="21" l="1"/>
  <c r="N272" i="21"/>
  <c r="P267" i="10"/>
  <c r="Q267" i="10" s="1"/>
  <c r="S267" i="10" s="1"/>
  <c r="N273" i="21" l="1"/>
  <c r="M274" i="21"/>
  <c r="P268" i="10"/>
  <c r="Q268" i="10" s="1"/>
  <c r="S268" i="10" s="1"/>
  <c r="N274" i="21" l="1"/>
  <c r="M275" i="21"/>
  <c r="P269" i="10"/>
  <c r="Q269" i="10" s="1"/>
  <c r="S269" i="10" s="1"/>
  <c r="N275" i="21" l="1"/>
  <c r="M276" i="21"/>
  <c r="P270" i="10"/>
  <c r="Q270" i="10" s="1"/>
  <c r="S270" i="10" s="1"/>
  <c r="N276" i="21" l="1"/>
  <c r="M277" i="21"/>
  <c r="P271" i="10"/>
  <c r="Q271" i="10" s="1"/>
  <c r="S271" i="10" s="1"/>
  <c r="M278" i="21" l="1"/>
  <c r="N277" i="21"/>
  <c r="P272" i="10"/>
  <c r="Q272" i="10" s="1"/>
  <c r="S272" i="10" s="1"/>
  <c r="N278" i="21" l="1"/>
  <c r="M279" i="21"/>
  <c r="P273" i="10"/>
  <c r="Q273" i="10" s="1"/>
  <c r="S273" i="10" s="1"/>
  <c r="N279" i="21" l="1"/>
  <c r="M280" i="21"/>
  <c r="P274" i="10"/>
  <c r="Q274" i="10" s="1"/>
  <c r="S274" i="10" s="1"/>
  <c r="N280" i="21" l="1"/>
  <c r="M281" i="21"/>
  <c r="P275" i="10"/>
  <c r="Q275" i="10" s="1"/>
  <c r="S275" i="10" s="1"/>
  <c r="M282" i="21" l="1"/>
  <c r="N281" i="21"/>
  <c r="P276" i="10"/>
  <c r="Q276" i="10" s="1"/>
  <c r="S276" i="10" s="1"/>
  <c r="M283" i="21" l="1"/>
  <c r="N282" i="21"/>
  <c r="P277" i="10"/>
  <c r="Q277" i="10" s="1"/>
  <c r="S277" i="10" s="1"/>
  <c r="N283" i="21" l="1"/>
  <c r="M284" i="21"/>
  <c r="P278" i="10"/>
  <c r="Q278" i="10" s="1"/>
  <c r="S278" i="10" s="1"/>
  <c r="N284" i="21" l="1"/>
  <c r="M285" i="21"/>
  <c r="P279" i="10"/>
  <c r="Q279" i="10" s="1"/>
  <c r="S279" i="10" s="1"/>
  <c r="M286" i="21" l="1"/>
  <c r="N285" i="21"/>
  <c r="P280" i="10"/>
  <c r="Q280" i="10" s="1"/>
  <c r="S280" i="10" s="1"/>
  <c r="M287" i="21" l="1"/>
  <c r="N286" i="21"/>
  <c r="P281" i="10"/>
  <c r="Q281" i="10" s="1"/>
  <c r="S281" i="10" s="1"/>
  <c r="M288" i="21" l="1"/>
  <c r="N287" i="21"/>
  <c r="P282" i="10"/>
  <c r="Q282" i="10" s="1"/>
  <c r="S282" i="10" s="1"/>
  <c r="M289" i="21" l="1"/>
  <c r="N288" i="21"/>
  <c r="P283" i="10"/>
  <c r="Q283" i="10" s="1"/>
  <c r="S283" i="10" s="1"/>
  <c r="M290" i="21" l="1"/>
  <c r="N289" i="21"/>
  <c r="P284" i="10"/>
  <c r="Q284" i="10" s="1"/>
  <c r="S284" i="10" s="1"/>
  <c r="M291" i="21" l="1"/>
  <c r="N290" i="21"/>
  <c r="P285" i="10"/>
  <c r="Q285" i="10" s="1"/>
  <c r="S285" i="10" s="1"/>
  <c r="N291" i="21" l="1"/>
  <c r="M292" i="21"/>
  <c r="P286" i="10"/>
  <c r="Q286" i="10" s="1"/>
  <c r="S286" i="10" s="1"/>
  <c r="N292" i="21" l="1"/>
  <c r="M293" i="21"/>
  <c r="P287" i="10"/>
  <c r="Q287" i="10" s="1"/>
  <c r="S287" i="10" s="1"/>
  <c r="N293" i="21" l="1"/>
  <c r="M294" i="21"/>
  <c r="P288" i="10"/>
  <c r="Q288" i="10" s="1"/>
  <c r="S288" i="10" s="1"/>
  <c r="M295" i="21" l="1"/>
  <c r="N294" i="21"/>
  <c r="P289" i="10"/>
  <c r="Q289" i="10" s="1"/>
  <c r="S289" i="10" s="1"/>
  <c r="N295" i="21" l="1"/>
  <c r="M296" i="21"/>
  <c r="P290" i="10"/>
  <c r="Q290" i="10" s="1"/>
  <c r="S290" i="10" s="1"/>
  <c r="M297" i="21" l="1"/>
  <c r="N296" i="21"/>
  <c r="P291" i="10"/>
  <c r="Q291" i="10" s="1"/>
  <c r="S291" i="10" s="1"/>
  <c r="M298" i="21" l="1"/>
  <c r="N297" i="21"/>
  <c r="P292" i="10"/>
  <c r="Q292" i="10" s="1"/>
  <c r="S292" i="10" s="1"/>
  <c r="N298" i="21" l="1"/>
  <c r="M299" i="21"/>
  <c r="P293" i="10"/>
  <c r="Q293" i="10" s="1"/>
  <c r="S293" i="10" s="1"/>
  <c r="N299" i="21" l="1"/>
  <c r="M300" i="21"/>
  <c r="P294" i="10"/>
  <c r="Q294" i="10" s="1"/>
  <c r="S294" i="10" s="1"/>
  <c r="M301" i="21" l="1"/>
  <c r="N300" i="21"/>
  <c r="P295" i="10"/>
  <c r="Q295" i="10" s="1"/>
  <c r="S295" i="10" s="1"/>
  <c r="N301" i="21" l="1"/>
  <c r="M302" i="21"/>
  <c r="P296" i="10"/>
  <c r="Q296" i="10" s="1"/>
  <c r="S296" i="10" s="1"/>
  <c r="M303" i="21" l="1"/>
  <c r="N302" i="21"/>
  <c r="P297" i="10"/>
  <c r="Q297" i="10" s="1"/>
  <c r="S297" i="10" s="1"/>
  <c r="M304" i="21" l="1"/>
  <c r="N303" i="21"/>
  <c r="P298" i="10"/>
  <c r="Q298" i="10" s="1"/>
  <c r="S298" i="10" s="1"/>
  <c r="N304" i="21" l="1"/>
  <c r="M305" i="21"/>
  <c r="P299" i="10"/>
  <c r="Q299" i="10" s="1"/>
  <c r="S299" i="10" s="1"/>
  <c r="N305" i="21" l="1"/>
  <c r="M306" i="21"/>
  <c r="P300" i="10"/>
  <c r="Q300" i="10" s="1"/>
  <c r="S300" i="10" s="1"/>
  <c r="M307" i="21" l="1"/>
  <c r="N306" i="21"/>
  <c r="P301" i="10"/>
  <c r="Q301" i="10" s="1"/>
  <c r="S301" i="10" s="1"/>
  <c r="N307" i="21" l="1"/>
  <c r="M308" i="21"/>
  <c r="P302" i="10"/>
  <c r="Q302" i="10" s="1"/>
  <c r="S302" i="10" s="1"/>
  <c r="M309" i="21" l="1"/>
  <c r="N308" i="21"/>
  <c r="P303" i="10"/>
  <c r="Q303" i="10" s="1"/>
  <c r="S303" i="10" s="1"/>
  <c r="M310" i="21" l="1"/>
  <c r="N309" i="21"/>
  <c r="P304" i="10"/>
  <c r="Q304" i="10" s="1"/>
  <c r="S304" i="10" s="1"/>
  <c r="N310" i="21" l="1"/>
  <c r="M311" i="21"/>
  <c r="P305" i="10"/>
  <c r="Q305" i="10" s="1"/>
  <c r="S305" i="10" s="1"/>
  <c r="N311" i="21" l="1"/>
  <c r="M312" i="21"/>
  <c r="P306" i="10"/>
  <c r="Q306" i="10" s="1"/>
  <c r="S306" i="10" s="1"/>
  <c r="N312" i="21" l="1"/>
  <c r="M313" i="21"/>
  <c r="P307" i="10"/>
  <c r="Q307" i="10" s="1"/>
  <c r="S307" i="10" s="1"/>
  <c r="N313" i="21" l="1"/>
  <c r="M314" i="21"/>
  <c r="P308" i="10"/>
  <c r="Q308" i="10" s="1"/>
  <c r="S308" i="10" s="1"/>
  <c r="M315" i="21" l="1"/>
  <c r="N314" i="21"/>
  <c r="P309" i="10"/>
  <c r="Q309" i="10" s="1"/>
  <c r="S309" i="10" s="1"/>
  <c r="N315" i="21" l="1"/>
  <c r="M316" i="21"/>
  <c r="P310" i="10"/>
  <c r="Q310" i="10" s="1"/>
  <c r="S310" i="10" s="1"/>
  <c r="N316" i="21" l="1"/>
  <c r="M317" i="21"/>
  <c r="P311" i="10"/>
  <c r="Q311" i="10" s="1"/>
  <c r="S311" i="10" s="1"/>
  <c r="N317" i="21" l="1"/>
  <c r="M318" i="21"/>
  <c r="P312" i="10"/>
  <c r="Q312" i="10" s="1"/>
  <c r="S312" i="10" s="1"/>
  <c r="N318" i="21" l="1"/>
  <c r="M319" i="21"/>
  <c r="P313" i="10"/>
  <c r="Q313" i="10" s="1"/>
  <c r="S313" i="10" s="1"/>
  <c r="N319" i="21" l="1"/>
  <c r="M320" i="21"/>
  <c r="P314" i="10"/>
  <c r="Q314" i="10" s="1"/>
  <c r="S314" i="10" s="1"/>
  <c r="M321" i="21" l="1"/>
  <c r="N320" i="21"/>
  <c r="P315" i="10"/>
  <c r="Q315" i="10" s="1"/>
  <c r="S315" i="10" s="1"/>
  <c r="N321" i="21" l="1"/>
  <c r="M322" i="21"/>
  <c r="P316" i="10"/>
  <c r="Q316" i="10" s="1"/>
  <c r="S316" i="10" s="1"/>
  <c r="N322" i="21" l="1"/>
  <c r="M323" i="21"/>
  <c r="P317" i="10"/>
  <c r="Q317" i="10" s="1"/>
  <c r="S317" i="10" s="1"/>
  <c r="N323" i="21" l="1"/>
  <c r="M324" i="21"/>
  <c r="P318" i="10"/>
  <c r="Q318" i="10" s="1"/>
  <c r="S318" i="10" s="1"/>
  <c r="N324" i="21" l="1"/>
  <c r="M325" i="21"/>
  <c r="P319" i="10"/>
  <c r="Q319" i="10" s="1"/>
  <c r="S319" i="10" s="1"/>
  <c r="N325" i="21" l="1"/>
  <c r="M326" i="21"/>
  <c r="P320" i="10"/>
  <c r="Q320" i="10" s="1"/>
  <c r="S320" i="10" s="1"/>
  <c r="M327" i="21" l="1"/>
  <c r="N326" i="21"/>
  <c r="P321" i="10"/>
  <c r="Q321" i="10" s="1"/>
  <c r="S321" i="10" s="1"/>
  <c r="N327" i="21" l="1"/>
  <c r="M328" i="21"/>
  <c r="P322" i="10"/>
  <c r="Q322" i="10" s="1"/>
  <c r="S322" i="10" s="1"/>
  <c r="N328" i="21" l="1"/>
  <c r="M329" i="21"/>
  <c r="P323" i="10"/>
  <c r="Q323" i="10" s="1"/>
  <c r="S323" i="10" s="1"/>
  <c r="N329" i="21" l="1"/>
  <c r="M330" i="21"/>
  <c r="P324" i="10"/>
  <c r="Q324" i="10" s="1"/>
  <c r="S324" i="10" s="1"/>
  <c r="N330" i="21" l="1"/>
  <c r="M331" i="21"/>
  <c r="P325" i="10"/>
  <c r="Q325" i="10" s="1"/>
  <c r="S325" i="10" s="1"/>
  <c r="N331" i="21" l="1"/>
  <c r="M332" i="21"/>
  <c r="P326" i="10"/>
  <c r="Q326" i="10" s="1"/>
  <c r="S326" i="10" s="1"/>
  <c r="M333" i="21" l="1"/>
  <c r="N332" i="21"/>
  <c r="P327" i="10"/>
  <c r="Q327" i="10" s="1"/>
  <c r="S327" i="10" s="1"/>
  <c r="N333" i="21" l="1"/>
  <c r="M334" i="21"/>
  <c r="P328" i="10"/>
  <c r="Q328" i="10" s="1"/>
  <c r="S328" i="10" s="1"/>
  <c r="N334" i="21" l="1"/>
  <c r="M335" i="21"/>
  <c r="P329" i="10"/>
  <c r="Q329" i="10" s="1"/>
  <c r="S329" i="10" s="1"/>
  <c r="N335" i="21" l="1"/>
  <c r="M336" i="21"/>
  <c r="P330" i="10"/>
  <c r="Q330" i="10" s="1"/>
  <c r="S330" i="10" s="1"/>
  <c r="N336" i="21" l="1"/>
  <c r="M337" i="21"/>
  <c r="P331" i="10"/>
  <c r="Q331" i="10" s="1"/>
  <c r="S331" i="10" s="1"/>
  <c r="N337" i="21" l="1"/>
  <c r="M338" i="21"/>
  <c r="P332" i="10"/>
  <c r="Q332" i="10" s="1"/>
  <c r="S332" i="10" s="1"/>
  <c r="M339" i="21" l="1"/>
  <c r="N338" i="21"/>
  <c r="P333" i="10"/>
  <c r="Q333" i="10" s="1"/>
  <c r="S333" i="10" s="1"/>
  <c r="N339" i="21" l="1"/>
  <c r="M340" i="21"/>
  <c r="P334" i="10"/>
  <c r="Q334" i="10" s="1"/>
  <c r="S334" i="10" s="1"/>
  <c r="N340" i="21" l="1"/>
  <c r="M341" i="21"/>
  <c r="P335" i="10"/>
  <c r="Q335" i="10" s="1"/>
  <c r="S335" i="10" s="1"/>
  <c r="N341" i="21" l="1"/>
  <c r="M342" i="21"/>
  <c r="P336" i="10"/>
  <c r="Q336" i="10" s="1"/>
  <c r="S336" i="10" s="1"/>
  <c r="N342" i="21" l="1"/>
  <c r="M343" i="21"/>
  <c r="P337" i="10"/>
  <c r="Q337" i="10" s="1"/>
  <c r="S337" i="10" s="1"/>
  <c r="N343" i="21" l="1"/>
  <c r="M344" i="21"/>
  <c r="P338" i="10"/>
  <c r="Q338" i="10" s="1"/>
  <c r="S338" i="10" s="1"/>
  <c r="M345" i="21" l="1"/>
  <c r="N344" i="21"/>
  <c r="P339" i="10"/>
  <c r="Q339" i="10" s="1"/>
  <c r="S339" i="10" s="1"/>
  <c r="N345" i="21" l="1"/>
  <c r="M346" i="21"/>
  <c r="P340" i="10"/>
  <c r="Q340" i="10" s="1"/>
  <c r="S340" i="10" s="1"/>
  <c r="N346" i="21" l="1"/>
  <c r="M347" i="21"/>
  <c r="P341" i="10"/>
  <c r="Q341" i="10" s="1"/>
  <c r="S341" i="10" s="1"/>
  <c r="M348" i="21" l="1"/>
  <c r="N347" i="21"/>
  <c r="P342" i="10"/>
  <c r="Q342" i="10" s="1"/>
  <c r="S342" i="10" s="1"/>
  <c r="N348" i="21" l="1"/>
  <c r="M349" i="21"/>
  <c r="P343" i="10"/>
  <c r="Q343" i="10" s="1"/>
  <c r="S343" i="10" s="1"/>
  <c r="N349" i="21" l="1"/>
  <c r="M350" i="21"/>
  <c r="P344" i="10"/>
  <c r="Q344" i="10" s="1"/>
  <c r="S344" i="10" s="1"/>
  <c r="N350" i="21" l="1"/>
  <c r="M351" i="21"/>
  <c r="P345" i="10"/>
  <c r="Q345" i="10" s="1"/>
  <c r="S345" i="10" s="1"/>
  <c r="N351" i="21" l="1"/>
  <c r="M352" i="21"/>
  <c r="P346" i="10"/>
  <c r="Q346" i="10" s="1"/>
  <c r="S346" i="10" s="1"/>
  <c r="N352" i="21" l="1"/>
  <c r="M353" i="21"/>
  <c r="P347" i="10"/>
  <c r="Q347" i="10" s="1"/>
  <c r="S347" i="10" s="1"/>
  <c r="M354" i="21" l="1"/>
  <c r="N353" i="21"/>
  <c r="P348" i="10"/>
  <c r="Q348" i="10" s="1"/>
  <c r="S348" i="10" s="1"/>
  <c r="N354" i="21" l="1"/>
  <c r="M355" i="21"/>
  <c r="P349" i="10"/>
  <c r="Q349" i="10" s="1"/>
  <c r="S349" i="10" s="1"/>
  <c r="N355" i="21" l="1"/>
  <c r="M356" i="21"/>
  <c r="P350" i="10"/>
  <c r="Q350" i="10" s="1"/>
  <c r="S350" i="10" s="1"/>
  <c r="N356" i="21" l="1"/>
  <c r="M357" i="21"/>
  <c r="P351" i="10"/>
  <c r="Q351" i="10" s="1"/>
  <c r="S351" i="10" s="1"/>
  <c r="N357" i="21" l="1"/>
  <c r="M358" i="21"/>
  <c r="P352" i="10"/>
  <c r="Q352" i="10" s="1"/>
  <c r="S352" i="10" s="1"/>
  <c r="N358" i="21" l="1"/>
  <c r="M359" i="21"/>
  <c r="P353" i="10"/>
  <c r="Q353" i="10" s="1"/>
  <c r="S353" i="10" s="1"/>
  <c r="M360" i="21" l="1"/>
  <c r="N359" i="21"/>
  <c r="P354" i="10"/>
  <c r="Q354" i="10" s="1"/>
  <c r="S354" i="10" s="1"/>
  <c r="N360" i="21" l="1"/>
  <c r="M361" i="21"/>
  <c r="P355" i="10"/>
  <c r="Q355" i="10" s="1"/>
  <c r="S355" i="10" s="1"/>
  <c r="N361" i="21" l="1"/>
  <c r="M362" i="21"/>
  <c r="P356" i="10"/>
  <c r="Q356" i="10" s="1"/>
  <c r="S356" i="10" s="1"/>
  <c r="N362" i="21" l="1"/>
  <c r="M363" i="21"/>
  <c r="P357" i="10"/>
  <c r="Q357" i="10" s="1"/>
  <c r="S357" i="10" s="1"/>
  <c r="M364" i="21" l="1"/>
  <c r="N363" i="21"/>
  <c r="P358" i="10"/>
  <c r="Q358" i="10" s="1"/>
  <c r="S358" i="10" s="1"/>
  <c r="N364" i="21" l="1"/>
  <c r="M365" i="21"/>
  <c r="P359" i="10"/>
  <c r="Q359" i="10" s="1"/>
  <c r="S359" i="10" s="1"/>
  <c r="N365" i="21" l="1"/>
  <c r="M366" i="21"/>
  <c r="P360" i="10"/>
  <c r="Q360" i="10" s="1"/>
  <c r="S360" i="10" s="1"/>
  <c r="N366" i="21" l="1"/>
  <c r="M367" i="21"/>
  <c r="P361" i="10"/>
  <c r="Q361" i="10" s="1"/>
  <c r="S361" i="10" s="1"/>
  <c r="M368" i="21" l="1"/>
  <c r="N367" i="21"/>
  <c r="P362" i="10"/>
  <c r="Q362" i="10" s="1"/>
  <c r="S362" i="10" s="1"/>
  <c r="N368" i="21" l="1"/>
  <c r="M369" i="21"/>
  <c r="P363" i="10"/>
  <c r="Q363" i="10" s="1"/>
  <c r="S363" i="10" s="1"/>
  <c r="N369" i="21" l="1"/>
  <c r="M370" i="21"/>
  <c r="P364" i="10"/>
  <c r="Q364" i="10" s="1"/>
  <c r="S364" i="10" s="1"/>
  <c r="N370" i="21" l="1"/>
  <c r="M371" i="21"/>
  <c r="P365" i="10"/>
  <c r="Q365" i="10" s="1"/>
  <c r="S365" i="10" s="1"/>
  <c r="M372" i="21" l="1"/>
  <c r="N371" i="21"/>
  <c r="P366" i="10"/>
  <c r="Q366" i="10" s="1"/>
  <c r="S366" i="10" s="1"/>
  <c r="M373" i="21" l="1"/>
  <c r="N372" i="21"/>
  <c r="P367" i="10"/>
  <c r="Q367" i="10" s="1"/>
  <c r="S367" i="10" s="1"/>
  <c r="N373" i="21" l="1"/>
  <c r="M374" i="21"/>
  <c r="P368" i="10"/>
  <c r="Q368" i="10" s="1"/>
  <c r="S368" i="10" s="1"/>
  <c r="N374" i="21" l="1"/>
  <c r="M375" i="21"/>
  <c r="P369" i="10"/>
  <c r="Q369" i="10" s="1"/>
  <c r="S369" i="10" s="1"/>
  <c r="N375" i="21" l="1"/>
  <c r="M376" i="21"/>
  <c r="P370" i="10"/>
  <c r="Q370" i="10" s="1"/>
  <c r="S370" i="10" s="1"/>
  <c r="N376" i="21" l="1"/>
  <c r="M377" i="21"/>
  <c r="P371" i="10"/>
  <c r="Q371" i="10" s="1"/>
  <c r="S371" i="10" s="1"/>
  <c r="M378" i="21" l="1"/>
  <c r="N377" i="21"/>
  <c r="P372" i="10"/>
  <c r="Q372" i="10" s="1"/>
  <c r="S372" i="10" s="1"/>
  <c r="M379" i="21" l="1"/>
  <c r="N378" i="21"/>
  <c r="P373" i="10"/>
  <c r="Q373" i="10" s="1"/>
  <c r="S373" i="10" s="1"/>
  <c r="N379" i="21" l="1"/>
  <c r="M380" i="21"/>
  <c r="P374" i="10"/>
  <c r="Q374" i="10" s="1"/>
  <c r="S374" i="10" s="1"/>
  <c r="N380" i="21" l="1"/>
  <c r="M381" i="21"/>
  <c r="P375" i="10"/>
  <c r="Q375" i="10" s="1"/>
  <c r="S375" i="10" s="1"/>
  <c r="N381" i="21" l="1"/>
  <c r="M382" i="21"/>
  <c r="P376" i="10"/>
  <c r="Q376" i="10" s="1"/>
  <c r="S376" i="10" s="1"/>
  <c r="N382" i="21" l="1"/>
  <c r="M383" i="21"/>
  <c r="P377" i="10"/>
  <c r="Q377" i="10" s="1"/>
  <c r="S377" i="10" s="1"/>
  <c r="M384" i="21" l="1"/>
  <c r="N383" i="21"/>
  <c r="P378" i="10"/>
  <c r="Q378" i="10" s="1"/>
  <c r="S378" i="10" s="1"/>
  <c r="M385" i="21" l="1"/>
  <c r="N384" i="21"/>
  <c r="P379" i="10"/>
  <c r="Q379" i="10" s="1"/>
  <c r="S379" i="10" s="1"/>
  <c r="N385" i="21" l="1"/>
  <c r="M386" i="21"/>
  <c r="P380" i="10"/>
  <c r="Q380" i="10" s="1"/>
  <c r="S380" i="10" s="1"/>
  <c r="N386" i="21" l="1"/>
  <c r="M387" i="21"/>
  <c r="P381" i="10"/>
  <c r="Q381" i="10" s="1"/>
  <c r="S381" i="10" s="1"/>
  <c r="N387" i="21" l="1"/>
  <c r="M388" i="21"/>
  <c r="P382" i="10"/>
  <c r="Q382" i="10" s="1"/>
  <c r="S382" i="10" s="1"/>
  <c r="M389" i="21" l="1"/>
  <c r="N388" i="21"/>
  <c r="P383" i="10"/>
  <c r="Q383" i="10" s="1"/>
  <c r="S383" i="10" s="1"/>
  <c r="M390" i="21" l="1"/>
  <c r="N389" i="21"/>
  <c r="P384" i="10"/>
  <c r="Q384" i="10" s="1"/>
  <c r="S384" i="10" s="1"/>
  <c r="M391" i="21" l="1"/>
  <c r="N390" i="21"/>
  <c r="P385" i="10"/>
  <c r="Q385" i="10" s="1"/>
  <c r="S385" i="10" s="1"/>
  <c r="M392" i="21" l="1"/>
  <c r="N391" i="21"/>
  <c r="P386" i="10"/>
  <c r="Q386" i="10" s="1"/>
  <c r="S386" i="10" s="1"/>
  <c r="M393" i="21" l="1"/>
  <c r="N392" i="21"/>
  <c r="P387" i="10"/>
  <c r="Q387" i="10" s="1"/>
  <c r="S387" i="10" s="1"/>
  <c r="N393" i="21" l="1"/>
  <c r="M394" i="21"/>
  <c r="P388" i="10"/>
  <c r="Q388" i="10" s="1"/>
  <c r="S388" i="10" s="1"/>
  <c r="M395" i="21" l="1"/>
  <c r="N394" i="21"/>
  <c r="P389" i="10"/>
  <c r="Q389" i="10" s="1"/>
  <c r="S389" i="10" s="1"/>
  <c r="N395" i="21" l="1"/>
  <c r="M396" i="21"/>
  <c r="P390" i="10"/>
  <c r="Q390" i="10" s="1"/>
  <c r="S390" i="10" s="1"/>
  <c r="M397" i="21" l="1"/>
  <c r="N396" i="21"/>
  <c r="P391" i="10"/>
  <c r="Q391" i="10" s="1"/>
  <c r="S391" i="10" s="1"/>
  <c r="M398" i="21" l="1"/>
  <c r="N397" i="21"/>
  <c r="P392" i="10"/>
  <c r="Q392" i="10" s="1"/>
  <c r="S392" i="10" s="1"/>
  <c r="N398" i="21" l="1"/>
  <c r="M399" i="21"/>
  <c r="P393" i="10"/>
  <c r="Q393" i="10" s="1"/>
  <c r="S393" i="10" s="1"/>
  <c r="N399" i="21" l="1"/>
  <c r="M400" i="21"/>
  <c r="P394" i="10"/>
  <c r="Q394" i="10" s="1"/>
  <c r="S394" i="10" s="1"/>
  <c r="N400" i="21" l="1"/>
  <c r="M401" i="21"/>
  <c r="P395" i="10"/>
  <c r="Q395" i="10" s="1"/>
  <c r="S395" i="10" s="1"/>
  <c r="N401" i="21" l="1"/>
  <c r="M402" i="21"/>
  <c r="P396" i="10"/>
  <c r="Q396" i="10" s="1"/>
  <c r="S396" i="10" s="1"/>
  <c r="M403" i="21" l="1"/>
  <c r="N402" i="21"/>
  <c r="P397" i="10"/>
  <c r="Q397" i="10" s="1"/>
  <c r="S397" i="10" s="1"/>
  <c r="M404" i="21" l="1"/>
  <c r="N403" i="21"/>
  <c r="P398" i="10"/>
  <c r="Q398" i="10" s="1"/>
  <c r="S398" i="10" s="1"/>
  <c r="N404" i="21" l="1"/>
  <c r="M405" i="21"/>
  <c r="P399" i="10"/>
  <c r="Q399" i="10" s="1"/>
  <c r="S399" i="10" s="1"/>
  <c r="N405" i="21" l="1"/>
  <c r="M406" i="21"/>
  <c r="P400" i="10"/>
  <c r="Q400" i="10" s="1"/>
  <c r="S400" i="10" s="1"/>
  <c r="N406" i="21" l="1"/>
  <c r="M407" i="21"/>
  <c r="P401" i="10"/>
  <c r="Q401" i="10" s="1"/>
  <c r="S401" i="10" s="1"/>
  <c r="N407" i="21" l="1"/>
  <c r="M408" i="21"/>
  <c r="P402" i="10"/>
  <c r="Q402" i="10" s="1"/>
  <c r="S402" i="10" s="1"/>
  <c r="M409" i="21" l="1"/>
  <c r="N408" i="21"/>
  <c r="P403" i="10"/>
  <c r="Q403" i="10" s="1"/>
  <c r="S403" i="10" s="1"/>
  <c r="M410" i="21" l="1"/>
  <c r="N409" i="21"/>
  <c r="P404" i="10"/>
  <c r="Q404" i="10" s="1"/>
  <c r="S404" i="10" s="1"/>
  <c r="N410" i="21" l="1"/>
  <c r="M411" i="21"/>
  <c r="P405" i="10"/>
  <c r="Q405" i="10" s="1"/>
  <c r="S405" i="10" s="1"/>
  <c r="N411" i="21" l="1"/>
  <c r="M412" i="21"/>
  <c r="P406" i="10"/>
  <c r="Q406" i="10" s="1"/>
  <c r="S406" i="10" s="1"/>
  <c r="N412" i="21" l="1"/>
  <c r="M413" i="21"/>
  <c r="P407" i="10"/>
  <c r="Q407" i="10" s="1"/>
  <c r="S407" i="10" s="1"/>
  <c r="N413" i="21" l="1"/>
  <c r="M414" i="21"/>
  <c r="P408" i="10"/>
  <c r="Q408" i="10" s="1"/>
  <c r="S408" i="10" s="1"/>
  <c r="M415" i="21" l="1"/>
  <c r="N414" i="21"/>
  <c r="P409" i="10"/>
  <c r="Q409" i="10" s="1"/>
  <c r="S409" i="10" s="1"/>
  <c r="N415" i="21" l="1"/>
  <c r="M416" i="21"/>
  <c r="P410" i="10"/>
  <c r="Q410" i="10" s="1"/>
  <c r="S410" i="10" s="1"/>
  <c r="N416" i="21" l="1"/>
  <c r="M417" i="21"/>
  <c r="P411" i="10"/>
  <c r="Q411" i="10" s="1"/>
  <c r="S411" i="10" s="1"/>
  <c r="N417" i="21" l="1"/>
  <c r="M418" i="21"/>
  <c r="P412" i="10"/>
  <c r="Q412" i="10" s="1"/>
  <c r="S412" i="10" s="1"/>
  <c r="N418" i="21" l="1"/>
  <c r="M419" i="21"/>
  <c r="P413" i="10"/>
  <c r="Q413" i="10" s="1"/>
  <c r="S413" i="10" s="1"/>
  <c r="N419" i="21" l="1"/>
  <c r="M420" i="21"/>
  <c r="P414" i="10"/>
  <c r="Q414" i="10" s="1"/>
  <c r="S414" i="10" s="1"/>
  <c r="M421" i="21" l="1"/>
  <c r="N420" i="21"/>
  <c r="P415" i="10"/>
  <c r="Q415" i="10" s="1"/>
  <c r="S415" i="10" s="1"/>
  <c r="N421" i="21" l="1"/>
  <c r="M422" i="21"/>
  <c r="P416" i="10"/>
  <c r="Q416" i="10" s="1"/>
  <c r="S416" i="10" s="1"/>
  <c r="N422" i="21" l="1"/>
  <c r="M423" i="21"/>
  <c r="P417" i="10"/>
  <c r="Q417" i="10" s="1"/>
  <c r="S417" i="10" s="1"/>
  <c r="N423" i="21" l="1"/>
  <c r="M424" i="21"/>
  <c r="P418" i="10"/>
  <c r="Q418" i="10" s="1"/>
  <c r="S418" i="10" s="1"/>
  <c r="N424" i="21" l="1"/>
  <c r="M425" i="21"/>
  <c r="P419" i="10"/>
  <c r="Q419" i="10" s="1"/>
  <c r="S419" i="10" s="1"/>
  <c r="N425" i="21" l="1"/>
  <c r="M426" i="21"/>
  <c r="P420" i="10"/>
  <c r="Q420" i="10" s="1"/>
  <c r="S420" i="10" s="1"/>
  <c r="M427" i="21" l="1"/>
  <c r="N426" i="21"/>
  <c r="P421" i="10"/>
  <c r="Q421" i="10" s="1"/>
  <c r="S421" i="10" s="1"/>
  <c r="N427" i="21" l="1"/>
  <c r="M428" i="21"/>
  <c r="P422" i="10"/>
  <c r="Q422" i="10" s="1"/>
  <c r="S422" i="10" s="1"/>
  <c r="N428" i="21" l="1"/>
  <c r="M429" i="21"/>
  <c r="P423" i="10"/>
  <c r="Q423" i="10" s="1"/>
  <c r="S423" i="10" s="1"/>
  <c r="N429" i="21" l="1"/>
  <c r="M430" i="21"/>
  <c r="P424" i="10"/>
  <c r="Q424" i="10" s="1"/>
  <c r="S424" i="10" s="1"/>
  <c r="N430" i="21" l="1"/>
  <c r="M431" i="21"/>
  <c r="P425" i="10"/>
  <c r="Q425" i="10" s="1"/>
  <c r="S425" i="10" s="1"/>
  <c r="N431" i="21" l="1"/>
  <c r="M432" i="21"/>
  <c r="P426" i="10"/>
  <c r="Q426" i="10" s="1"/>
  <c r="S426" i="10" s="1"/>
  <c r="M433" i="21" l="1"/>
  <c r="N432" i="21"/>
  <c r="P427" i="10"/>
  <c r="Q427" i="10" s="1"/>
  <c r="S427" i="10" s="1"/>
  <c r="N433" i="21" l="1"/>
  <c r="M434" i="21"/>
  <c r="P428" i="10"/>
  <c r="Q428" i="10" s="1"/>
  <c r="S428" i="10" s="1"/>
  <c r="N434" i="21" l="1"/>
  <c r="M435" i="21"/>
  <c r="P429" i="10"/>
  <c r="Q429" i="10" s="1"/>
  <c r="S429" i="10" s="1"/>
  <c r="N435" i="21" l="1"/>
  <c r="M436" i="21"/>
  <c r="P430" i="10"/>
  <c r="Q430" i="10" s="1"/>
  <c r="S430" i="10" s="1"/>
  <c r="N436" i="21" l="1"/>
  <c r="M437" i="21"/>
  <c r="P431" i="10"/>
  <c r="Q431" i="10" s="1"/>
  <c r="S431" i="10" s="1"/>
  <c r="M438" i="21" l="1"/>
  <c r="N437" i="21"/>
  <c r="P432" i="10"/>
  <c r="Q432" i="10" s="1"/>
  <c r="S432" i="10" s="1"/>
  <c r="M439" i="21" l="1"/>
  <c r="N438" i="21"/>
  <c r="P433" i="10"/>
  <c r="Q433" i="10" s="1"/>
  <c r="S433" i="10" s="1"/>
  <c r="M440" i="21" l="1"/>
  <c r="N439" i="21"/>
  <c r="P434" i="10"/>
  <c r="Q434" i="10" s="1"/>
  <c r="S434" i="10" s="1"/>
  <c r="N440" i="21" l="1"/>
  <c r="M441" i="21"/>
  <c r="P435" i="10"/>
  <c r="Q435" i="10" s="1"/>
  <c r="S435" i="10" s="1"/>
  <c r="N441" i="21" l="1"/>
  <c r="M442" i="21"/>
  <c r="P436" i="10"/>
  <c r="Q436" i="10" s="1"/>
  <c r="S436" i="10" s="1"/>
  <c r="N442" i="21" l="1"/>
  <c r="M443" i="21"/>
  <c r="P437" i="10"/>
  <c r="Q437" i="10" s="1"/>
  <c r="S437" i="10" s="1"/>
  <c r="N443" i="21" l="1"/>
  <c r="M444" i="21"/>
  <c r="P438" i="10"/>
  <c r="Q438" i="10" s="1"/>
  <c r="S438" i="10" s="1"/>
  <c r="M445" i="21" l="1"/>
  <c r="N444" i="21"/>
  <c r="P439" i="10"/>
  <c r="Q439" i="10" s="1"/>
  <c r="S439" i="10" s="1"/>
  <c r="N445" i="21" l="1"/>
  <c r="M446" i="21"/>
  <c r="P440" i="10"/>
  <c r="Q440" i="10" s="1"/>
  <c r="S440" i="10" s="1"/>
  <c r="N446" i="21" l="1"/>
  <c r="M447" i="21"/>
  <c r="P441" i="10"/>
  <c r="Q441" i="10" s="1"/>
  <c r="S441" i="10" s="1"/>
  <c r="N447" i="21" l="1"/>
  <c r="M448" i="21"/>
  <c r="P442" i="10"/>
  <c r="Q442" i="10" s="1"/>
  <c r="S442" i="10" s="1"/>
  <c r="N448" i="21" l="1"/>
  <c r="M449" i="21"/>
  <c r="P443" i="10"/>
  <c r="Q443" i="10" s="1"/>
  <c r="S443" i="10" s="1"/>
  <c r="N449" i="21" l="1"/>
  <c r="M450" i="21"/>
  <c r="P444" i="10"/>
  <c r="Q444" i="10" s="1"/>
  <c r="S444" i="10" s="1"/>
  <c r="M451" i="21" l="1"/>
  <c r="N450" i="21"/>
  <c r="P445" i="10"/>
  <c r="Q445" i="10" s="1"/>
  <c r="S445" i="10" s="1"/>
  <c r="N451" i="21" l="1"/>
  <c r="M452" i="21"/>
  <c r="P446" i="10"/>
  <c r="Q446" i="10" s="1"/>
  <c r="S446" i="10" s="1"/>
  <c r="N452" i="21" l="1"/>
  <c r="M453" i="21"/>
  <c r="P447" i="10"/>
  <c r="Q447" i="10" s="1"/>
  <c r="S447" i="10" s="1"/>
  <c r="N453" i="21" l="1"/>
  <c r="M454" i="21"/>
  <c r="P448" i="10"/>
  <c r="Q448" i="10" s="1"/>
  <c r="S448" i="10" s="1"/>
  <c r="N454" i="21" l="1"/>
  <c r="M455" i="21"/>
  <c r="P449" i="10"/>
  <c r="Q449" i="10" s="1"/>
  <c r="S449" i="10" s="1"/>
  <c r="N455" i="21" l="1"/>
  <c r="M456" i="21"/>
  <c r="P450" i="10"/>
  <c r="Q450" i="10" s="1"/>
  <c r="S450" i="10" s="1"/>
  <c r="M457" i="21" l="1"/>
  <c r="N456" i="21"/>
  <c r="P451" i="10"/>
  <c r="Q451" i="10" s="1"/>
  <c r="S451" i="10" s="1"/>
  <c r="N457" i="21" l="1"/>
  <c r="M458" i="21"/>
  <c r="P452" i="10"/>
  <c r="Q452" i="10" s="1"/>
  <c r="S452" i="10" s="1"/>
  <c r="N458" i="21" l="1"/>
  <c r="M459" i="21"/>
  <c r="P453" i="10"/>
  <c r="Q453" i="10" s="1"/>
  <c r="S453" i="10" s="1"/>
  <c r="N459" i="21" l="1"/>
  <c r="M460" i="21"/>
  <c r="P454" i="10"/>
  <c r="Q454" i="10" s="1"/>
  <c r="S454" i="10" s="1"/>
  <c r="N460" i="21" l="1"/>
  <c r="M461" i="21"/>
  <c r="P455" i="10"/>
  <c r="Q455" i="10" s="1"/>
  <c r="S455" i="10" s="1"/>
  <c r="N461" i="21" l="1"/>
  <c r="M462" i="21"/>
  <c r="P456" i="10"/>
  <c r="Q456" i="10" s="1"/>
  <c r="S456" i="10" s="1"/>
  <c r="M463" i="21" l="1"/>
  <c r="N462" i="21"/>
  <c r="P457" i="10"/>
  <c r="Q457" i="10" s="1"/>
  <c r="S457" i="10" s="1"/>
  <c r="N463" i="21" l="1"/>
  <c r="M464" i="21"/>
  <c r="P458" i="10"/>
  <c r="Q458" i="10" s="1"/>
  <c r="S458" i="10" s="1"/>
  <c r="N464" i="21" l="1"/>
  <c r="M465" i="21"/>
  <c r="P459" i="10"/>
  <c r="Q459" i="10" s="1"/>
  <c r="S459" i="10" s="1"/>
  <c r="N465" i="21" l="1"/>
  <c r="M466" i="21"/>
  <c r="P460" i="10"/>
  <c r="Q460" i="10" s="1"/>
  <c r="S460" i="10" s="1"/>
  <c r="N466" i="21" l="1"/>
  <c r="M467" i="21"/>
  <c r="P461" i="10"/>
  <c r="Q461" i="10" s="1"/>
  <c r="S461" i="10" s="1"/>
  <c r="N467" i="21" l="1"/>
  <c r="M468" i="21"/>
  <c r="P462" i="10"/>
  <c r="Q462" i="10" s="1"/>
  <c r="S462" i="10" s="1"/>
  <c r="M469" i="21" l="1"/>
  <c r="N468" i="21"/>
  <c r="P463" i="10"/>
  <c r="Q463" i="10" s="1"/>
  <c r="S463" i="10" s="1"/>
  <c r="N469" i="21" l="1"/>
  <c r="M470" i="21"/>
  <c r="P464" i="10"/>
  <c r="Q464" i="10" s="1"/>
  <c r="S464" i="10" s="1"/>
  <c r="N470" i="21" l="1"/>
  <c r="M471" i="21"/>
  <c r="P465" i="10"/>
  <c r="Q465" i="10" s="1"/>
  <c r="S465" i="10" s="1"/>
  <c r="N471" i="21" l="1"/>
  <c r="M472" i="21"/>
  <c r="P466" i="10"/>
  <c r="Q466" i="10" s="1"/>
  <c r="S466" i="10" s="1"/>
  <c r="N472" i="21" l="1"/>
  <c r="M473" i="21"/>
  <c r="P467" i="10"/>
  <c r="Q467" i="10" s="1"/>
  <c r="S467" i="10" s="1"/>
  <c r="N473" i="21" l="1"/>
  <c r="M474" i="21"/>
  <c r="P468" i="10"/>
  <c r="Q468" i="10" s="1"/>
  <c r="S468" i="10" s="1"/>
  <c r="N474" i="21" l="1"/>
  <c r="M475" i="21"/>
  <c r="P469" i="10"/>
  <c r="Q469" i="10" s="1"/>
  <c r="S469" i="10" s="1"/>
  <c r="M476" i="21" l="1"/>
  <c r="N475" i="21"/>
  <c r="P470" i="10"/>
  <c r="Q470" i="10" s="1"/>
  <c r="S470" i="10" s="1"/>
  <c r="N476" i="21" l="1"/>
  <c r="M477" i="21"/>
  <c r="P471" i="10"/>
  <c r="Q471" i="10" s="1"/>
  <c r="S471" i="10" s="1"/>
  <c r="N477" i="21" l="1"/>
  <c r="M478" i="21"/>
  <c r="P472" i="10"/>
  <c r="Q472" i="10" s="1"/>
  <c r="S472" i="10" s="1"/>
  <c r="M479" i="21" l="1"/>
  <c r="N478" i="21"/>
  <c r="P473" i="10"/>
  <c r="Q473" i="10" s="1"/>
  <c r="S473" i="10" s="1"/>
  <c r="M480" i="21" l="1"/>
  <c r="N479" i="21"/>
  <c r="P474" i="10"/>
  <c r="Q474" i="10" s="1"/>
  <c r="S474" i="10" s="1"/>
  <c r="N480" i="21" l="1"/>
  <c r="M481" i="21"/>
  <c r="P475" i="10"/>
  <c r="Q475" i="10" s="1"/>
  <c r="S475" i="10" s="1"/>
  <c r="N481" i="21" l="1"/>
  <c r="M482" i="21"/>
  <c r="P476" i="10"/>
  <c r="Q476" i="10" s="1"/>
  <c r="S476" i="10" s="1"/>
  <c r="N482" i="21" l="1"/>
  <c r="M483" i="21"/>
  <c r="P477" i="10"/>
  <c r="Q477" i="10" s="1"/>
  <c r="S477" i="10" s="1"/>
  <c r="N483" i="21" l="1"/>
  <c r="M484" i="21"/>
  <c r="P478" i="10"/>
  <c r="Q478" i="10" s="1"/>
  <c r="S478" i="10" s="1"/>
  <c r="N484" i="21" l="1"/>
  <c r="M485" i="21"/>
  <c r="P479" i="10"/>
  <c r="Q479" i="10" s="1"/>
  <c r="S479" i="10" s="1"/>
  <c r="M486" i="21" l="1"/>
  <c r="N485" i="21"/>
  <c r="P480" i="10"/>
  <c r="Q480" i="10" s="1"/>
  <c r="S480" i="10" s="1"/>
  <c r="M487" i="21" l="1"/>
  <c r="N486" i="21"/>
  <c r="P481" i="10"/>
  <c r="Q481" i="10" s="1"/>
  <c r="S481" i="10" s="1"/>
  <c r="N487" i="21" l="1"/>
  <c r="M488" i="21"/>
  <c r="P482" i="10"/>
  <c r="Q482" i="10" s="1"/>
  <c r="S482" i="10" s="1"/>
  <c r="N488" i="21" l="1"/>
  <c r="M489" i="21"/>
  <c r="P483" i="10"/>
  <c r="Q483" i="10" s="1"/>
  <c r="S483" i="10" s="1"/>
  <c r="N489" i="21" l="1"/>
  <c r="M490" i="21"/>
  <c r="P484" i="10"/>
  <c r="Q484" i="10" s="1"/>
  <c r="S484" i="10" s="1"/>
  <c r="M491" i="21" l="1"/>
  <c r="N490" i="21"/>
  <c r="P485" i="10"/>
  <c r="Q485" i="10" s="1"/>
  <c r="S485" i="10" s="1"/>
  <c r="N491" i="21" l="1"/>
  <c r="M492" i="21"/>
  <c r="P486" i="10"/>
  <c r="Q486" i="10" s="1"/>
  <c r="S486" i="10" s="1"/>
  <c r="N492" i="21" l="1"/>
  <c r="M493" i="21"/>
  <c r="P487" i="10"/>
  <c r="Q487" i="10" s="1"/>
  <c r="S487" i="10" s="1"/>
  <c r="N493" i="21" l="1"/>
  <c r="M494" i="21"/>
  <c r="P488" i="10"/>
  <c r="Q488" i="10" s="1"/>
  <c r="S488" i="10" s="1"/>
  <c r="N494" i="21" l="1"/>
  <c r="M495" i="21"/>
  <c r="P489" i="10"/>
  <c r="Q489" i="10" s="1"/>
  <c r="S489" i="10" s="1"/>
  <c r="N495" i="21" l="1"/>
  <c r="M496" i="21"/>
  <c r="P490" i="10"/>
  <c r="Q490" i="10" s="1"/>
  <c r="S490" i="10" s="1"/>
  <c r="M497" i="21" l="1"/>
  <c r="N496" i="21"/>
  <c r="P491" i="10"/>
  <c r="Q491" i="10" s="1"/>
  <c r="S491" i="10" s="1"/>
  <c r="M498" i="21" l="1"/>
  <c r="N497" i="21"/>
  <c r="P492" i="10"/>
  <c r="Q492" i="10" s="1"/>
  <c r="S492" i="10" s="1"/>
  <c r="N498" i="21" l="1"/>
  <c r="M499" i="21"/>
  <c r="P493" i="10"/>
  <c r="Q493" i="10" s="1"/>
  <c r="S493" i="10" s="1"/>
  <c r="N499" i="21" l="1"/>
  <c r="M500" i="21"/>
  <c r="P494" i="10"/>
  <c r="Q494" i="10" s="1"/>
  <c r="S494" i="10" s="1"/>
  <c r="N500" i="21" l="1"/>
  <c r="M501" i="21"/>
  <c r="P495" i="10"/>
  <c r="Q495" i="10" s="1"/>
  <c r="S495" i="10" s="1"/>
  <c r="M502" i="21" l="1"/>
  <c r="N501" i="21"/>
  <c r="P496" i="10"/>
  <c r="Q496" i="10" s="1"/>
  <c r="S496" i="10" s="1"/>
  <c r="N502" i="21" l="1"/>
  <c r="M503" i="21"/>
  <c r="P497" i="10"/>
  <c r="Q497" i="10" s="1"/>
  <c r="S497" i="10" s="1"/>
  <c r="M504" i="21" l="1"/>
  <c r="N503" i="21"/>
  <c r="P498" i="10"/>
  <c r="Q498" i="10" s="1"/>
  <c r="S498" i="10" s="1"/>
  <c r="M505" i="21" l="1"/>
  <c r="N504" i="21"/>
  <c r="P499" i="10"/>
  <c r="Q499" i="10" s="1"/>
  <c r="S499" i="10" s="1"/>
  <c r="N505" i="21" l="1"/>
  <c r="M506" i="21"/>
  <c r="P500" i="10"/>
  <c r="Q500" i="10" s="1"/>
  <c r="S500" i="10" s="1"/>
  <c r="N506" i="21" l="1"/>
  <c r="M507" i="21"/>
  <c r="P501" i="10"/>
  <c r="Q501" i="10" s="1"/>
  <c r="S501" i="10" s="1"/>
  <c r="N507" i="21" l="1"/>
  <c r="M508" i="21"/>
  <c r="P502" i="10"/>
  <c r="Q502" i="10" s="1"/>
  <c r="S502" i="10" s="1"/>
  <c r="N508" i="21" l="1"/>
  <c r="M509" i="21"/>
  <c r="P503" i="10"/>
  <c r="Q503" i="10" s="1"/>
  <c r="S503" i="10" s="1"/>
  <c r="N509" i="21" l="1"/>
  <c r="M510" i="21"/>
  <c r="P504" i="10"/>
  <c r="Q504" i="10" s="1"/>
  <c r="S504" i="10" s="1"/>
  <c r="M511" i="21" l="1"/>
  <c r="N510" i="21"/>
  <c r="P505" i="10"/>
  <c r="Q505" i="10" s="1"/>
  <c r="S505" i="10" s="1"/>
  <c r="M512" i="21" l="1"/>
  <c r="N511" i="21"/>
  <c r="P506" i="10"/>
  <c r="Q506" i="10" s="1"/>
  <c r="S506" i="10" s="1"/>
  <c r="M513" i="21" l="1"/>
  <c r="N512" i="21"/>
  <c r="P507" i="10"/>
  <c r="Q507" i="10" s="1"/>
  <c r="S507" i="10" s="1"/>
  <c r="N165" i="23" l="1"/>
  <c r="U3" i="23" s="1"/>
  <c r="N513" i="21"/>
  <c r="M514" i="21"/>
  <c r="N514" i="21" s="1"/>
  <c r="P508" i="10"/>
  <c r="Q508" i="10" s="1"/>
  <c r="S508" i="10" s="1"/>
  <c r="N516" i="21" l="1"/>
  <c r="N517" i="21" s="1"/>
  <c r="W3" i="21" s="1"/>
  <c r="N229" i="22"/>
  <c r="W3" i="22" s="1"/>
  <c r="P509" i="10"/>
  <c r="Q509" i="10" s="1"/>
  <c r="S509" i="10" s="1"/>
  <c r="P510" i="10" l="1"/>
  <c r="Q510" i="10" s="1"/>
  <c r="S510" i="10" s="1"/>
  <c r="P511" i="10" l="1"/>
  <c r="Q511" i="10" s="1"/>
  <c r="S511" i="10" s="1"/>
  <c r="P512" i="10" l="1"/>
  <c r="Q512" i="10" s="1"/>
  <c r="S512" i="10" s="1"/>
  <c r="P513" i="10" l="1"/>
  <c r="Q513" i="10" s="1"/>
  <c r="S513" i="10" s="1"/>
  <c r="P514" i="10" l="1"/>
  <c r="Q514" i="10" s="1"/>
  <c r="S514" i="10" s="1"/>
  <c r="B7" i="8" l="1"/>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B119" i="8"/>
  <c r="B120" i="8"/>
  <c r="B121" i="8"/>
  <c r="B122" i="8"/>
  <c r="B123" i="8"/>
  <c r="B124" i="8"/>
  <c r="B125" i="8"/>
  <c r="B126" i="8"/>
  <c r="B127" i="8"/>
  <c r="B128" i="8"/>
  <c r="B129" i="8"/>
  <c r="B130" i="8"/>
  <c r="B131" i="8"/>
  <c r="B132" i="8"/>
  <c r="B133" i="8"/>
  <c r="B134" i="8"/>
  <c r="B135" i="8"/>
  <c r="B136" i="8"/>
  <c r="B137" i="8"/>
  <c r="B138" i="8"/>
  <c r="B139" i="8"/>
  <c r="B140" i="8"/>
  <c r="B141" i="8"/>
  <c r="B142" i="8"/>
  <c r="B143" i="8"/>
  <c r="B144" i="8"/>
  <c r="B145" i="8"/>
  <c r="B146" i="8"/>
  <c r="B147" i="8"/>
  <c r="AS4" i="7"/>
  <c r="AO4" i="7" s="1"/>
  <c r="AS10" i="7"/>
  <c r="AO10" i="7" s="1"/>
  <c r="AS12" i="7"/>
  <c r="AO12" i="7" s="1"/>
  <c r="AS13" i="7"/>
  <c r="AO13" i="7" s="1"/>
  <c r="AS14" i="7"/>
  <c r="AO14" i="7" s="1"/>
  <c r="AS16" i="7"/>
  <c r="AO16" i="7" s="1"/>
  <c r="AS17" i="7"/>
  <c r="AO17" i="7" s="1"/>
  <c r="AS18" i="7"/>
  <c r="AO18" i="7" s="1"/>
  <c r="AS19" i="7"/>
  <c r="AO19" i="7" s="1"/>
  <c r="AS20" i="7"/>
  <c r="AO20" i="7" s="1"/>
  <c r="AS22" i="7"/>
  <c r="AO22" i="7" s="1"/>
  <c r="AS23" i="7"/>
  <c r="AO23" i="7" s="1"/>
  <c r="AS25" i="7"/>
  <c r="AO25" i="7" s="1"/>
  <c r="AS26" i="7"/>
  <c r="AO26" i="7" s="1"/>
  <c r="AS28" i="7"/>
  <c r="AO28" i="7" s="1"/>
  <c r="AS30" i="7"/>
  <c r="AO30" i="7" s="1"/>
  <c r="AS31" i="7"/>
  <c r="AO31" i="7" s="1"/>
  <c r="AS33" i="7"/>
  <c r="AO33" i="7" s="1"/>
  <c r="AS35" i="7"/>
  <c r="AO35" i="7" s="1"/>
  <c r="AS36" i="7"/>
  <c r="AO36" i="7" s="1"/>
  <c r="AS42" i="7"/>
  <c r="AS43" i="7"/>
  <c r="AS44" i="7"/>
  <c r="AS45" i="7"/>
  <c r="AS46" i="7"/>
  <c r="AS48" i="7"/>
  <c r="AY48" i="7" s="1"/>
  <c r="AX48" i="7" s="1"/>
  <c r="BD48" i="7" s="1"/>
  <c r="AS49" i="7"/>
  <c r="AY49" i="7" s="1"/>
  <c r="AX49" i="7" s="1"/>
  <c r="BD49" i="7" s="1"/>
  <c r="AS52" i="7"/>
  <c r="AY52" i="7" s="1"/>
  <c r="AX52" i="7" s="1"/>
  <c r="BD52" i="7" s="1"/>
  <c r="AS53" i="7"/>
  <c r="AY53" i="7" s="1"/>
  <c r="AX53" i="7" s="1"/>
  <c r="BD53" i="7" s="1"/>
  <c r="AS54" i="7"/>
  <c r="AY54" i="7" s="1"/>
  <c r="AX54" i="7" s="1"/>
  <c r="BD54" i="7" s="1"/>
  <c r="AS55" i="7"/>
  <c r="AY55" i="7" s="1"/>
  <c r="AX55" i="7" s="1"/>
  <c r="BD55" i="7" s="1"/>
  <c r="AS56" i="7"/>
  <c r="AY56" i="7" s="1"/>
  <c r="AX56" i="7" s="1"/>
  <c r="BD56" i="7" s="1"/>
  <c r="AS59" i="7"/>
  <c r="AY59" i="7" s="1"/>
  <c r="AX59" i="7" s="1"/>
  <c r="BD59" i="7" s="1"/>
  <c r="AS60" i="7"/>
  <c r="AY60" i="7" s="1"/>
  <c r="AX60" i="7" s="1"/>
  <c r="BD60" i="7" s="1"/>
  <c r="AS61" i="7"/>
  <c r="AY61" i="7" s="1"/>
  <c r="AX61" i="7" s="1"/>
  <c r="BD61" i="7" s="1"/>
  <c r="AS62" i="7"/>
  <c r="AY62" i="7" s="1"/>
  <c r="AX62" i="7" s="1"/>
  <c r="BD62" i="7" s="1"/>
  <c r="AS63" i="7"/>
  <c r="AY63" i="7" s="1"/>
  <c r="AX63" i="7" s="1"/>
  <c r="BD63" i="7" s="1"/>
  <c r="AS64" i="7"/>
  <c r="AY64" i="7" s="1"/>
  <c r="AX64" i="7" s="1"/>
  <c r="BD64" i="7" s="1"/>
  <c r="AS66" i="7"/>
  <c r="AS68" i="7"/>
  <c r="AS69" i="7"/>
  <c r="AS70" i="7"/>
  <c r="AS71" i="7"/>
  <c r="AS72" i="7"/>
  <c r="AS74" i="7"/>
  <c r="AS75" i="7"/>
  <c r="AS76" i="7"/>
  <c r="AX76" i="7" s="1"/>
  <c r="AS77" i="7"/>
  <c r="AS79" i="7"/>
  <c r="AS80" i="7"/>
  <c r="AS81" i="7"/>
  <c r="AS82" i="7"/>
  <c r="AS83" i="7"/>
  <c r="AS85" i="7"/>
  <c r="AS86" i="7"/>
  <c r="AS87" i="7"/>
  <c r="AS89" i="7"/>
  <c r="AS91" i="7"/>
  <c r="AS92" i="7"/>
  <c r="AY92" i="7" s="1"/>
  <c r="AS93" i="7"/>
  <c r="AO93" i="7" s="1"/>
  <c r="AS94" i="7"/>
  <c r="AO94" i="7" s="1"/>
  <c r="AS95" i="7"/>
  <c r="AO95" i="7" s="1"/>
  <c r="AS97" i="7"/>
  <c r="AO97" i="7" s="1"/>
  <c r="AS98" i="7"/>
  <c r="AO98" i="7" s="1"/>
  <c r="AS100" i="7"/>
  <c r="AO100" i="7" s="1"/>
  <c r="AS101" i="7"/>
  <c r="AO101" i="7" s="1"/>
  <c r="AS102" i="7"/>
  <c r="AO102" i="7" s="1"/>
  <c r="AS103" i="7"/>
  <c r="AO103" i="7" s="1"/>
  <c r="AS106" i="7"/>
  <c r="AO106" i="7" s="1"/>
  <c r="AS108" i="7"/>
  <c r="AO108" i="7" s="1"/>
  <c r="AS109" i="7"/>
  <c r="AO109" i="7" s="1"/>
  <c r="AS111" i="7"/>
  <c r="AO111" i="7" s="1"/>
  <c r="AS112" i="7"/>
  <c r="AO112" i="7" s="1"/>
  <c r="AS114" i="7"/>
  <c r="AO114" i="7" s="1"/>
  <c r="AS116" i="7"/>
  <c r="AO116" i="7" s="1"/>
  <c r="AS118" i="7"/>
  <c r="AO118" i="7" s="1"/>
  <c r="AS120" i="7"/>
  <c r="AO120" i="7" s="1"/>
  <c r="AS121" i="7"/>
  <c r="AO121" i="7" s="1"/>
  <c r="AS122" i="7"/>
  <c r="AO122" i="7" s="1"/>
  <c r="AS124" i="7"/>
  <c r="AO124" i="7" s="1"/>
  <c r="AS126" i="7"/>
  <c r="AO126" i="7" s="1"/>
  <c r="AS127" i="7"/>
  <c r="AO127" i="7" s="1"/>
  <c r="AS128" i="7"/>
  <c r="AO128" i="7" s="1"/>
  <c r="AS129" i="7"/>
  <c r="AO129" i="7" s="1"/>
  <c r="AS130" i="7"/>
  <c r="AO130" i="7" s="1"/>
  <c r="AS133" i="7"/>
  <c r="AY133" i="7" s="1"/>
  <c r="AX133" i="7" s="1"/>
  <c r="BD133" i="7" s="1"/>
  <c r="G38" i="6"/>
  <c r="F38" i="6"/>
  <c r="B5" i="6"/>
  <c r="AS5" i="7" s="1"/>
  <c r="AO5" i="7" s="1"/>
  <c r="B6" i="6"/>
  <c r="AS6" i="7" s="1"/>
  <c r="AO6" i="7" s="1"/>
  <c r="F7" i="6"/>
  <c r="F8" i="6" s="1"/>
  <c r="AP104" i="7" l="1"/>
  <c r="AY14" i="7"/>
  <c r="AU14" i="7" s="1"/>
  <c r="AV14" i="7" s="1"/>
  <c r="AY109" i="7"/>
  <c r="AX109" i="7" s="1"/>
  <c r="BD109" i="7" s="1"/>
  <c r="AY103" i="7"/>
  <c r="AX103" i="7" s="1"/>
  <c r="BD103" i="7" s="1"/>
  <c r="AY102" i="7"/>
  <c r="AU102" i="7" s="1"/>
  <c r="AV102" i="7" s="1"/>
  <c r="AP96" i="7"/>
  <c r="AY5" i="7"/>
  <c r="AU5" i="7" s="1"/>
  <c r="AY127" i="7"/>
  <c r="AX127" i="7" s="1"/>
  <c r="BD127" i="7" s="1"/>
  <c r="AY120" i="7"/>
  <c r="AX120" i="7" s="1"/>
  <c r="BD120" i="7" s="1"/>
  <c r="AX16" i="7"/>
  <c r="AY13" i="7"/>
  <c r="AU13" i="7" s="1"/>
  <c r="AZ13" i="7" s="1"/>
  <c r="AX5" i="7"/>
  <c r="AY4" i="7"/>
  <c r="AU4" i="7" s="1"/>
  <c r="AP113" i="7"/>
  <c r="AY100" i="7"/>
  <c r="AX100" i="7" s="1"/>
  <c r="BD100" i="7" s="1"/>
  <c r="AY97" i="7"/>
  <c r="AU97" i="7" s="1"/>
  <c r="AZ97" i="7" s="1"/>
  <c r="AY95" i="7"/>
  <c r="AX95" i="7" s="1"/>
  <c r="BD95" i="7" s="1"/>
  <c r="AY94" i="7"/>
  <c r="AX94" i="7" s="1"/>
  <c r="BD94" i="7" s="1"/>
  <c r="AY93" i="7"/>
  <c r="AU93" i="7" s="1"/>
  <c r="AV93" i="7" s="1"/>
  <c r="AP123" i="7"/>
  <c r="AP131" i="7"/>
  <c r="AY129" i="7"/>
  <c r="AX129" i="7" s="1"/>
  <c r="BD129" i="7" s="1"/>
  <c r="AY122" i="7"/>
  <c r="AX122" i="7" s="1"/>
  <c r="BD122" i="7" s="1"/>
  <c r="AY114" i="7"/>
  <c r="AU114" i="7" s="1"/>
  <c r="AY112" i="7"/>
  <c r="AX112" i="7" s="1"/>
  <c r="BD112" i="7" s="1"/>
  <c r="AX102" i="7"/>
  <c r="AY98" i="7"/>
  <c r="AX98" i="7" s="1"/>
  <c r="BD98" i="7" s="1"/>
  <c r="AX97" i="7"/>
  <c r="AY130" i="7"/>
  <c r="AX130" i="7" s="1"/>
  <c r="BD130" i="7" s="1"/>
  <c r="AY128" i="7"/>
  <c r="AX128" i="7" s="1"/>
  <c r="BD128" i="7" s="1"/>
  <c r="AY126" i="7"/>
  <c r="AX126" i="7" s="1"/>
  <c r="BD126" i="7" s="1"/>
  <c r="AY124" i="7"/>
  <c r="AX124" i="7" s="1"/>
  <c r="BD124" i="7" s="1"/>
  <c r="AY121" i="7"/>
  <c r="AX121" i="7" s="1"/>
  <c r="BD121" i="7" s="1"/>
  <c r="AY118" i="7"/>
  <c r="AX118" i="7" s="1"/>
  <c r="BD118" i="7" s="1"/>
  <c r="AY116" i="7"/>
  <c r="AX116" i="7" s="1"/>
  <c r="BD116" i="7" s="1"/>
  <c r="AX114" i="7"/>
  <c r="AY111" i="7"/>
  <c r="AX111" i="7" s="1"/>
  <c r="BD111" i="7" s="1"/>
  <c r="AY108" i="7"/>
  <c r="AX108" i="7" s="1"/>
  <c r="BD108" i="7" s="1"/>
  <c r="AY106" i="7"/>
  <c r="AX106" i="7" s="1"/>
  <c r="BD106" i="7" s="1"/>
  <c r="AY101" i="7"/>
  <c r="AX101" i="7" s="1"/>
  <c r="BD101" i="7" s="1"/>
  <c r="AX93" i="7"/>
  <c r="AX92" i="7"/>
  <c r="BD92" i="7" s="1"/>
  <c r="AX6" i="7"/>
  <c r="AY91" i="7"/>
  <c r="AX91" i="7" s="1"/>
  <c r="BD91" i="7" s="1"/>
  <c r="AY89" i="7"/>
  <c r="AX89" i="7" s="1"/>
  <c r="BD89" i="7" s="1"/>
  <c r="AY87" i="7"/>
  <c r="AX87" i="7" s="1"/>
  <c r="BD87" i="7" s="1"/>
  <c r="AY86" i="7"/>
  <c r="AX86" i="7" s="1"/>
  <c r="BD86" i="7" s="1"/>
  <c r="AY85" i="7"/>
  <c r="AX85" i="7" s="1"/>
  <c r="BD85" i="7" s="1"/>
  <c r="AY83" i="7"/>
  <c r="AX83" i="7" s="1"/>
  <c r="BD83" i="7" s="1"/>
  <c r="AP84" i="7"/>
  <c r="AY82" i="7"/>
  <c r="AX82" i="7" s="1"/>
  <c r="BD82" i="7" s="1"/>
  <c r="AY81" i="7"/>
  <c r="AX81" i="7" s="1"/>
  <c r="BD81" i="7" s="1"/>
  <c r="AY80" i="7"/>
  <c r="AX80" i="7" s="1"/>
  <c r="BD80" i="7" s="1"/>
  <c r="AY79" i="7"/>
  <c r="AX79" i="7" s="1"/>
  <c r="BD79" i="7" s="1"/>
  <c r="AY77" i="7"/>
  <c r="AX77" i="7" s="1"/>
  <c r="BD77" i="7" s="1"/>
  <c r="AY76" i="7"/>
  <c r="BD76" i="7" s="1"/>
  <c r="AY75" i="7"/>
  <c r="AX75" i="7" s="1"/>
  <c r="BD75" i="7" s="1"/>
  <c r="AY74" i="7"/>
  <c r="AX74" i="7" s="1"/>
  <c r="BD74" i="7" s="1"/>
  <c r="AY72" i="7"/>
  <c r="AX72" i="7" s="1"/>
  <c r="BD72" i="7" s="1"/>
  <c r="AP73" i="7"/>
  <c r="AY71" i="7"/>
  <c r="AX71" i="7" s="1"/>
  <c r="BD71" i="7" s="1"/>
  <c r="AY70" i="7"/>
  <c r="AX70" i="7" s="1"/>
  <c r="BD70" i="7" s="1"/>
  <c r="AY69" i="7"/>
  <c r="AX69" i="7" s="1"/>
  <c r="BD69" i="7" s="1"/>
  <c r="AY68" i="7"/>
  <c r="AX68" i="7" s="1"/>
  <c r="BD68" i="7" s="1"/>
  <c r="AY66" i="7"/>
  <c r="AX66" i="7" s="1"/>
  <c r="BD66" i="7" s="1"/>
  <c r="AO133" i="7"/>
  <c r="AO92" i="7"/>
  <c r="AU92" i="7" s="1"/>
  <c r="AO91" i="7"/>
  <c r="AO89" i="7"/>
  <c r="AO87" i="7"/>
  <c r="AO86" i="7"/>
  <c r="AO85" i="7"/>
  <c r="AO83" i="7"/>
  <c r="AO82" i="7"/>
  <c r="AO81" i="7"/>
  <c r="AO80" i="7"/>
  <c r="AO79" i="7"/>
  <c r="AO77" i="7"/>
  <c r="AO76" i="7"/>
  <c r="AO75" i="7"/>
  <c r="AO74" i="7"/>
  <c r="AO72" i="7"/>
  <c r="AO71" i="7"/>
  <c r="AO70" i="7"/>
  <c r="AO69" i="7"/>
  <c r="AO68" i="7"/>
  <c r="AO66" i="7"/>
  <c r="AY46" i="7"/>
  <c r="AX46" i="7" s="1"/>
  <c r="BD46" i="7" s="1"/>
  <c r="AY45" i="7"/>
  <c r="AX45" i="7" s="1"/>
  <c r="BD45" i="7" s="1"/>
  <c r="AY44" i="7"/>
  <c r="AX44" i="7" s="1"/>
  <c r="BD44" i="7" s="1"/>
  <c r="AY43" i="7"/>
  <c r="AX43" i="7" s="1"/>
  <c r="BD43" i="7" s="1"/>
  <c r="AY42" i="7"/>
  <c r="AX42" i="7" s="1"/>
  <c r="BD42" i="7" s="1"/>
  <c r="AO64" i="7"/>
  <c r="AU64" i="7" s="1"/>
  <c r="AO63" i="7"/>
  <c r="AU63" i="7" s="1"/>
  <c r="AO62" i="7"/>
  <c r="AU62" i="7" s="1"/>
  <c r="AO61" i="7"/>
  <c r="AU61" i="7" s="1"/>
  <c r="AO60" i="7"/>
  <c r="AU60" i="7" s="1"/>
  <c r="AO59" i="7"/>
  <c r="AU59" i="7" s="1"/>
  <c r="AO56" i="7"/>
  <c r="AU56" i="7" s="1"/>
  <c r="AO55" i="7"/>
  <c r="AU55" i="7" s="1"/>
  <c r="AO54" i="7"/>
  <c r="AU54" i="7" s="1"/>
  <c r="AO53" i="7"/>
  <c r="AU53" i="7" s="1"/>
  <c r="AO52" i="7"/>
  <c r="AU52" i="7" s="1"/>
  <c r="AO49" i="7"/>
  <c r="AU49" i="7" s="1"/>
  <c r="AO48" i="7"/>
  <c r="AU48" i="7" s="1"/>
  <c r="AO46" i="7"/>
  <c r="AO45" i="7"/>
  <c r="AO44" i="7"/>
  <c r="AO43" i="7"/>
  <c r="AO42" i="7"/>
  <c r="AP65" i="7"/>
  <c r="AP57" i="7"/>
  <c r="AP50" i="7"/>
  <c r="AY36" i="7"/>
  <c r="AX36" i="7" s="1"/>
  <c r="BD36" i="7" s="1"/>
  <c r="AY35" i="7"/>
  <c r="AX35" i="7" s="1"/>
  <c r="BD35" i="7" s="1"/>
  <c r="AY33" i="7"/>
  <c r="AX33" i="7" s="1"/>
  <c r="BD33" i="7" s="1"/>
  <c r="AY31" i="7"/>
  <c r="AX31" i="7" s="1"/>
  <c r="BD31" i="7" s="1"/>
  <c r="AY30" i="7"/>
  <c r="AX30" i="7" s="1"/>
  <c r="BD30" i="7" s="1"/>
  <c r="AY28" i="7"/>
  <c r="AX28" i="7" s="1"/>
  <c r="BD28" i="7" s="1"/>
  <c r="AY26" i="7"/>
  <c r="AX26" i="7" s="1"/>
  <c r="BD26" i="7" s="1"/>
  <c r="AY25" i="7"/>
  <c r="AX25" i="7" s="1"/>
  <c r="BD25" i="7" s="1"/>
  <c r="AY23" i="7"/>
  <c r="AX23" i="7" s="1"/>
  <c r="BD23" i="7" s="1"/>
  <c r="AY22" i="7"/>
  <c r="AX22" i="7" s="1"/>
  <c r="BD22" i="7" s="1"/>
  <c r="AY20" i="7"/>
  <c r="AX20" i="7" s="1"/>
  <c r="BD20" i="7" s="1"/>
  <c r="AY19" i="7"/>
  <c r="AX19" i="7" s="1"/>
  <c r="BD19" i="7" s="1"/>
  <c r="AY18" i="7"/>
  <c r="AX18" i="7" s="1"/>
  <c r="BD18" i="7" s="1"/>
  <c r="AY17" i="7"/>
  <c r="AX17" i="7" s="1"/>
  <c r="BD17" i="7" s="1"/>
  <c r="AY16" i="7"/>
  <c r="AY12" i="7"/>
  <c r="AX12" i="7" s="1"/>
  <c r="BD12" i="7" s="1"/>
  <c r="AY10" i="7"/>
  <c r="AX10" i="7" s="1"/>
  <c r="BD10" i="7" s="1"/>
  <c r="AY6" i="7"/>
  <c r="B38" i="6"/>
  <c r="AS38" i="7" s="1"/>
  <c r="AX38" i="7" s="1"/>
  <c r="L10" i="6"/>
  <c r="M10" i="6"/>
  <c r="M4" i="6"/>
  <c r="M11" i="6"/>
  <c r="M3" i="6"/>
  <c r="L9" i="6"/>
  <c r="L11" i="6"/>
  <c r="L3" i="6"/>
  <c r="L4" i="6"/>
  <c r="M9" i="6"/>
  <c r="BD16" i="7" l="1"/>
  <c r="AX14" i="7"/>
  <c r="BD14" i="7" s="1"/>
  <c r="AU103" i="7"/>
  <c r="AZ103" i="7" s="1"/>
  <c r="CB103" i="7" s="1"/>
  <c r="AU82" i="7"/>
  <c r="AX4" i="7"/>
  <c r="BD4" i="7" s="1"/>
  <c r="AU72" i="7"/>
  <c r="AU80" i="7"/>
  <c r="AU77" i="7"/>
  <c r="AV77" i="7" s="1"/>
  <c r="BA77" i="7" s="1"/>
  <c r="AU75" i="7"/>
  <c r="AV75" i="7" s="1"/>
  <c r="BA75" i="7" s="1"/>
  <c r="AU74" i="7"/>
  <c r="AV74" i="7" s="1"/>
  <c r="BA74" i="7" s="1"/>
  <c r="AU76" i="7"/>
  <c r="AV76" i="7" s="1"/>
  <c r="BA76" i="7" s="1"/>
  <c r="AU79" i="7"/>
  <c r="AZ79" i="7" s="1"/>
  <c r="AU81" i="7"/>
  <c r="AZ81" i="7" s="1"/>
  <c r="AO38" i="7"/>
  <c r="AY38" i="7"/>
  <c r="BD38" i="7" s="1"/>
  <c r="AU109" i="7"/>
  <c r="AV109" i="7" s="1"/>
  <c r="AW109" i="7" s="1"/>
  <c r="BC109" i="7" s="1"/>
  <c r="BD102" i="7"/>
  <c r="AU127" i="7"/>
  <c r="AV127" i="7" s="1"/>
  <c r="AW127" i="7" s="1"/>
  <c r="BC127" i="7" s="1"/>
  <c r="BD97" i="7"/>
  <c r="AZ14" i="7"/>
  <c r="AX13" i="7"/>
  <c r="BD13" i="7" s="1"/>
  <c r="AU94" i="7"/>
  <c r="AZ94" i="7" s="1"/>
  <c r="AU112" i="7"/>
  <c r="AU120" i="7"/>
  <c r="AZ120" i="7" s="1"/>
  <c r="AU122" i="7"/>
  <c r="AV122" i="7" s="1"/>
  <c r="AW122" i="7" s="1"/>
  <c r="BC122" i="7" s="1"/>
  <c r="AZ5" i="7"/>
  <c r="AV5" i="7"/>
  <c r="BA5" i="7" s="1"/>
  <c r="BD5" i="7"/>
  <c r="AZ102" i="7"/>
  <c r="AV97" i="7"/>
  <c r="BA97" i="7" s="1"/>
  <c r="BD6" i="7"/>
  <c r="AU69" i="7"/>
  <c r="AZ69" i="7" s="1"/>
  <c r="AU71" i="7"/>
  <c r="AZ71" i="7" s="1"/>
  <c r="AU85" i="7"/>
  <c r="AV85" i="7" s="1"/>
  <c r="BA85" i="7" s="1"/>
  <c r="AU87" i="7"/>
  <c r="AZ87" i="7" s="1"/>
  <c r="AU89" i="7"/>
  <c r="AV89" i="7" s="1"/>
  <c r="BA89" i="7" s="1"/>
  <c r="AZ4" i="7"/>
  <c r="AV4" i="7"/>
  <c r="BA4" i="7" s="1"/>
  <c r="AV13" i="7"/>
  <c r="BA13" i="7" s="1"/>
  <c r="AU42" i="7"/>
  <c r="AZ42" i="7" s="1"/>
  <c r="AU44" i="7"/>
  <c r="AV44" i="7" s="1"/>
  <c r="BA44" i="7" s="1"/>
  <c r="AU46" i="7"/>
  <c r="AV46" i="7" s="1"/>
  <c r="BA46" i="7" s="1"/>
  <c r="AZ93" i="7"/>
  <c r="BA102" i="7"/>
  <c r="BD93" i="7"/>
  <c r="AU95" i="7"/>
  <c r="AZ114" i="7"/>
  <c r="AV114" i="7"/>
  <c r="BA114" i="7" s="1"/>
  <c r="BA14" i="7"/>
  <c r="AU83" i="7"/>
  <c r="AZ83" i="7" s="1"/>
  <c r="CB83" i="7" s="1"/>
  <c r="AU86" i="7"/>
  <c r="AZ86" i="7" s="1"/>
  <c r="AU91" i="7"/>
  <c r="AV91" i="7" s="1"/>
  <c r="BA91" i="7" s="1"/>
  <c r="BA93" i="7"/>
  <c r="AU98" i="7"/>
  <c r="AU100" i="7"/>
  <c r="BD114" i="7"/>
  <c r="AU129" i="7"/>
  <c r="AU66" i="7"/>
  <c r="AV66" i="7" s="1"/>
  <c r="BA66" i="7" s="1"/>
  <c r="AU68" i="7"/>
  <c r="AV68" i="7" s="1"/>
  <c r="BA68" i="7" s="1"/>
  <c r="AU70" i="7"/>
  <c r="AV70" i="7" s="1"/>
  <c r="AU20" i="7"/>
  <c r="AZ20" i="7" s="1"/>
  <c r="AU18" i="7"/>
  <c r="AZ18" i="7" s="1"/>
  <c r="AU22" i="7"/>
  <c r="AV22" i="7" s="1"/>
  <c r="AU35" i="7"/>
  <c r="AZ35" i="7" s="1"/>
  <c r="AU101" i="7"/>
  <c r="AU108" i="7"/>
  <c r="AU116" i="7"/>
  <c r="AU121" i="7"/>
  <c r="AU126" i="7"/>
  <c r="AU130" i="7"/>
  <c r="AU106" i="7"/>
  <c r="AU111" i="7"/>
  <c r="AU118" i="7"/>
  <c r="AU124" i="7"/>
  <c r="AU128" i="7"/>
  <c r="AV42" i="7"/>
  <c r="BA42" i="7" s="1"/>
  <c r="AV49" i="7"/>
  <c r="BA49" i="7" s="1"/>
  <c r="AZ49" i="7"/>
  <c r="CB49" i="7" s="1"/>
  <c r="AV53" i="7"/>
  <c r="BA53" i="7" s="1"/>
  <c r="AZ53" i="7"/>
  <c r="AV55" i="7"/>
  <c r="BA55" i="7" s="1"/>
  <c r="AZ55" i="7"/>
  <c r="AV59" i="7"/>
  <c r="BA59" i="7" s="1"/>
  <c r="AZ59" i="7"/>
  <c r="AV61" i="7"/>
  <c r="BA61" i="7" s="1"/>
  <c r="AZ61" i="7"/>
  <c r="AV63" i="7"/>
  <c r="BA63" i="7" s="1"/>
  <c r="AZ63" i="7"/>
  <c r="AW14" i="7"/>
  <c r="BC14" i="7" s="1"/>
  <c r="AV92" i="7"/>
  <c r="BA92" i="7" s="1"/>
  <c r="AZ92" i="7"/>
  <c r="AU133" i="7"/>
  <c r="AV48" i="7"/>
  <c r="BA48" i="7" s="1"/>
  <c r="AZ48" i="7"/>
  <c r="AV52" i="7"/>
  <c r="BA52" i="7" s="1"/>
  <c r="AZ52" i="7"/>
  <c r="AV54" i="7"/>
  <c r="BA54" i="7" s="1"/>
  <c r="AZ54" i="7"/>
  <c r="AV56" i="7"/>
  <c r="BA56" i="7" s="1"/>
  <c r="AZ56" i="7"/>
  <c r="CB56" i="7" s="1"/>
  <c r="AV60" i="7"/>
  <c r="BA60" i="7" s="1"/>
  <c r="AZ60" i="7"/>
  <c r="AV62" i="7"/>
  <c r="BA62" i="7" s="1"/>
  <c r="AZ62" i="7"/>
  <c r="AV64" i="7"/>
  <c r="BA64" i="7" s="1"/>
  <c r="AZ64" i="7"/>
  <c r="CB64" i="7" s="1"/>
  <c r="AV72" i="7"/>
  <c r="BA72" i="7" s="1"/>
  <c r="AZ72" i="7"/>
  <c r="CB72" i="7" s="1"/>
  <c r="AV80" i="7"/>
  <c r="BA80" i="7" s="1"/>
  <c r="AZ80" i="7"/>
  <c r="AV82" i="7"/>
  <c r="BA82" i="7" s="1"/>
  <c r="AZ82" i="7"/>
  <c r="AW93" i="7"/>
  <c r="BC93" i="7" s="1"/>
  <c r="AW102" i="7"/>
  <c r="BC102" i="7" s="1"/>
  <c r="AU12" i="7"/>
  <c r="AU30" i="7"/>
  <c r="AU36" i="7"/>
  <c r="AU25" i="7"/>
  <c r="AU28" i="7"/>
  <c r="AU6" i="7"/>
  <c r="AU17" i="7"/>
  <c r="AU19" i="7"/>
  <c r="AU23" i="7"/>
  <c r="AU33" i="7"/>
  <c r="AU10" i="7"/>
  <c r="AU16" i="7"/>
  <c r="AU26" i="7"/>
  <c r="AU31" i="7"/>
  <c r="AU43" i="7"/>
  <c r="AU45" i="7"/>
  <c r="L4" i="8"/>
  <c r="L3" i="8"/>
  <c r="AV103" i="7" l="1"/>
  <c r="BA103" i="7" s="1"/>
  <c r="AZ77" i="7"/>
  <c r="AZ74" i="7"/>
  <c r="AV81" i="7"/>
  <c r="BA81" i="7" s="1"/>
  <c r="AV79" i="7"/>
  <c r="BA79" i="7" s="1"/>
  <c r="AZ76" i="7"/>
  <c r="AU38" i="7"/>
  <c r="AV38" i="7" s="1"/>
  <c r="BA38" i="7" s="1"/>
  <c r="AZ75" i="7"/>
  <c r="AZ122" i="7"/>
  <c r="CB122" i="7" s="1"/>
  <c r="AV94" i="7"/>
  <c r="BA94" i="7" s="1"/>
  <c r="AZ109" i="7"/>
  <c r="BA109" i="7"/>
  <c r="AW97" i="7"/>
  <c r="BC97" i="7" s="1"/>
  <c r="AV83" i="7"/>
  <c r="BA83" i="7" s="1"/>
  <c r="AW5" i="7"/>
  <c r="BC5" i="7" s="1"/>
  <c r="AZ89" i="7"/>
  <c r="AZ46" i="7"/>
  <c r="BA127" i="7"/>
  <c r="AZ68" i="7"/>
  <c r="AZ85" i="7"/>
  <c r="AV69" i="7"/>
  <c r="BA69" i="7" s="1"/>
  <c r="AZ44" i="7"/>
  <c r="AZ127" i="7"/>
  <c r="AV120" i="7"/>
  <c r="BA120" i="7" s="1"/>
  <c r="AV112" i="7"/>
  <c r="AZ112" i="7"/>
  <c r="CB112" i="7" s="1"/>
  <c r="AW4" i="7"/>
  <c r="BC4" i="7" s="1"/>
  <c r="AV87" i="7"/>
  <c r="BA87" i="7" s="1"/>
  <c r="AV71" i="7"/>
  <c r="BA71" i="7" s="1"/>
  <c r="BA122" i="7"/>
  <c r="AW103" i="7"/>
  <c r="BC103" i="7" s="1"/>
  <c r="AW114" i="7"/>
  <c r="BC114" i="7" s="1"/>
  <c r="AV18" i="7"/>
  <c r="BA18" i="7" s="1"/>
  <c r="AV20" i="7"/>
  <c r="BA20" i="7" s="1"/>
  <c r="AV95" i="7"/>
  <c r="AZ95" i="7"/>
  <c r="CB95" i="7" s="1"/>
  <c r="BA70" i="7"/>
  <c r="BB127" i="7"/>
  <c r="BB122" i="7"/>
  <c r="AZ91" i="7"/>
  <c r="AV86" i="7"/>
  <c r="BA86" i="7" s="1"/>
  <c r="AZ66" i="7"/>
  <c r="AW13" i="7"/>
  <c r="BC13" i="7" s="1"/>
  <c r="AV35" i="7"/>
  <c r="BA35" i="7" s="1"/>
  <c r="AZ22" i="7"/>
  <c r="AV98" i="7"/>
  <c r="AW98" i="7" s="1"/>
  <c r="BC98" i="7" s="1"/>
  <c r="AZ98" i="7"/>
  <c r="AZ129" i="7"/>
  <c r="AV129" i="7"/>
  <c r="AW129" i="7" s="1"/>
  <c r="BC129" i="7" s="1"/>
  <c r="AZ100" i="7"/>
  <c r="AV100" i="7"/>
  <c r="AW100" i="7" s="1"/>
  <c r="BC100" i="7" s="1"/>
  <c r="AZ70" i="7"/>
  <c r="BA22" i="7"/>
  <c r="BB14" i="7"/>
  <c r="BH14" i="7" s="1"/>
  <c r="BG14" i="7" s="1"/>
  <c r="BO14" i="7" s="1"/>
  <c r="AV124" i="7"/>
  <c r="AZ124" i="7"/>
  <c r="AV111" i="7"/>
  <c r="BA111" i="7" s="1"/>
  <c r="AZ111" i="7"/>
  <c r="AZ126" i="7"/>
  <c r="AV126" i="7"/>
  <c r="AZ116" i="7"/>
  <c r="AV116" i="7"/>
  <c r="BA116" i="7" s="1"/>
  <c r="AZ101" i="7"/>
  <c r="AV101" i="7"/>
  <c r="BB102" i="7"/>
  <c r="BH102" i="7" s="1"/>
  <c r="BF102" i="7" s="1"/>
  <c r="BN102" i="7" s="1"/>
  <c r="BB93" i="7"/>
  <c r="BH93" i="7" s="1"/>
  <c r="BG93" i="7" s="1"/>
  <c r="BO93" i="7" s="1"/>
  <c r="AV128" i="7"/>
  <c r="AZ128" i="7"/>
  <c r="AV118" i="7"/>
  <c r="BA118" i="7" s="1"/>
  <c r="AZ118" i="7"/>
  <c r="AZ106" i="7"/>
  <c r="AV106" i="7"/>
  <c r="BA106" i="7" s="1"/>
  <c r="AZ130" i="7"/>
  <c r="CB130" i="7" s="1"/>
  <c r="AV130" i="7"/>
  <c r="AZ121" i="7"/>
  <c r="AV121" i="7"/>
  <c r="BA121" i="7" s="1"/>
  <c r="AV108" i="7"/>
  <c r="BA108" i="7" s="1"/>
  <c r="AZ108" i="7"/>
  <c r="AV43" i="7"/>
  <c r="BA43" i="7" s="1"/>
  <c r="AZ43" i="7"/>
  <c r="AV31" i="7"/>
  <c r="BA31" i="7" s="1"/>
  <c r="AZ31" i="7"/>
  <c r="AV16" i="7"/>
  <c r="BA16" i="7" s="1"/>
  <c r="AZ16" i="7"/>
  <c r="AV33" i="7"/>
  <c r="BA33" i="7" s="1"/>
  <c r="AZ33" i="7"/>
  <c r="AV23" i="7"/>
  <c r="BA23" i="7" s="1"/>
  <c r="AZ23" i="7"/>
  <c r="AV19" i="7"/>
  <c r="BA19" i="7" s="1"/>
  <c r="AZ19" i="7"/>
  <c r="AV6" i="7"/>
  <c r="BA6" i="7" s="1"/>
  <c r="AZ6" i="7"/>
  <c r="AV25" i="7"/>
  <c r="BA25" i="7" s="1"/>
  <c r="AZ25" i="7"/>
  <c r="AV30" i="7"/>
  <c r="BA30" i="7" s="1"/>
  <c r="AZ30" i="7"/>
  <c r="AW82" i="7"/>
  <c r="BC82" i="7" s="1"/>
  <c r="AW74" i="7"/>
  <c r="BC74" i="7" s="1"/>
  <c r="AW70" i="7"/>
  <c r="BC70" i="7" s="1"/>
  <c r="AW66" i="7"/>
  <c r="BC66" i="7" s="1"/>
  <c r="AW62" i="7"/>
  <c r="BC62" i="7" s="1"/>
  <c r="AW54" i="7"/>
  <c r="BC54" i="7" s="1"/>
  <c r="AW48" i="7"/>
  <c r="BC48" i="7" s="1"/>
  <c r="AW89" i="7"/>
  <c r="BC89" i="7" s="1"/>
  <c r="AW85" i="7"/>
  <c r="BC85" i="7" s="1"/>
  <c r="AW81" i="7"/>
  <c r="BC81" i="7" s="1"/>
  <c r="AW77" i="7"/>
  <c r="BC77" i="7" s="1"/>
  <c r="AW61" i="7"/>
  <c r="BC61" i="7" s="1"/>
  <c r="AW55" i="7"/>
  <c r="BC55" i="7" s="1"/>
  <c r="AW46" i="7"/>
  <c r="BC46" i="7" s="1"/>
  <c r="AW42" i="7"/>
  <c r="BC42" i="7" s="1"/>
  <c r="AW38" i="7"/>
  <c r="BC38" i="7" s="1"/>
  <c r="AW22" i="7"/>
  <c r="BC22" i="7" s="1"/>
  <c r="AV45" i="7"/>
  <c r="AZ45" i="7"/>
  <c r="AV26" i="7"/>
  <c r="BA26" i="7" s="1"/>
  <c r="AZ26" i="7"/>
  <c r="AV10" i="7"/>
  <c r="BA10" i="7" s="1"/>
  <c r="AZ10" i="7"/>
  <c r="AV17" i="7"/>
  <c r="BA17" i="7" s="1"/>
  <c r="AZ17" i="7"/>
  <c r="AV28" i="7"/>
  <c r="BA28" i="7" s="1"/>
  <c r="AZ28" i="7"/>
  <c r="AV36" i="7"/>
  <c r="BA36" i="7" s="1"/>
  <c r="AZ36" i="7"/>
  <c r="AV12" i="7"/>
  <c r="BA12" i="7" s="1"/>
  <c r="AZ12" i="7"/>
  <c r="AW91" i="7"/>
  <c r="BC91" i="7" s="1"/>
  <c r="AW80" i="7"/>
  <c r="BC80" i="7" s="1"/>
  <c r="AW76" i="7"/>
  <c r="BC76" i="7" s="1"/>
  <c r="AW72" i="7"/>
  <c r="BC72" i="7" s="1"/>
  <c r="AW68" i="7"/>
  <c r="BC68" i="7" s="1"/>
  <c r="AW64" i="7"/>
  <c r="BC64" i="7" s="1"/>
  <c r="AW60" i="7"/>
  <c r="BC60" i="7" s="1"/>
  <c r="AW56" i="7"/>
  <c r="BC56" i="7" s="1"/>
  <c r="AW52" i="7"/>
  <c r="BC52" i="7" s="1"/>
  <c r="AV133" i="7"/>
  <c r="BA133" i="7" s="1"/>
  <c r="AZ133" i="7"/>
  <c r="CB133" i="7" s="1"/>
  <c r="AW92" i="7"/>
  <c r="BC92" i="7" s="1"/>
  <c r="AW79" i="7"/>
  <c r="BC79" i="7" s="1"/>
  <c r="AW75" i="7"/>
  <c r="BC75" i="7" s="1"/>
  <c r="AW63" i="7"/>
  <c r="BC63" i="7" s="1"/>
  <c r="AW59" i="7"/>
  <c r="BC59" i="7" s="1"/>
  <c r="AW53" i="7"/>
  <c r="BC53" i="7" s="1"/>
  <c r="AW49" i="7"/>
  <c r="BC49" i="7" s="1"/>
  <c r="AW44" i="7"/>
  <c r="BC44" i="7" s="1"/>
  <c r="BB109" i="7"/>
  <c r="AS2" i="7"/>
  <c r="AP2" i="7"/>
  <c r="AW20" i="7" l="1"/>
  <c r="BC20" i="7" s="1"/>
  <c r="AW69" i="7"/>
  <c r="BC69" i="7" s="1"/>
  <c r="AZ38" i="7"/>
  <c r="AW71" i="7"/>
  <c r="BC71" i="7" s="1"/>
  <c r="BB103" i="7"/>
  <c r="BH103" i="7" s="1"/>
  <c r="AW18" i="7"/>
  <c r="BC18" i="7" s="1"/>
  <c r="BB4" i="7"/>
  <c r="BH4" i="7" s="1"/>
  <c r="BF4" i="7" s="1"/>
  <c r="BN4" i="7" s="1"/>
  <c r="AW83" i="7"/>
  <c r="BC83" i="7" s="1"/>
  <c r="BB114" i="7"/>
  <c r="BH114" i="7" s="1"/>
  <c r="BP114" i="7" s="1"/>
  <c r="AW94" i="7"/>
  <c r="BC94" i="7" s="1"/>
  <c r="BH127" i="7"/>
  <c r="BG127" i="7" s="1"/>
  <c r="BO127" i="7" s="1"/>
  <c r="BB97" i="7"/>
  <c r="BH97" i="7" s="1"/>
  <c r="AW87" i="7"/>
  <c r="BC87" i="7" s="1"/>
  <c r="BH122" i="7"/>
  <c r="BF122" i="7" s="1"/>
  <c r="BN122" i="7" s="1"/>
  <c r="AW35" i="7"/>
  <c r="BC35" i="7" s="1"/>
  <c r="BB5" i="7"/>
  <c r="BH5" i="7" s="1"/>
  <c r="BI5" i="7" s="1"/>
  <c r="BZ5" i="7" s="1"/>
  <c r="AW120" i="7"/>
  <c r="BA112" i="7"/>
  <c r="AW112" i="7"/>
  <c r="AW95" i="7"/>
  <c r="BA95" i="7"/>
  <c r="BB100" i="7"/>
  <c r="AW86" i="7"/>
  <c r="BC86" i="7" s="1"/>
  <c r="BB13" i="7"/>
  <c r="BH13" i="7" s="1"/>
  <c r="BI13" i="7" s="1"/>
  <c r="BZ13" i="7" s="1"/>
  <c r="BA100" i="7"/>
  <c r="BB129" i="7"/>
  <c r="BB98" i="7"/>
  <c r="BA129" i="7"/>
  <c r="BA98" i="7"/>
  <c r="BB53" i="7"/>
  <c r="BH53" i="7" s="1"/>
  <c r="BB59" i="7"/>
  <c r="BH59" i="7" s="1"/>
  <c r="BF59" i="7" s="1"/>
  <c r="BN59" i="7" s="1"/>
  <c r="BB63" i="7"/>
  <c r="BB22" i="7"/>
  <c r="AW130" i="7"/>
  <c r="BC130" i="7" s="1"/>
  <c r="AW128" i="7"/>
  <c r="BC128" i="7" s="1"/>
  <c r="AW101" i="7"/>
  <c r="BC101" i="7" s="1"/>
  <c r="AW126" i="7"/>
  <c r="BC126" i="7" s="1"/>
  <c r="AW124" i="7"/>
  <c r="BC124" i="7" s="1"/>
  <c r="AW108" i="7"/>
  <c r="BC108" i="7" s="1"/>
  <c r="AW121" i="7"/>
  <c r="BC121" i="7" s="1"/>
  <c r="AW106" i="7"/>
  <c r="BC106" i="7" s="1"/>
  <c r="AW118" i="7"/>
  <c r="BC118" i="7" s="1"/>
  <c r="AW116" i="7"/>
  <c r="BC116" i="7" s="1"/>
  <c r="AW111" i="7"/>
  <c r="BC111" i="7" s="1"/>
  <c r="BB44" i="7"/>
  <c r="BH44" i="7" s="1"/>
  <c r="BG44" i="7" s="1"/>
  <c r="BO44" i="7" s="1"/>
  <c r="BB49" i="7"/>
  <c r="BH49" i="7" s="1"/>
  <c r="BB69" i="7"/>
  <c r="BH69" i="7" s="1"/>
  <c r="BB75" i="7"/>
  <c r="BH75" i="7" s="1"/>
  <c r="BG75" i="7" s="1"/>
  <c r="BO75" i="7" s="1"/>
  <c r="BB79" i="7"/>
  <c r="BH79" i="7" s="1"/>
  <c r="BB92" i="7"/>
  <c r="BH92" i="7" s="1"/>
  <c r="BA130" i="7"/>
  <c r="BA128" i="7"/>
  <c r="BA101" i="7"/>
  <c r="BA126" i="7"/>
  <c r="BA124" i="7"/>
  <c r="AW45" i="7"/>
  <c r="BC45" i="7" s="1"/>
  <c r="AP3" i="7"/>
  <c r="AW133" i="7"/>
  <c r="BC133" i="7" s="1"/>
  <c r="AW12" i="7"/>
  <c r="BC12" i="7" s="1"/>
  <c r="AW28" i="7"/>
  <c r="BC28" i="7" s="1"/>
  <c r="AW10" i="7"/>
  <c r="BC10" i="7" s="1"/>
  <c r="AW30" i="7"/>
  <c r="BC30" i="7" s="1"/>
  <c r="AW6" i="7"/>
  <c r="BC6" i="7" s="1"/>
  <c r="AW23" i="7"/>
  <c r="BC23" i="7" s="1"/>
  <c r="AW31" i="7"/>
  <c r="BC31" i="7" s="1"/>
  <c r="BG102" i="7"/>
  <c r="BO102" i="7" s="1"/>
  <c r="BF14" i="7"/>
  <c r="BN14" i="7" s="1"/>
  <c r="BF93" i="7"/>
  <c r="BN93" i="7" s="1"/>
  <c r="BB20" i="7"/>
  <c r="BB52" i="7"/>
  <c r="BB56" i="7"/>
  <c r="BB60" i="7"/>
  <c r="BB64" i="7"/>
  <c r="BB68" i="7"/>
  <c r="BB72" i="7"/>
  <c r="BB76" i="7"/>
  <c r="BB80" i="7"/>
  <c r="BB91" i="7"/>
  <c r="BA45" i="7"/>
  <c r="BG114" i="7"/>
  <c r="BO114" i="7" s="1"/>
  <c r="BB38" i="7"/>
  <c r="BB42" i="7"/>
  <c r="BB46" i="7"/>
  <c r="BB55" i="7"/>
  <c r="BB61" i="7"/>
  <c r="BB77" i="7"/>
  <c r="BB81" i="7"/>
  <c r="BB85" i="7"/>
  <c r="BB89" i="7"/>
  <c r="BB48" i="7"/>
  <c r="BB54" i="7"/>
  <c r="BB62" i="7"/>
  <c r="BB66" i="7"/>
  <c r="BB70" i="7"/>
  <c r="BB74" i="7"/>
  <c r="BB82" i="7"/>
  <c r="BI14" i="7"/>
  <c r="BZ14" i="7" s="1"/>
  <c r="BP14" i="7"/>
  <c r="BE14" i="7"/>
  <c r="BM14" i="7" s="1"/>
  <c r="BI93" i="7"/>
  <c r="BZ93" i="7" s="1"/>
  <c r="BP93" i="7"/>
  <c r="BE93" i="7"/>
  <c r="BM93" i="7" s="1"/>
  <c r="BI102" i="7"/>
  <c r="BZ102" i="7" s="1"/>
  <c r="BP102" i="7"/>
  <c r="BE102" i="7"/>
  <c r="BM102" i="7" s="1"/>
  <c r="BH109" i="7"/>
  <c r="AW36" i="7"/>
  <c r="BC36" i="7" s="1"/>
  <c r="AW17" i="7"/>
  <c r="BC17" i="7" s="1"/>
  <c r="AW26" i="7"/>
  <c r="BC26" i="7" s="1"/>
  <c r="AW25" i="7"/>
  <c r="BC25" i="7" s="1"/>
  <c r="AW19" i="7"/>
  <c r="BC19" i="7" s="1"/>
  <c r="AW33" i="7"/>
  <c r="BC33" i="7" s="1"/>
  <c r="AW16" i="7"/>
  <c r="BC16" i="7" s="1"/>
  <c r="AW43" i="7"/>
  <c r="BC43" i="7" s="1"/>
  <c r="BH22" i="7"/>
  <c r="BG22" i="7" s="1"/>
  <c r="BO22" i="7" s="1"/>
  <c r="BH63" i="7"/>
  <c r="BG63" i="7" s="1"/>
  <c r="BO63" i="7" s="1"/>
  <c r="E88" i="15"/>
  <c r="C88" i="15"/>
  <c r="E87" i="15"/>
  <c r="C87" i="15"/>
  <c r="E86" i="15"/>
  <c r="C86" i="15"/>
  <c r="E85" i="15"/>
  <c r="C85" i="15"/>
  <c r="E84" i="15"/>
  <c r="C84" i="15"/>
  <c r="B84" i="15" s="1"/>
  <c r="CB101" i="7" s="1"/>
  <c r="E83" i="15"/>
  <c r="C83" i="15"/>
  <c r="E82" i="15"/>
  <c r="C82" i="15"/>
  <c r="B82" i="15" s="1"/>
  <c r="CB45" i="7" s="1"/>
  <c r="E81" i="15"/>
  <c r="C81" i="15"/>
  <c r="B81" i="15" s="1"/>
  <c r="E80" i="15"/>
  <c r="C80" i="15"/>
  <c r="B80" i="15" s="1"/>
  <c r="CB19" i="7" s="1"/>
  <c r="E79" i="15"/>
  <c r="C79" i="15"/>
  <c r="E78" i="15"/>
  <c r="C78" i="15"/>
  <c r="E77" i="15"/>
  <c r="C77" i="15"/>
  <c r="E76" i="15"/>
  <c r="C76" i="15"/>
  <c r="B76" i="15" s="1"/>
  <c r="E75" i="15"/>
  <c r="C75" i="15"/>
  <c r="B75" i="15" s="1"/>
  <c r="E74" i="15"/>
  <c r="C74" i="15"/>
  <c r="B74" i="15" s="1"/>
  <c r="E73" i="15"/>
  <c r="C73" i="15"/>
  <c r="E72" i="15"/>
  <c r="C72" i="15"/>
  <c r="E71" i="15"/>
  <c r="C71" i="15"/>
  <c r="E70" i="15"/>
  <c r="C70" i="15"/>
  <c r="B70" i="15" s="1"/>
  <c r="E69" i="15"/>
  <c r="C69" i="15"/>
  <c r="B69" i="15" s="1"/>
  <c r="M68" i="15"/>
  <c r="E68" i="15"/>
  <c r="C68" i="15"/>
  <c r="E67" i="15"/>
  <c r="C67" i="15"/>
  <c r="E66" i="15"/>
  <c r="C66" i="15"/>
  <c r="E65" i="15"/>
  <c r="C65" i="15"/>
  <c r="E64" i="15"/>
  <c r="C64" i="15"/>
  <c r="E63" i="15"/>
  <c r="C63" i="15"/>
  <c r="E62" i="15"/>
  <c r="C62" i="15"/>
  <c r="E61" i="15"/>
  <c r="C61" i="15"/>
  <c r="B60" i="15"/>
  <c r="B59" i="15"/>
  <c r="B58" i="15"/>
  <c r="B57" i="15"/>
  <c r="B56" i="15"/>
  <c r="B55" i="15"/>
  <c r="B54" i="15"/>
  <c r="B53" i="15"/>
  <c r="C52" i="15"/>
  <c r="B52" i="15" s="1"/>
  <c r="M51" i="15"/>
  <c r="C51" i="15"/>
  <c r="B51" i="15" s="1"/>
  <c r="C50" i="15"/>
  <c r="B50" i="15" s="1"/>
  <c r="C49" i="15"/>
  <c r="B49" i="15" s="1"/>
  <c r="C48" i="15"/>
  <c r="B48" i="15" s="1"/>
  <c r="C47" i="15"/>
  <c r="B47" i="15" s="1"/>
  <c r="C46" i="15"/>
  <c r="B46" i="15" s="1"/>
  <c r="CB114" i="7" s="1"/>
  <c r="C45" i="15"/>
  <c r="B45" i="15" s="1"/>
  <c r="CB16" i="7" s="1"/>
  <c r="C44" i="15"/>
  <c r="B44" i="15" s="1"/>
  <c r="CB102" i="7" s="1"/>
  <c r="C43" i="15"/>
  <c r="B43" i="15" s="1"/>
  <c r="C42" i="15"/>
  <c r="B42" i="15" s="1"/>
  <c r="C41" i="15"/>
  <c r="B41" i="15" s="1"/>
  <c r="B40" i="15"/>
  <c r="B39" i="15"/>
  <c r="B38" i="15"/>
  <c r="B37" i="15"/>
  <c r="B36" i="15"/>
  <c r="B35" i="15"/>
  <c r="B34" i="15"/>
  <c r="B33" i="15"/>
  <c r="B32" i="15"/>
  <c r="B31" i="15"/>
  <c r="B30" i="15"/>
  <c r="B29" i="15"/>
  <c r="B28" i="15"/>
  <c r="B27" i="15"/>
  <c r="B26" i="15"/>
  <c r="B25" i="15"/>
  <c r="B24" i="15"/>
  <c r="B23" i="15"/>
  <c r="B22" i="15"/>
  <c r="B21" i="15"/>
  <c r="M20" i="15"/>
  <c r="M69" i="15" s="1"/>
  <c r="B20" i="15"/>
  <c r="C19" i="15"/>
  <c r="B19" i="15" s="1"/>
  <c r="C18" i="15"/>
  <c r="B18" i="15" s="1"/>
  <c r="C17" i="15"/>
  <c r="B17" i="15" s="1"/>
  <c r="C16" i="15"/>
  <c r="B16" i="15" s="1"/>
  <c r="CB18" i="7" s="1"/>
  <c r="C15" i="15"/>
  <c r="B15" i="15" s="1"/>
  <c r="C14" i="15"/>
  <c r="B14" i="15" s="1"/>
  <c r="C13" i="15"/>
  <c r="B13" i="15" s="1"/>
  <c r="CB43" i="7" s="1"/>
  <c r="C12" i="15"/>
  <c r="B12" i="15" s="1"/>
  <c r="C11" i="15"/>
  <c r="B11" i="15" s="1"/>
  <c r="C10" i="15"/>
  <c r="B10" i="15" s="1"/>
  <c r="C9" i="15"/>
  <c r="B9" i="15" s="1"/>
  <c r="C8" i="15"/>
  <c r="B8" i="15" s="1"/>
  <c r="C7" i="15"/>
  <c r="B7" i="15"/>
  <c r="C6" i="15"/>
  <c r="B6" i="15" s="1"/>
  <c r="C5" i="15"/>
  <c r="B5" i="15" s="1"/>
  <c r="C4" i="15"/>
  <c r="B4" i="15" s="1"/>
  <c r="M3" i="15"/>
  <c r="M52" i="15" s="1"/>
  <c r="C3" i="15"/>
  <c r="B3" i="15" s="1"/>
  <c r="C2" i="15"/>
  <c r="B2" i="15" s="1"/>
  <c r="B1" i="15"/>
  <c r="BF5" i="7" l="1"/>
  <c r="BN5" i="7" s="1"/>
  <c r="BP4" i="7"/>
  <c r="BB71" i="7"/>
  <c r="BI114" i="7"/>
  <c r="BZ114" i="7" s="1"/>
  <c r="BB18" i="7"/>
  <c r="BH18" i="7" s="1"/>
  <c r="BI122" i="7"/>
  <c r="BZ122" i="7" s="1"/>
  <c r="BP127" i="7"/>
  <c r="BQ127" i="7" s="1"/>
  <c r="BF127" i="7"/>
  <c r="BN127" i="7" s="1"/>
  <c r="BB35" i="7"/>
  <c r="BH35" i="7" s="1"/>
  <c r="BG35" i="7" s="1"/>
  <c r="BO35" i="7" s="1"/>
  <c r="BH100" i="7"/>
  <c r="BF100" i="7" s="1"/>
  <c r="BN100" i="7" s="1"/>
  <c r="BH98" i="7"/>
  <c r="BP98" i="7" s="1"/>
  <c r="BV98" i="7" s="1"/>
  <c r="BH129" i="7"/>
  <c r="BI129" i="7" s="1"/>
  <c r="BZ129" i="7" s="1"/>
  <c r="B71" i="15"/>
  <c r="B77" i="15"/>
  <c r="B83" i="15"/>
  <c r="CB31" i="7" s="1"/>
  <c r="BE114" i="7"/>
  <c r="BM114" i="7" s="1"/>
  <c r="B72" i="15"/>
  <c r="B78" i="15"/>
  <c r="BP5" i="7"/>
  <c r="BQ5" i="7" s="1"/>
  <c r="B73" i="15"/>
  <c r="B79" i="15"/>
  <c r="BG4" i="7"/>
  <c r="BO4" i="7" s="1"/>
  <c r="BE127" i="7"/>
  <c r="BM127" i="7" s="1"/>
  <c r="BI127" i="7"/>
  <c r="BZ127" i="7" s="1"/>
  <c r="BE4" i="7"/>
  <c r="BM4" i="7" s="1"/>
  <c r="BI4" i="7"/>
  <c r="BZ4" i="7" s="1"/>
  <c r="BF114" i="7"/>
  <c r="BN114" i="7" s="1"/>
  <c r="B88" i="15"/>
  <c r="BE122" i="7"/>
  <c r="BM122" i="7" s="1"/>
  <c r="BB83" i="7"/>
  <c r="BH83" i="7" s="1"/>
  <c r="BG83" i="7" s="1"/>
  <c r="BO83" i="7" s="1"/>
  <c r="BB94" i="7"/>
  <c r="BH94" i="7" s="1"/>
  <c r="CB74" i="7"/>
  <c r="CB48" i="7"/>
  <c r="CB63" i="7"/>
  <c r="CB53" i="7"/>
  <c r="CB60" i="7"/>
  <c r="CB69" i="7"/>
  <c r="CB61" i="7"/>
  <c r="CB55" i="7"/>
  <c r="CB71" i="7"/>
  <c r="CB62" i="7"/>
  <c r="CB54" i="7"/>
  <c r="CB120" i="7"/>
  <c r="CB77" i="7"/>
  <c r="CB59" i="7"/>
  <c r="CB52" i="7"/>
  <c r="CB82" i="7"/>
  <c r="B86" i="15"/>
  <c r="B87" i="15"/>
  <c r="CB85" i="7"/>
  <c r="CB124" i="7"/>
  <c r="CB106" i="7"/>
  <c r="CB23" i="7"/>
  <c r="CB30" i="7"/>
  <c r="CB36" i="7"/>
  <c r="CB38" i="7"/>
  <c r="CB127" i="7"/>
  <c r="CB66" i="7"/>
  <c r="CB100" i="7"/>
  <c r="CB126" i="7"/>
  <c r="CB118" i="7"/>
  <c r="CB17" i="7"/>
  <c r="CB12" i="7"/>
  <c r="CB35" i="7"/>
  <c r="CB4" i="7"/>
  <c r="CB93" i="7"/>
  <c r="CB76" i="7"/>
  <c r="CB97" i="7"/>
  <c r="CB5" i="7"/>
  <c r="CB14" i="7"/>
  <c r="CB92" i="7"/>
  <c r="CB75" i="7"/>
  <c r="CB81" i="7"/>
  <c r="CB87" i="7"/>
  <c r="CB94" i="7"/>
  <c r="CB80" i="7"/>
  <c r="CB86" i="7"/>
  <c r="CB79" i="7"/>
  <c r="CB109" i="7"/>
  <c r="CB98" i="7"/>
  <c r="CB111" i="7"/>
  <c r="CB121" i="7"/>
  <c r="CB6" i="7"/>
  <c r="CB10" i="7"/>
  <c r="CB89" i="7"/>
  <c r="CB68" i="7"/>
  <c r="CB91" i="7"/>
  <c r="CB129" i="7"/>
  <c r="CB70" i="7"/>
  <c r="CB116" i="7"/>
  <c r="CB128" i="7"/>
  <c r="CB108" i="7"/>
  <c r="CB33" i="7"/>
  <c r="CB25" i="7"/>
  <c r="CB28" i="7"/>
  <c r="BG5" i="7"/>
  <c r="BO5" i="7" s="1"/>
  <c r="BP122" i="7"/>
  <c r="BQ122" i="7" s="1"/>
  <c r="BG122" i="7"/>
  <c r="BO122" i="7" s="1"/>
  <c r="BE5" i="7"/>
  <c r="BM5" i="7" s="1"/>
  <c r="BB87" i="7"/>
  <c r="BH87" i="7" s="1"/>
  <c r="BF87" i="7" s="1"/>
  <c r="BN87" i="7" s="1"/>
  <c r="BC120" i="7"/>
  <c r="BB120" i="7"/>
  <c r="BC112" i="7"/>
  <c r="BB112" i="7"/>
  <c r="BP13" i="7"/>
  <c r="BR13" i="7" s="1"/>
  <c r="BX13" i="7" s="1"/>
  <c r="BC95" i="7"/>
  <c r="BB95" i="7"/>
  <c r="BG13" i="7"/>
  <c r="BO13" i="7" s="1"/>
  <c r="BB86" i="7"/>
  <c r="BH86" i="7" s="1"/>
  <c r="BF86" i="7" s="1"/>
  <c r="BN86" i="7" s="1"/>
  <c r="BF13" i="7"/>
  <c r="BN13" i="7" s="1"/>
  <c r="BE13" i="7"/>
  <c r="BM13" i="7" s="1"/>
  <c r="BG18" i="7"/>
  <c r="BO18" i="7" s="1"/>
  <c r="BF18" i="7"/>
  <c r="BN18" i="7" s="1"/>
  <c r="BB124" i="7"/>
  <c r="BH124" i="7" s="1"/>
  <c r="BB118" i="7"/>
  <c r="BH118" i="7" s="1"/>
  <c r="BB128" i="7"/>
  <c r="BH128" i="7" s="1"/>
  <c r="BG128" i="7" s="1"/>
  <c r="BO128" i="7" s="1"/>
  <c r="BB43" i="7"/>
  <c r="BH43" i="7" s="1"/>
  <c r="BF43" i="7" s="1"/>
  <c r="BN43" i="7" s="1"/>
  <c r="BB133" i="7"/>
  <c r="BH133" i="7" s="1"/>
  <c r="BB111" i="7"/>
  <c r="BB116" i="7"/>
  <c r="BH116" i="7" s="1"/>
  <c r="BB106" i="7"/>
  <c r="BB121" i="7"/>
  <c r="BB108" i="7"/>
  <c r="BH108" i="7" s="1"/>
  <c r="BB126" i="7"/>
  <c r="BB101" i="7"/>
  <c r="BH101" i="7" s="1"/>
  <c r="BB130" i="7"/>
  <c r="BI69" i="7"/>
  <c r="BZ69" i="7" s="1"/>
  <c r="BP69" i="7"/>
  <c r="BE69" i="7"/>
  <c r="BM69" i="7" s="1"/>
  <c r="BI92" i="7"/>
  <c r="BZ92" i="7" s="1"/>
  <c r="BP92" i="7"/>
  <c r="BE92" i="7"/>
  <c r="BM92" i="7" s="1"/>
  <c r="BI53" i="7"/>
  <c r="BZ53" i="7" s="1"/>
  <c r="BP53" i="7"/>
  <c r="BE53" i="7"/>
  <c r="BM53" i="7" s="1"/>
  <c r="BI109" i="7"/>
  <c r="BZ109" i="7" s="1"/>
  <c r="BP109" i="7"/>
  <c r="BE109" i="7"/>
  <c r="BM109" i="7" s="1"/>
  <c r="BG109" i="7"/>
  <c r="BO109" i="7" s="1"/>
  <c r="BQ102" i="7"/>
  <c r="BR102" i="7"/>
  <c r="BX102" i="7" s="1"/>
  <c r="BQ93" i="7"/>
  <c r="BR93" i="7" s="1"/>
  <c r="BH70" i="7"/>
  <c r="BF70" i="7" s="1"/>
  <c r="BN70" i="7" s="1"/>
  <c r="BH62" i="7"/>
  <c r="BF62" i="7" s="1"/>
  <c r="BN62" i="7" s="1"/>
  <c r="BH54" i="7"/>
  <c r="BF54" i="7" s="1"/>
  <c r="BN54" i="7" s="1"/>
  <c r="BH89" i="7"/>
  <c r="BF89" i="7" s="1"/>
  <c r="BN89" i="7" s="1"/>
  <c r="BH81" i="7"/>
  <c r="BF81" i="7" s="1"/>
  <c r="BN81" i="7" s="1"/>
  <c r="BH71" i="7"/>
  <c r="BF71" i="7" s="1"/>
  <c r="BN71" i="7" s="1"/>
  <c r="BH61" i="7"/>
  <c r="BF61" i="7" s="1"/>
  <c r="BN61" i="7" s="1"/>
  <c r="BH42" i="7"/>
  <c r="BF42" i="7" s="1"/>
  <c r="BN42" i="7" s="1"/>
  <c r="BH91" i="7"/>
  <c r="BF91" i="7" s="1"/>
  <c r="BN91" i="7" s="1"/>
  <c r="BH80" i="7"/>
  <c r="BF80" i="7" s="1"/>
  <c r="BN80" i="7" s="1"/>
  <c r="BH72" i="7"/>
  <c r="BF72" i="7" s="1"/>
  <c r="BN72" i="7" s="1"/>
  <c r="BH64" i="7"/>
  <c r="BF64" i="7" s="1"/>
  <c r="BN64" i="7" s="1"/>
  <c r="BH56" i="7"/>
  <c r="BF56" i="7" s="1"/>
  <c r="BN56" i="7" s="1"/>
  <c r="BH20" i="7"/>
  <c r="BF20" i="7" s="1"/>
  <c r="BN20" i="7" s="1"/>
  <c r="BI35" i="7"/>
  <c r="BZ35" i="7" s="1"/>
  <c r="BP35" i="7"/>
  <c r="BE35" i="7"/>
  <c r="BM35" i="7" s="1"/>
  <c r="BI103" i="7"/>
  <c r="BZ103" i="7" s="1"/>
  <c r="BP103" i="7"/>
  <c r="BE103" i="7"/>
  <c r="BM103" i="7" s="1"/>
  <c r="BG103" i="7"/>
  <c r="BO103" i="7" s="1"/>
  <c r="BI97" i="7"/>
  <c r="BZ97" i="7" s="1"/>
  <c r="BP97" i="7"/>
  <c r="BE97" i="7"/>
  <c r="BM97" i="7" s="1"/>
  <c r="BG97" i="7"/>
  <c r="BO97" i="7" s="1"/>
  <c r="BG92" i="7"/>
  <c r="BO92" i="7" s="1"/>
  <c r="BG53" i="7"/>
  <c r="BO53" i="7" s="1"/>
  <c r="BF69" i="7"/>
  <c r="BN69" i="7" s="1"/>
  <c r="BF53" i="7"/>
  <c r="BN53" i="7" s="1"/>
  <c r="BI49" i="7"/>
  <c r="BZ49" i="7" s="1"/>
  <c r="BP49" i="7"/>
  <c r="BE49" i="7"/>
  <c r="BM49" i="7" s="1"/>
  <c r="BI75" i="7"/>
  <c r="BZ75" i="7" s="1"/>
  <c r="BP75" i="7"/>
  <c r="BE75" i="7"/>
  <c r="BM75" i="7" s="1"/>
  <c r="BI22" i="7"/>
  <c r="BZ22" i="7" s="1"/>
  <c r="BP22" i="7"/>
  <c r="BE22" i="7"/>
  <c r="BM22" i="7" s="1"/>
  <c r="BI79" i="7"/>
  <c r="BZ79" i="7" s="1"/>
  <c r="BP79" i="7"/>
  <c r="BE79" i="7"/>
  <c r="BM79" i="7" s="1"/>
  <c r="BI59" i="7"/>
  <c r="BZ59" i="7" s="1"/>
  <c r="BP59" i="7"/>
  <c r="BE59" i="7"/>
  <c r="BM59" i="7" s="1"/>
  <c r="BE83" i="7"/>
  <c r="BM83" i="7" s="1"/>
  <c r="BI63" i="7"/>
  <c r="BZ63" i="7" s="1"/>
  <c r="BP63" i="7"/>
  <c r="BE63" i="7"/>
  <c r="BM63" i="7" s="1"/>
  <c r="BI44" i="7"/>
  <c r="BZ44" i="7" s="1"/>
  <c r="BP44" i="7"/>
  <c r="BE44" i="7"/>
  <c r="BM44" i="7" s="1"/>
  <c r="BQ4" i="7"/>
  <c r="BR4" i="7"/>
  <c r="BX4" i="7" s="1"/>
  <c r="BQ14" i="7"/>
  <c r="BR14" i="7"/>
  <c r="BV14" i="7"/>
  <c r="BX14" i="7"/>
  <c r="BH82" i="7"/>
  <c r="BF82" i="7" s="1"/>
  <c r="BN82" i="7" s="1"/>
  <c r="BH74" i="7"/>
  <c r="BF74" i="7" s="1"/>
  <c r="BN74" i="7" s="1"/>
  <c r="BH66" i="7"/>
  <c r="BF66" i="7" s="1"/>
  <c r="BN66" i="7" s="1"/>
  <c r="BH48" i="7"/>
  <c r="BF48" i="7" s="1"/>
  <c r="BN48" i="7" s="1"/>
  <c r="BH85" i="7"/>
  <c r="BF85" i="7" s="1"/>
  <c r="BN85" i="7" s="1"/>
  <c r="BH77" i="7"/>
  <c r="BF77" i="7" s="1"/>
  <c r="BN77" i="7" s="1"/>
  <c r="BH55" i="7"/>
  <c r="BF55" i="7" s="1"/>
  <c r="BN55" i="7" s="1"/>
  <c r="BH46" i="7"/>
  <c r="BF46" i="7" s="1"/>
  <c r="BN46" i="7" s="1"/>
  <c r="BH38" i="7"/>
  <c r="BF38" i="7" s="1"/>
  <c r="BN38" i="7" s="1"/>
  <c r="BH76" i="7"/>
  <c r="BF76" i="7" s="1"/>
  <c r="BN76" i="7" s="1"/>
  <c r="BH68" i="7"/>
  <c r="BF68" i="7" s="1"/>
  <c r="BN68" i="7" s="1"/>
  <c r="BH60" i="7"/>
  <c r="BF60" i="7" s="1"/>
  <c r="BN60" i="7" s="1"/>
  <c r="BH52" i="7"/>
  <c r="BF52" i="7" s="1"/>
  <c r="BN52" i="7" s="1"/>
  <c r="BI18" i="7"/>
  <c r="BZ18" i="7" s="1"/>
  <c r="BP18" i="7"/>
  <c r="BE18" i="7"/>
  <c r="BM18" i="7" s="1"/>
  <c r="BQ98" i="7"/>
  <c r="BR98" i="7"/>
  <c r="BQ114" i="7"/>
  <c r="BR114" i="7"/>
  <c r="BX114" i="7" s="1"/>
  <c r="BF22" i="7"/>
  <c r="BN22" i="7" s="1"/>
  <c r="BF92" i="7"/>
  <c r="BN92" i="7" s="1"/>
  <c r="BF75" i="7"/>
  <c r="BN75" i="7" s="1"/>
  <c r="BF49" i="7"/>
  <c r="BN49" i="7" s="1"/>
  <c r="BB16" i="7"/>
  <c r="BB33" i="7"/>
  <c r="BB19" i="7"/>
  <c r="BB25" i="7"/>
  <c r="BB26" i="7"/>
  <c r="BB17" i="7"/>
  <c r="BB36" i="7"/>
  <c r="BF109" i="7"/>
  <c r="BN109" i="7" s="1"/>
  <c r="BG79" i="7"/>
  <c r="BO79" i="7" s="1"/>
  <c r="BG69" i="7"/>
  <c r="BO69" i="7" s="1"/>
  <c r="BG59" i="7"/>
  <c r="BO59" i="7" s="1"/>
  <c r="BG49" i="7"/>
  <c r="BO49" i="7" s="1"/>
  <c r="BF35" i="7"/>
  <c r="BN35" i="7" s="1"/>
  <c r="BF79" i="7"/>
  <c r="BN79" i="7" s="1"/>
  <c r="BF63" i="7"/>
  <c r="BN63" i="7" s="1"/>
  <c r="BF44" i="7"/>
  <c r="BN44" i="7" s="1"/>
  <c r="BB31" i="7"/>
  <c r="BB23" i="7"/>
  <c r="BB6" i="7"/>
  <c r="BB30" i="7"/>
  <c r="BB10" i="7"/>
  <c r="BB28" i="7"/>
  <c r="BB12" i="7"/>
  <c r="BF103" i="7"/>
  <c r="BN103" i="7" s="1"/>
  <c r="BF97" i="7"/>
  <c r="BN97" i="7" s="1"/>
  <c r="BB45" i="7"/>
  <c r="B61" i="15"/>
  <c r="B62" i="15"/>
  <c r="CB20" i="7" s="1"/>
  <c r="B63" i="15"/>
  <c r="B64" i="15"/>
  <c r="CB26" i="7" s="1"/>
  <c r="B65" i="15"/>
  <c r="B66" i="15"/>
  <c r="B67" i="15"/>
  <c r="CB42" i="7" s="1"/>
  <c r="B68" i="15"/>
  <c r="B85" i="15"/>
  <c r="M4" i="15"/>
  <c r="M21" i="15"/>
  <c r="BX98" i="7" l="1"/>
  <c r="BX127" i="7"/>
  <c r="BV127" i="7"/>
  <c r="BR127" i="7"/>
  <c r="BG100" i="7"/>
  <c r="BO100" i="7" s="1"/>
  <c r="BP100" i="7"/>
  <c r="BR100" i="7" s="1"/>
  <c r="BX100" i="7" s="1"/>
  <c r="BE100" i="7"/>
  <c r="BM100" i="7" s="1"/>
  <c r="BI100" i="7"/>
  <c r="BZ100" i="7" s="1"/>
  <c r="BI98" i="7"/>
  <c r="BZ98" i="7" s="1"/>
  <c r="BG129" i="7"/>
  <c r="BO129" i="7" s="1"/>
  <c r="BE129" i="7"/>
  <c r="BM129" i="7" s="1"/>
  <c r="BF129" i="7"/>
  <c r="BN129" i="7" s="1"/>
  <c r="BP129" i="7"/>
  <c r="BX129" i="7" s="1"/>
  <c r="BX122" i="7"/>
  <c r="BF98" i="7"/>
  <c r="BN98" i="7" s="1"/>
  <c r="BR122" i="7"/>
  <c r="BS122" i="7" s="1"/>
  <c r="CA122" i="7" s="1"/>
  <c r="BR5" i="7"/>
  <c r="BX5" i="7" s="1"/>
  <c r="BG98" i="7"/>
  <c r="BO98" i="7" s="1"/>
  <c r="BE98" i="7"/>
  <c r="BM98" i="7" s="1"/>
  <c r="BG87" i="7"/>
  <c r="BO87" i="7" s="1"/>
  <c r="BE87" i="7"/>
  <c r="BM87" i="7" s="1"/>
  <c r="BI83" i="7"/>
  <c r="BZ83" i="7" s="1"/>
  <c r="BF83" i="7"/>
  <c r="BN83" i="7" s="1"/>
  <c r="BP83" i="7"/>
  <c r="BR83" i="7" s="1"/>
  <c r="BI87" i="7"/>
  <c r="BZ87" i="7" s="1"/>
  <c r="BP87" i="7"/>
  <c r="BR87" i="7" s="1"/>
  <c r="BF94" i="7"/>
  <c r="BN94" i="7" s="1"/>
  <c r="BI94" i="7"/>
  <c r="BZ94" i="7" s="1"/>
  <c r="BE94" i="7"/>
  <c r="BM94" i="7" s="1"/>
  <c r="BP94" i="7"/>
  <c r="BG94" i="7"/>
  <c r="BO94" i="7" s="1"/>
  <c r="BQ13" i="7"/>
  <c r="BV122" i="7"/>
  <c r="CB13" i="7"/>
  <c r="CB44" i="7"/>
  <c r="CB46" i="7"/>
  <c r="CB22" i="7"/>
  <c r="BH120" i="7"/>
  <c r="BH112" i="7"/>
  <c r="BG112" i="7" s="1"/>
  <c r="BO112" i="7" s="1"/>
  <c r="BF118" i="7"/>
  <c r="BN118" i="7" s="1"/>
  <c r="BG118" i="7"/>
  <c r="BO118" i="7" s="1"/>
  <c r="BH95" i="7"/>
  <c r="BG95" i="7" s="1"/>
  <c r="BO95" i="7" s="1"/>
  <c r="BP101" i="7"/>
  <c r="BI101" i="7"/>
  <c r="BZ101" i="7" s="1"/>
  <c r="BE101" i="7"/>
  <c r="BM101" i="7" s="1"/>
  <c r="BG101" i="7"/>
  <c r="BO101" i="7" s="1"/>
  <c r="BF108" i="7"/>
  <c r="BN108" i="7" s="1"/>
  <c r="BI108" i="7"/>
  <c r="BZ108" i="7" s="1"/>
  <c r="BE108" i="7"/>
  <c r="BM108" i="7" s="1"/>
  <c r="BG108" i="7"/>
  <c r="BO108" i="7" s="1"/>
  <c r="BP108" i="7"/>
  <c r="BH106" i="7"/>
  <c r="BF106" i="7" s="1"/>
  <c r="BN106" i="7" s="1"/>
  <c r="BF116" i="7"/>
  <c r="BN116" i="7" s="1"/>
  <c r="BI116" i="7"/>
  <c r="BZ116" i="7" s="1"/>
  <c r="BE116" i="7"/>
  <c r="BM116" i="7" s="1"/>
  <c r="BP116" i="7"/>
  <c r="BG116" i="7"/>
  <c r="BO116" i="7" s="1"/>
  <c r="BP128" i="7"/>
  <c r="BI128" i="7"/>
  <c r="BZ128" i="7" s="1"/>
  <c r="BE128" i="7"/>
  <c r="BM128" i="7" s="1"/>
  <c r="BI124" i="7"/>
  <c r="BZ124" i="7" s="1"/>
  <c r="BE124" i="7"/>
  <c r="BM124" i="7" s="1"/>
  <c r="BG124" i="7"/>
  <c r="BO124" i="7" s="1"/>
  <c r="BP124" i="7"/>
  <c r="BF128" i="7"/>
  <c r="BN128" i="7" s="1"/>
  <c r="BF124" i="7"/>
  <c r="BN124" i="7" s="1"/>
  <c r="BH121" i="7"/>
  <c r="BF121" i="7" s="1"/>
  <c r="BN121" i="7" s="1"/>
  <c r="BH111" i="7"/>
  <c r="BF111" i="7" s="1"/>
  <c r="BN111" i="7" s="1"/>
  <c r="BP118" i="7"/>
  <c r="BI118" i="7"/>
  <c r="BZ118" i="7" s="1"/>
  <c r="BE118" i="7"/>
  <c r="BM118" i="7" s="1"/>
  <c r="BF101" i="7"/>
  <c r="BN101" i="7" s="1"/>
  <c r="BH126" i="7"/>
  <c r="BF126" i="7" s="1"/>
  <c r="BN126" i="7" s="1"/>
  <c r="BH130" i="7"/>
  <c r="BF130" i="7" s="1"/>
  <c r="BN130" i="7" s="1"/>
  <c r="BS93" i="7"/>
  <c r="CA93" i="7" s="1"/>
  <c r="BU93" i="7"/>
  <c r="BW93" i="7" s="1"/>
  <c r="BY93" i="7"/>
  <c r="BX93" i="7"/>
  <c r="BI133" i="7"/>
  <c r="BZ133" i="7" s="1"/>
  <c r="BP133" i="7"/>
  <c r="BE133" i="7"/>
  <c r="BM133" i="7" s="1"/>
  <c r="BH12" i="7"/>
  <c r="BH23" i="7"/>
  <c r="BH16" i="7"/>
  <c r="BH28" i="7"/>
  <c r="BF28" i="7" s="1"/>
  <c r="BN28" i="7" s="1"/>
  <c r="BH10" i="7"/>
  <c r="BF10" i="7" s="1"/>
  <c r="BN10" i="7" s="1"/>
  <c r="BH6" i="7"/>
  <c r="BF6" i="7" s="1"/>
  <c r="BN6" i="7" s="1"/>
  <c r="BH36" i="7"/>
  <c r="BF36" i="7" s="1"/>
  <c r="BN36" i="7" s="1"/>
  <c r="BH26" i="7"/>
  <c r="BF26" i="7" s="1"/>
  <c r="BN26" i="7" s="1"/>
  <c r="BH25" i="7"/>
  <c r="BF25" i="7" s="1"/>
  <c r="BN25" i="7" s="1"/>
  <c r="BH33" i="7"/>
  <c r="BF33" i="7" s="1"/>
  <c r="BN33" i="7" s="1"/>
  <c r="BS13" i="7"/>
  <c r="CA13" i="7" s="1"/>
  <c r="BU13" i="7"/>
  <c r="BW13" i="7" s="1"/>
  <c r="BY13" i="7"/>
  <c r="BS114" i="7"/>
  <c r="CA114" i="7" s="1"/>
  <c r="BU114" i="7"/>
  <c r="BW114" i="7" s="1"/>
  <c r="BY114" i="7"/>
  <c r="BS98" i="7"/>
  <c r="CA98" i="7" s="1"/>
  <c r="BU98" i="7"/>
  <c r="BW98" i="7"/>
  <c r="BY98" i="7"/>
  <c r="BQ100" i="7"/>
  <c r="BR63" i="7"/>
  <c r="BV63" i="7"/>
  <c r="BX63" i="7"/>
  <c r="BQ63" i="7"/>
  <c r="BR79" i="7"/>
  <c r="BV79" i="7"/>
  <c r="BX79" i="7"/>
  <c r="BQ79" i="7"/>
  <c r="BR75" i="7"/>
  <c r="BV75" i="7"/>
  <c r="BX75" i="7"/>
  <c r="BQ75" i="7"/>
  <c r="BQ35" i="7"/>
  <c r="BR35" i="7"/>
  <c r="BX35" i="7" s="1"/>
  <c r="BI20" i="7"/>
  <c r="BZ20" i="7" s="1"/>
  <c r="BP20" i="7"/>
  <c r="BE20" i="7"/>
  <c r="BM20" i="7" s="1"/>
  <c r="BG20" i="7"/>
  <c r="BO20" i="7" s="1"/>
  <c r="BI56" i="7"/>
  <c r="BZ56" i="7" s="1"/>
  <c r="BP56" i="7"/>
  <c r="BE56" i="7"/>
  <c r="BM56" i="7" s="1"/>
  <c r="BG56" i="7"/>
  <c r="BO56" i="7" s="1"/>
  <c r="BI64" i="7"/>
  <c r="BZ64" i="7" s="1"/>
  <c r="BP64" i="7"/>
  <c r="BE64" i="7"/>
  <c r="BM64" i="7" s="1"/>
  <c r="BG64" i="7"/>
  <c r="BO64" i="7" s="1"/>
  <c r="BI72" i="7"/>
  <c r="BZ72" i="7" s="1"/>
  <c r="BP72" i="7"/>
  <c r="BE72" i="7"/>
  <c r="BM72" i="7" s="1"/>
  <c r="BG72" i="7"/>
  <c r="BO72" i="7" s="1"/>
  <c r="BI80" i="7"/>
  <c r="BZ80" i="7" s="1"/>
  <c r="BP80" i="7"/>
  <c r="BE80" i="7"/>
  <c r="BM80" i="7" s="1"/>
  <c r="BG80" i="7"/>
  <c r="BO80" i="7" s="1"/>
  <c r="BI91" i="7"/>
  <c r="BZ91" i="7" s="1"/>
  <c r="BP91" i="7"/>
  <c r="BE91" i="7"/>
  <c r="BM91" i="7" s="1"/>
  <c r="BG91" i="7"/>
  <c r="BO91" i="7" s="1"/>
  <c r="BI42" i="7"/>
  <c r="BZ42" i="7" s="1"/>
  <c r="BP42" i="7"/>
  <c r="BE42" i="7"/>
  <c r="BM42" i="7" s="1"/>
  <c r="BG42" i="7"/>
  <c r="BO42" i="7" s="1"/>
  <c r="BI61" i="7"/>
  <c r="BZ61" i="7" s="1"/>
  <c r="BP61" i="7"/>
  <c r="BE61" i="7"/>
  <c r="BM61" i="7" s="1"/>
  <c r="BG61" i="7"/>
  <c r="BO61" i="7" s="1"/>
  <c r="BI71" i="7"/>
  <c r="BZ71" i="7" s="1"/>
  <c r="BP71" i="7"/>
  <c r="BE71" i="7"/>
  <c r="BM71" i="7" s="1"/>
  <c r="BG71" i="7"/>
  <c r="BO71" i="7" s="1"/>
  <c r="BI81" i="7"/>
  <c r="BZ81" i="7" s="1"/>
  <c r="BP81" i="7"/>
  <c r="BE81" i="7"/>
  <c r="BM81" i="7" s="1"/>
  <c r="BG81" i="7"/>
  <c r="BO81" i="7" s="1"/>
  <c r="BI89" i="7"/>
  <c r="BZ89" i="7" s="1"/>
  <c r="BP89" i="7"/>
  <c r="BE89" i="7"/>
  <c r="BM89" i="7" s="1"/>
  <c r="BG89" i="7"/>
  <c r="BO89" i="7" s="1"/>
  <c r="BI54" i="7"/>
  <c r="BZ54" i="7" s="1"/>
  <c r="BP54" i="7"/>
  <c r="BE54" i="7"/>
  <c r="BM54" i="7" s="1"/>
  <c r="BG54" i="7"/>
  <c r="BO54" i="7" s="1"/>
  <c r="BI62" i="7"/>
  <c r="BZ62" i="7" s="1"/>
  <c r="BP62" i="7"/>
  <c r="BE62" i="7"/>
  <c r="BM62" i="7" s="1"/>
  <c r="BG62" i="7"/>
  <c r="BO62" i="7" s="1"/>
  <c r="BI70" i="7"/>
  <c r="BZ70" i="7" s="1"/>
  <c r="BP70" i="7"/>
  <c r="BE70" i="7"/>
  <c r="BM70" i="7" s="1"/>
  <c r="BG70" i="7"/>
  <c r="BO70" i="7" s="1"/>
  <c r="BS102" i="7"/>
  <c r="CA102" i="7" s="1"/>
  <c r="BU102" i="7"/>
  <c r="BW102" i="7" s="1"/>
  <c r="BY102" i="7"/>
  <c r="BQ109" i="7"/>
  <c r="BR109" i="7"/>
  <c r="BV109" i="7"/>
  <c r="BX109" i="7"/>
  <c r="BV129" i="7"/>
  <c r="BR92" i="7"/>
  <c r="BV92" i="7"/>
  <c r="BX92" i="7"/>
  <c r="BQ92" i="7"/>
  <c r="BG43" i="7"/>
  <c r="BO43" i="7" s="1"/>
  <c r="BG133" i="7"/>
  <c r="BO133" i="7" s="1"/>
  <c r="BF133" i="7"/>
  <c r="BN133" i="7" s="1"/>
  <c r="BI43" i="7"/>
  <c r="BZ43" i="7" s="1"/>
  <c r="BP43" i="7"/>
  <c r="BE43" i="7"/>
  <c r="BM43" i="7" s="1"/>
  <c r="BH30" i="7"/>
  <c r="BF30" i="7" s="1"/>
  <c r="BN30" i="7" s="1"/>
  <c r="BH31" i="7"/>
  <c r="BF31" i="7" s="1"/>
  <c r="BN31" i="7" s="1"/>
  <c r="BH17" i="7"/>
  <c r="BF17" i="7" s="1"/>
  <c r="BN17" i="7" s="1"/>
  <c r="BH19" i="7"/>
  <c r="BF19" i="7" s="1"/>
  <c r="BN19" i="7" s="1"/>
  <c r="BQ18" i="7"/>
  <c r="BR18" i="7"/>
  <c r="BX18" i="7" s="1"/>
  <c r="BI52" i="7"/>
  <c r="BZ52" i="7" s="1"/>
  <c r="BP52" i="7"/>
  <c r="BE52" i="7"/>
  <c r="BM52" i="7" s="1"/>
  <c r="BG52" i="7"/>
  <c r="BO52" i="7" s="1"/>
  <c r="BI60" i="7"/>
  <c r="BZ60" i="7" s="1"/>
  <c r="BP60" i="7"/>
  <c r="BE60" i="7"/>
  <c r="BM60" i="7" s="1"/>
  <c r="BG60" i="7"/>
  <c r="BO60" i="7" s="1"/>
  <c r="BI68" i="7"/>
  <c r="BZ68" i="7" s="1"/>
  <c r="BP68" i="7"/>
  <c r="BE68" i="7"/>
  <c r="BM68" i="7" s="1"/>
  <c r="BG68" i="7"/>
  <c r="BO68" i="7" s="1"/>
  <c r="BI76" i="7"/>
  <c r="BZ76" i="7" s="1"/>
  <c r="BP76" i="7"/>
  <c r="BE76" i="7"/>
  <c r="BM76" i="7" s="1"/>
  <c r="BG76" i="7"/>
  <c r="BO76" i="7" s="1"/>
  <c r="BI86" i="7"/>
  <c r="BZ86" i="7" s="1"/>
  <c r="BP86" i="7"/>
  <c r="BE86" i="7"/>
  <c r="BM86" i="7" s="1"/>
  <c r="BG86" i="7"/>
  <c r="BO86" i="7" s="1"/>
  <c r="BI38" i="7"/>
  <c r="BZ38" i="7" s="1"/>
  <c r="BP38" i="7"/>
  <c r="BE38" i="7"/>
  <c r="BM38" i="7" s="1"/>
  <c r="BG38" i="7"/>
  <c r="BO38" i="7" s="1"/>
  <c r="BI46" i="7"/>
  <c r="BZ46" i="7" s="1"/>
  <c r="BP46" i="7"/>
  <c r="BE46" i="7"/>
  <c r="BM46" i="7" s="1"/>
  <c r="BG46" i="7"/>
  <c r="BO46" i="7" s="1"/>
  <c r="BI55" i="7"/>
  <c r="BZ55" i="7" s="1"/>
  <c r="BP55" i="7"/>
  <c r="BE55" i="7"/>
  <c r="BM55" i="7" s="1"/>
  <c r="BG55" i="7"/>
  <c r="BO55" i="7" s="1"/>
  <c r="BI77" i="7"/>
  <c r="BZ77" i="7" s="1"/>
  <c r="BP77" i="7"/>
  <c r="BE77" i="7"/>
  <c r="BM77" i="7" s="1"/>
  <c r="BG77" i="7"/>
  <c r="BO77" i="7" s="1"/>
  <c r="BI85" i="7"/>
  <c r="BZ85" i="7" s="1"/>
  <c r="BP85" i="7"/>
  <c r="BE85" i="7"/>
  <c r="BM85" i="7" s="1"/>
  <c r="BG85" i="7"/>
  <c r="BO85" i="7" s="1"/>
  <c r="BI48" i="7"/>
  <c r="BZ48" i="7" s="1"/>
  <c r="BP48" i="7"/>
  <c r="BE48" i="7"/>
  <c r="BM48" i="7" s="1"/>
  <c r="BG48" i="7"/>
  <c r="BO48" i="7" s="1"/>
  <c r="BI66" i="7"/>
  <c r="BZ66" i="7" s="1"/>
  <c r="BP66" i="7"/>
  <c r="BE66" i="7"/>
  <c r="BM66" i="7" s="1"/>
  <c r="BG66" i="7"/>
  <c r="BO66" i="7" s="1"/>
  <c r="BI74" i="7"/>
  <c r="BZ74" i="7" s="1"/>
  <c r="BP74" i="7"/>
  <c r="BE74" i="7"/>
  <c r="BM74" i="7" s="1"/>
  <c r="BG74" i="7"/>
  <c r="BO74" i="7" s="1"/>
  <c r="BI82" i="7"/>
  <c r="BZ82" i="7" s="1"/>
  <c r="BP82" i="7"/>
  <c r="BE82" i="7"/>
  <c r="BM82" i="7" s="1"/>
  <c r="BG82" i="7"/>
  <c r="BO82" i="7" s="1"/>
  <c r="BS14" i="7"/>
  <c r="CA14" i="7" s="1"/>
  <c r="BU14" i="7"/>
  <c r="BW14" i="7"/>
  <c r="BY14" i="7"/>
  <c r="BS4" i="7"/>
  <c r="CA4" i="7" s="1"/>
  <c r="BU4" i="7"/>
  <c r="BW4" i="7" s="1"/>
  <c r="BY4" i="7"/>
  <c r="BS127" i="7"/>
  <c r="CA127" i="7" s="1"/>
  <c r="BU127" i="7"/>
  <c r="BW127" i="7"/>
  <c r="BY127" i="7"/>
  <c r="BR44" i="7"/>
  <c r="BX44" i="7" s="1"/>
  <c r="BQ44" i="7"/>
  <c r="BR59" i="7"/>
  <c r="BX59" i="7" s="1"/>
  <c r="BQ59" i="7"/>
  <c r="BQ22" i="7"/>
  <c r="BR22" i="7"/>
  <c r="BX22" i="7" s="1"/>
  <c r="BR49" i="7"/>
  <c r="BV49" i="7"/>
  <c r="BX49" i="7"/>
  <c r="BQ49" i="7"/>
  <c r="BS5" i="7"/>
  <c r="CA5" i="7" s="1"/>
  <c r="BU5" i="7"/>
  <c r="BW5" i="7" s="1"/>
  <c r="BY5" i="7"/>
  <c r="BQ97" i="7"/>
  <c r="BR97" i="7"/>
  <c r="BX97" i="7" s="1"/>
  <c r="BQ103" i="7"/>
  <c r="BR103" i="7"/>
  <c r="BV103" i="7"/>
  <c r="BX103" i="7"/>
  <c r="BR53" i="7"/>
  <c r="BV53" i="7"/>
  <c r="BX53" i="7"/>
  <c r="BQ53" i="7"/>
  <c r="BR69" i="7"/>
  <c r="BV69" i="7"/>
  <c r="BX69" i="7"/>
  <c r="BQ69" i="7"/>
  <c r="BH45" i="7"/>
  <c r="M70" i="15"/>
  <c r="M22" i="15"/>
  <c r="M5" i="15"/>
  <c r="M53" i="15"/>
  <c r="BR129" i="7" l="1"/>
  <c r="BS129" i="7" s="1"/>
  <c r="CA129" i="7" s="1"/>
  <c r="BQ129" i="7"/>
  <c r="BY122" i="7"/>
  <c r="BW122" i="7"/>
  <c r="BU122" i="7"/>
  <c r="BX83" i="7"/>
  <c r="BQ83" i="7"/>
  <c r="BV83" i="7"/>
  <c r="BQ87" i="7"/>
  <c r="BX87" i="7"/>
  <c r="BV87" i="7"/>
  <c r="BQ94" i="7"/>
  <c r="BV94" i="7"/>
  <c r="BR94" i="7"/>
  <c r="BX94" i="7"/>
  <c r="BI120" i="7"/>
  <c r="BZ120" i="7" s="1"/>
  <c r="BE120" i="7"/>
  <c r="BM120" i="7" s="1"/>
  <c r="BF120" i="7"/>
  <c r="BN120" i="7" s="1"/>
  <c r="BP120" i="7"/>
  <c r="BG120" i="7"/>
  <c r="BO120" i="7" s="1"/>
  <c r="BF112" i="7"/>
  <c r="BN112" i="7" s="1"/>
  <c r="BI112" i="7"/>
  <c r="BZ112" i="7" s="1"/>
  <c r="BE112" i="7"/>
  <c r="BM112" i="7" s="1"/>
  <c r="BP112" i="7"/>
  <c r="CC98" i="7"/>
  <c r="CE98" i="7" s="1"/>
  <c r="BF95" i="7"/>
  <c r="BN95" i="7" s="1"/>
  <c r="BP95" i="7"/>
  <c r="BI95" i="7"/>
  <c r="BZ95" i="7" s="1"/>
  <c r="BE95" i="7"/>
  <c r="BM95" i="7" s="1"/>
  <c r="BG130" i="7"/>
  <c r="BO130" i="7" s="1"/>
  <c r="BI130" i="7"/>
  <c r="BZ130" i="7" s="1"/>
  <c r="BP130" i="7"/>
  <c r="BE130" i="7"/>
  <c r="BM130" i="7" s="1"/>
  <c r="BQ124" i="7"/>
  <c r="BV124" i="7"/>
  <c r="BR124" i="7"/>
  <c r="BX124" i="7"/>
  <c r="BR128" i="7"/>
  <c r="BX128" i="7"/>
  <c r="BQ128" i="7"/>
  <c r="BV128" i="7"/>
  <c r="BQ116" i="7"/>
  <c r="BV116" i="7"/>
  <c r="BR116" i="7"/>
  <c r="BX116" i="7"/>
  <c r="BR108" i="7"/>
  <c r="BX108" i="7" s="1"/>
  <c r="BQ108" i="7"/>
  <c r="BR101" i="7"/>
  <c r="BX101" i="7"/>
  <c r="BQ101" i="7"/>
  <c r="BV101" i="7"/>
  <c r="CC127" i="7"/>
  <c r="CE127" i="7" s="1"/>
  <c r="CC14" i="7"/>
  <c r="CE14" i="7" s="1"/>
  <c r="CC122" i="7"/>
  <c r="CD122" i="7" s="1"/>
  <c r="CF122" i="7" s="1"/>
  <c r="BI126" i="7"/>
  <c r="BZ126" i="7" s="1"/>
  <c r="BE126" i="7"/>
  <c r="BM126" i="7" s="1"/>
  <c r="BP126" i="7"/>
  <c r="BG126" i="7"/>
  <c r="BO126" i="7" s="1"/>
  <c r="BR118" i="7"/>
  <c r="BX118" i="7" s="1"/>
  <c r="BQ118" i="7"/>
  <c r="BI111" i="7"/>
  <c r="BZ111" i="7" s="1"/>
  <c r="BE111" i="7"/>
  <c r="BM111" i="7" s="1"/>
  <c r="BP111" i="7"/>
  <c r="BG111" i="7"/>
  <c r="BO111" i="7" s="1"/>
  <c r="BG121" i="7"/>
  <c r="BO121" i="7" s="1"/>
  <c r="BP121" i="7"/>
  <c r="BI121" i="7"/>
  <c r="BZ121" i="7" s="1"/>
  <c r="BE121" i="7"/>
  <c r="BM121" i="7" s="1"/>
  <c r="BG106" i="7"/>
  <c r="BO106" i="7" s="1"/>
  <c r="BP106" i="7"/>
  <c r="BI106" i="7"/>
  <c r="BZ106" i="7" s="1"/>
  <c r="BE106" i="7"/>
  <c r="BM106" i="7" s="1"/>
  <c r="BS69" i="7"/>
  <c r="CA69" i="7" s="1"/>
  <c r="BW69" i="7"/>
  <c r="BU69" i="7"/>
  <c r="BY69" i="7"/>
  <c r="BS53" i="7"/>
  <c r="CA53" i="7" s="1"/>
  <c r="BU53" i="7"/>
  <c r="BW53" i="7"/>
  <c r="BY53" i="7"/>
  <c r="BS49" i="7"/>
  <c r="CA49" i="7" s="1"/>
  <c r="BU49" i="7"/>
  <c r="BW49" i="7"/>
  <c r="BY49" i="7"/>
  <c r="BR43" i="7"/>
  <c r="BX43" i="7" s="1"/>
  <c r="BQ43" i="7"/>
  <c r="BU129" i="7"/>
  <c r="BW129" i="7"/>
  <c r="BY129" i="7"/>
  <c r="BS109" i="7"/>
  <c r="CA109" i="7" s="1"/>
  <c r="BU109" i="7"/>
  <c r="BW109" i="7"/>
  <c r="BY109" i="7"/>
  <c r="BS87" i="7"/>
  <c r="CA87" i="7" s="1"/>
  <c r="BW87" i="7"/>
  <c r="BU87" i="7"/>
  <c r="BY87" i="7"/>
  <c r="BS75" i="7"/>
  <c r="CA75" i="7" s="1"/>
  <c r="BW75" i="7"/>
  <c r="BU75" i="7"/>
  <c r="BY75" i="7"/>
  <c r="BS79" i="7"/>
  <c r="CA79" i="7" s="1"/>
  <c r="BW79" i="7"/>
  <c r="BU79" i="7"/>
  <c r="BY79" i="7"/>
  <c r="BS63" i="7"/>
  <c r="CA63" i="7" s="1"/>
  <c r="BU63" i="7"/>
  <c r="BW63" i="7"/>
  <c r="BY63" i="7"/>
  <c r="BS100" i="7"/>
  <c r="CA100" i="7" s="1"/>
  <c r="BU100" i="7"/>
  <c r="BW100" i="7" s="1"/>
  <c r="BY100" i="7"/>
  <c r="BI16" i="7"/>
  <c r="BZ16" i="7" s="1"/>
  <c r="BP16" i="7"/>
  <c r="BE16" i="7"/>
  <c r="BM16" i="7" s="1"/>
  <c r="BG16" i="7"/>
  <c r="BO16" i="7" s="1"/>
  <c r="BI23" i="7"/>
  <c r="BZ23" i="7" s="1"/>
  <c r="BP23" i="7"/>
  <c r="BE23" i="7"/>
  <c r="BM23" i="7" s="1"/>
  <c r="BG23" i="7"/>
  <c r="BO23" i="7" s="1"/>
  <c r="BI12" i="7"/>
  <c r="BZ12" i="7" s="1"/>
  <c r="BP12" i="7"/>
  <c r="BE12" i="7"/>
  <c r="BM12" i="7" s="1"/>
  <c r="BG12" i="7"/>
  <c r="BO12" i="7" s="1"/>
  <c r="BI45" i="7"/>
  <c r="BZ45" i="7" s="1"/>
  <c r="BP45" i="7"/>
  <c r="BG45" i="7"/>
  <c r="BO45" i="7" s="1"/>
  <c r="BE45" i="7"/>
  <c r="BM45" i="7" s="1"/>
  <c r="BS103" i="7"/>
  <c r="CA103" i="7" s="1"/>
  <c r="BU103" i="7"/>
  <c r="BW103" i="7"/>
  <c r="BY103" i="7"/>
  <c r="BS97" i="7"/>
  <c r="CA97" i="7" s="1"/>
  <c r="BU97" i="7"/>
  <c r="BW97" i="7" s="1"/>
  <c r="BY97" i="7"/>
  <c r="BS22" i="7"/>
  <c r="CA22" i="7" s="1"/>
  <c r="BU22" i="7"/>
  <c r="BW22" i="7" s="1"/>
  <c r="BY22" i="7"/>
  <c r="BS59" i="7"/>
  <c r="CA59" i="7" s="1"/>
  <c r="BU59" i="7"/>
  <c r="BW59" i="7" s="1"/>
  <c r="BY59" i="7"/>
  <c r="BS83" i="7"/>
  <c r="CA83" i="7" s="1"/>
  <c r="BW83" i="7"/>
  <c r="BU83" i="7"/>
  <c r="BY83" i="7"/>
  <c r="BS44" i="7"/>
  <c r="CA44" i="7" s="1"/>
  <c r="BU44" i="7"/>
  <c r="BW44" i="7" s="1"/>
  <c r="BY44" i="7"/>
  <c r="BR82" i="7"/>
  <c r="BX82" i="7" s="1"/>
  <c r="BQ82" i="7"/>
  <c r="BR74" i="7"/>
  <c r="BX74" i="7" s="1"/>
  <c r="BQ74" i="7"/>
  <c r="BR66" i="7"/>
  <c r="BV66" i="7"/>
  <c r="BX66" i="7"/>
  <c r="BQ66" i="7"/>
  <c r="BR48" i="7"/>
  <c r="BX48" i="7" s="1"/>
  <c r="BQ48" i="7"/>
  <c r="BR85" i="7"/>
  <c r="BV85" i="7"/>
  <c r="BX85" i="7"/>
  <c r="BQ85" i="7"/>
  <c r="BR77" i="7"/>
  <c r="BX77" i="7" s="1"/>
  <c r="BQ77" i="7"/>
  <c r="BR55" i="7"/>
  <c r="BV55" i="7"/>
  <c r="BX55" i="7"/>
  <c r="BQ55" i="7"/>
  <c r="BR46" i="7"/>
  <c r="BX46" i="7" s="1"/>
  <c r="BQ46" i="7"/>
  <c r="BR38" i="7"/>
  <c r="BX38" i="7" s="1"/>
  <c r="BQ38" i="7"/>
  <c r="BR86" i="7"/>
  <c r="BV86" i="7"/>
  <c r="BX86" i="7"/>
  <c r="BQ86" i="7"/>
  <c r="BR76" i="7"/>
  <c r="BX76" i="7" s="1"/>
  <c r="BQ76" i="7"/>
  <c r="BR68" i="7"/>
  <c r="BX68" i="7" s="1"/>
  <c r="BQ68" i="7"/>
  <c r="BR60" i="7"/>
  <c r="BV60" i="7"/>
  <c r="BX60" i="7"/>
  <c r="BQ60" i="7"/>
  <c r="BR52" i="7"/>
  <c r="BX52" i="7" s="1"/>
  <c r="BQ52" i="7"/>
  <c r="BS18" i="7"/>
  <c r="CA18" i="7" s="1"/>
  <c r="BU18" i="7"/>
  <c r="BW18" i="7" s="1"/>
  <c r="BY18" i="7"/>
  <c r="BI19" i="7"/>
  <c r="BZ19" i="7" s="1"/>
  <c r="BP19" i="7"/>
  <c r="BE19" i="7"/>
  <c r="BM19" i="7" s="1"/>
  <c r="BG19" i="7"/>
  <c r="BO19" i="7" s="1"/>
  <c r="BI17" i="7"/>
  <c r="BZ17" i="7" s="1"/>
  <c r="BP17" i="7"/>
  <c r="BE17" i="7"/>
  <c r="BM17" i="7" s="1"/>
  <c r="BG17" i="7"/>
  <c r="BO17" i="7" s="1"/>
  <c r="BI31" i="7"/>
  <c r="BZ31" i="7" s="1"/>
  <c r="BP31" i="7"/>
  <c r="BE31" i="7"/>
  <c r="BM31" i="7" s="1"/>
  <c r="BG31" i="7"/>
  <c r="BO31" i="7" s="1"/>
  <c r="BI30" i="7"/>
  <c r="BZ30" i="7" s="1"/>
  <c r="BP30" i="7"/>
  <c r="BE30" i="7"/>
  <c r="BM30" i="7" s="1"/>
  <c r="BG30" i="7"/>
  <c r="BO30" i="7" s="1"/>
  <c r="BS92" i="7"/>
  <c r="CA92" i="7" s="1"/>
  <c r="BW92" i="7"/>
  <c r="BU92" i="7"/>
  <c r="BY92" i="7"/>
  <c r="BR70" i="7"/>
  <c r="BV70" i="7"/>
  <c r="BX70" i="7"/>
  <c r="BQ70" i="7"/>
  <c r="BR62" i="7"/>
  <c r="BV62" i="7"/>
  <c r="BX62" i="7"/>
  <c r="BQ62" i="7"/>
  <c r="BR54" i="7"/>
  <c r="BV54" i="7"/>
  <c r="BX54" i="7"/>
  <c r="BQ54" i="7"/>
  <c r="BR89" i="7"/>
  <c r="BX89" i="7" s="1"/>
  <c r="BQ89" i="7"/>
  <c r="BR81" i="7"/>
  <c r="BV81" i="7"/>
  <c r="BX81" i="7"/>
  <c r="BQ81" i="7"/>
  <c r="BR71" i="7"/>
  <c r="BV71" i="7"/>
  <c r="BX71" i="7"/>
  <c r="BQ71" i="7"/>
  <c r="BR61" i="7"/>
  <c r="BV61" i="7"/>
  <c r="BX61" i="7"/>
  <c r="BQ61" i="7"/>
  <c r="BR42" i="7"/>
  <c r="BV42" i="7"/>
  <c r="BX42" i="7"/>
  <c r="BQ42" i="7"/>
  <c r="BR91" i="7"/>
  <c r="BV91" i="7"/>
  <c r="BX91" i="7"/>
  <c r="BQ91" i="7"/>
  <c r="BR80" i="7"/>
  <c r="BV80" i="7"/>
  <c r="BX80" i="7"/>
  <c r="BQ80" i="7"/>
  <c r="BR72" i="7"/>
  <c r="BV72" i="7"/>
  <c r="BX72" i="7"/>
  <c r="BQ72" i="7"/>
  <c r="BR64" i="7"/>
  <c r="BV64" i="7"/>
  <c r="BX64" i="7"/>
  <c r="BQ64" i="7"/>
  <c r="BR56" i="7"/>
  <c r="BV56" i="7"/>
  <c r="BX56" i="7"/>
  <c r="BQ56" i="7"/>
  <c r="BQ20" i="7"/>
  <c r="BR20" i="7"/>
  <c r="BX20" i="7" s="1"/>
  <c r="BS35" i="7"/>
  <c r="CA35" i="7" s="1"/>
  <c r="BU35" i="7"/>
  <c r="BW35" i="7" s="1"/>
  <c r="BY35" i="7"/>
  <c r="BI33" i="7"/>
  <c r="BZ33" i="7" s="1"/>
  <c r="BP33" i="7"/>
  <c r="BE33" i="7"/>
  <c r="BM33" i="7" s="1"/>
  <c r="BG33" i="7"/>
  <c r="BO33" i="7" s="1"/>
  <c r="BI25" i="7"/>
  <c r="BZ25" i="7" s="1"/>
  <c r="BP25" i="7"/>
  <c r="BE25" i="7"/>
  <c r="BM25" i="7" s="1"/>
  <c r="BG25" i="7"/>
  <c r="BO25" i="7" s="1"/>
  <c r="BI26" i="7"/>
  <c r="BZ26" i="7" s="1"/>
  <c r="BP26" i="7"/>
  <c r="BE26" i="7"/>
  <c r="BM26" i="7" s="1"/>
  <c r="BG26" i="7"/>
  <c r="BO26" i="7" s="1"/>
  <c r="BI36" i="7"/>
  <c r="BZ36" i="7" s="1"/>
  <c r="BP36" i="7"/>
  <c r="BE36" i="7"/>
  <c r="BM36" i="7" s="1"/>
  <c r="BG36" i="7"/>
  <c r="BO36" i="7" s="1"/>
  <c r="BI6" i="7"/>
  <c r="BZ6" i="7" s="1"/>
  <c r="BP6" i="7"/>
  <c r="BE6" i="7"/>
  <c r="BM6" i="7" s="1"/>
  <c r="BG6" i="7"/>
  <c r="BO6" i="7" s="1"/>
  <c r="BI10" i="7"/>
  <c r="BZ10" i="7" s="1"/>
  <c r="BP10" i="7"/>
  <c r="BE10" i="7"/>
  <c r="BM10" i="7" s="1"/>
  <c r="BG10" i="7"/>
  <c r="BO10" i="7" s="1"/>
  <c r="BI28" i="7"/>
  <c r="BZ28" i="7" s="1"/>
  <c r="BP28" i="7"/>
  <c r="BE28" i="7"/>
  <c r="BM28" i="7" s="1"/>
  <c r="BG28" i="7"/>
  <c r="BO28" i="7" s="1"/>
  <c r="BR133" i="7"/>
  <c r="BV133" i="7"/>
  <c r="BX133" i="7"/>
  <c r="BQ133" i="7"/>
  <c r="BF45" i="7"/>
  <c r="BN45" i="7" s="1"/>
  <c r="BF16" i="7"/>
  <c r="BN16" i="7" s="1"/>
  <c r="BF23" i="7"/>
  <c r="BN23" i="7" s="1"/>
  <c r="BF12" i="7"/>
  <c r="BN12" i="7" s="1"/>
  <c r="M54" i="15"/>
  <c r="M6" i="15"/>
  <c r="M71" i="15"/>
  <c r="M23" i="15"/>
  <c r="CD98" i="7" l="1"/>
  <c r="CF98" i="7" s="1"/>
  <c r="BS94" i="7"/>
  <c r="CA94" i="7" s="1"/>
  <c r="BW94" i="7"/>
  <c r="BU94" i="7"/>
  <c r="BY94" i="7"/>
  <c r="CD127" i="7"/>
  <c r="CF127" i="7" s="1"/>
  <c r="BQ120" i="7"/>
  <c r="BV120" i="7"/>
  <c r="BR120" i="7"/>
  <c r="BX120" i="7"/>
  <c r="BQ112" i="7"/>
  <c r="BV112" i="7"/>
  <c r="BR112" i="7"/>
  <c r="BX112" i="7"/>
  <c r="CD14" i="7"/>
  <c r="CF14" i="7" s="1"/>
  <c r="BR95" i="7"/>
  <c r="BX95" i="7"/>
  <c r="BQ95" i="7"/>
  <c r="BV95" i="7"/>
  <c r="CC49" i="7"/>
  <c r="CD49" i="7" s="1"/>
  <c r="CF49" i="7" s="1"/>
  <c r="CC103" i="7"/>
  <c r="CD103" i="7" s="1"/>
  <c r="CF103" i="7" s="1"/>
  <c r="BQ111" i="7"/>
  <c r="BV111" i="7"/>
  <c r="BR111" i="7"/>
  <c r="BX111" i="7"/>
  <c r="BU101" i="7"/>
  <c r="BY101" i="7"/>
  <c r="BS101" i="7"/>
  <c r="CA101" i="7" s="1"/>
  <c r="BW101" i="7"/>
  <c r="BQ130" i="7"/>
  <c r="BV130" i="7"/>
  <c r="BR130" i="7"/>
  <c r="BX130" i="7"/>
  <c r="CC83" i="7"/>
  <c r="CD83" i="7" s="1"/>
  <c r="CF83" i="7" s="1"/>
  <c r="CC69" i="7"/>
  <c r="CE69" i="7" s="1"/>
  <c r="BR106" i="7"/>
  <c r="BX106" i="7"/>
  <c r="BQ106" i="7"/>
  <c r="BV106" i="7"/>
  <c r="BR121" i="7"/>
  <c r="BX121" i="7"/>
  <c r="BQ121" i="7"/>
  <c r="BV121" i="7"/>
  <c r="BU118" i="7"/>
  <c r="BW118" i="7" s="1"/>
  <c r="BY118" i="7"/>
  <c r="BS118" i="7"/>
  <c r="CA118" i="7" s="1"/>
  <c r="BR126" i="7"/>
  <c r="BX126" i="7" s="1"/>
  <c r="BQ126" i="7"/>
  <c r="BS108" i="7"/>
  <c r="CA108" i="7" s="1"/>
  <c r="BU108" i="7"/>
  <c r="BW108" i="7" s="1"/>
  <c r="BY108" i="7"/>
  <c r="BU116" i="7"/>
  <c r="BY116" i="7"/>
  <c r="BS116" i="7"/>
  <c r="CA116" i="7" s="1"/>
  <c r="BW116" i="7"/>
  <c r="BS128" i="7"/>
  <c r="CA128" i="7" s="1"/>
  <c r="BW128" i="7"/>
  <c r="BU128" i="7"/>
  <c r="BY128" i="7"/>
  <c r="BS124" i="7"/>
  <c r="CA124" i="7" s="1"/>
  <c r="BW124" i="7"/>
  <c r="BU124" i="7"/>
  <c r="BY124" i="7"/>
  <c r="CC109" i="7"/>
  <c r="CE109" i="7" s="1"/>
  <c r="CC53" i="7"/>
  <c r="CE53" i="7" s="1"/>
  <c r="BQ26" i="7"/>
  <c r="BR26" i="7"/>
  <c r="BV26" i="7"/>
  <c r="BX26" i="7"/>
  <c r="BQ25" i="7"/>
  <c r="BR25" i="7"/>
  <c r="BX25" i="7" s="1"/>
  <c r="BQ33" i="7"/>
  <c r="BR33" i="7"/>
  <c r="BX33" i="7" s="1"/>
  <c r="BS20" i="7"/>
  <c r="CA20" i="7" s="1"/>
  <c r="BU20" i="7"/>
  <c r="BW20" i="7" s="1"/>
  <c r="BY20" i="7"/>
  <c r="BQ30" i="7"/>
  <c r="BR30" i="7"/>
  <c r="BV30" i="7"/>
  <c r="BX30" i="7"/>
  <c r="BQ31" i="7"/>
  <c r="BR31" i="7"/>
  <c r="BV31" i="7"/>
  <c r="BX31" i="7"/>
  <c r="BQ17" i="7"/>
  <c r="BR17" i="7"/>
  <c r="BX17" i="7" s="1"/>
  <c r="BQ19" i="7"/>
  <c r="BR19" i="7"/>
  <c r="BV19" i="7"/>
  <c r="BX19" i="7"/>
  <c r="BS52" i="7"/>
  <c r="CA52" i="7" s="1"/>
  <c r="BU52" i="7"/>
  <c r="BW52" i="7" s="1"/>
  <c r="BY52" i="7"/>
  <c r="BS60" i="7"/>
  <c r="CA60" i="7" s="1"/>
  <c r="BU60" i="7"/>
  <c r="BW60" i="7"/>
  <c r="BY60" i="7"/>
  <c r="BS68" i="7"/>
  <c r="CA68" i="7" s="1"/>
  <c r="BU68" i="7"/>
  <c r="BW68" i="7" s="1"/>
  <c r="BY68" i="7"/>
  <c r="BS76" i="7"/>
  <c r="CA76" i="7" s="1"/>
  <c r="BU76" i="7"/>
  <c r="BW76" i="7" s="1"/>
  <c r="BY76" i="7"/>
  <c r="BS86" i="7"/>
  <c r="CA86" i="7" s="1"/>
  <c r="BW86" i="7"/>
  <c r="BU86" i="7"/>
  <c r="BY86" i="7"/>
  <c r="BS38" i="7"/>
  <c r="CA38" i="7" s="1"/>
  <c r="BU38" i="7"/>
  <c r="BW38" i="7" s="1"/>
  <c r="BY38" i="7"/>
  <c r="BS46" i="7"/>
  <c r="CA46" i="7" s="1"/>
  <c r="BU46" i="7"/>
  <c r="BW46" i="7" s="1"/>
  <c r="BY46" i="7"/>
  <c r="BS55" i="7"/>
  <c r="CA55" i="7" s="1"/>
  <c r="BU55" i="7"/>
  <c r="BW55" i="7"/>
  <c r="BY55" i="7"/>
  <c r="BS77" i="7"/>
  <c r="CA77" i="7" s="1"/>
  <c r="BU77" i="7"/>
  <c r="BW77" i="7" s="1"/>
  <c r="BY77" i="7"/>
  <c r="BS85" i="7"/>
  <c r="CA85" i="7" s="1"/>
  <c r="BW85" i="7"/>
  <c r="BU85" i="7"/>
  <c r="BY85" i="7"/>
  <c r="BS48" i="7"/>
  <c r="CA48" i="7" s="1"/>
  <c r="BU48" i="7"/>
  <c r="BW48" i="7" s="1"/>
  <c r="BY48" i="7"/>
  <c r="BS66" i="7"/>
  <c r="CA66" i="7" s="1"/>
  <c r="BW66" i="7"/>
  <c r="BU66" i="7"/>
  <c r="BY66" i="7"/>
  <c r="BS74" i="7"/>
  <c r="CA74" i="7" s="1"/>
  <c r="BU74" i="7"/>
  <c r="BW74" i="7" s="1"/>
  <c r="BY74" i="7"/>
  <c r="BS82" i="7"/>
  <c r="CA82" i="7" s="1"/>
  <c r="BU82" i="7"/>
  <c r="BW82" i="7" s="1"/>
  <c r="BY82" i="7"/>
  <c r="CD109" i="7"/>
  <c r="CF109" i="7" s="1"/>
  <c r="CC79" i="7"/>
  <c r="CC75" i="7"/>
  <c r="BQ28" i="7"/>
  <c r="BR28" i="7"/>
  <c r="BX28" i="7" s="1"/>
  <c r="BQ10" i="7"/>
  <c r="BR10" i="7"/>
  <c r="BV10" i="7"/>
  <c r="BX10" i="7"/>
  <c r="BQ6" i="7"/>
  <c r="BR6" i="7"/>
  <c r="BX6" i="7" s="1"/>
  <c r="BQ36" i="7"/>
  <c r="BR36" i="7"/>
  <c r="BV36" i="7"/>
  <c r="BX36" i="7"/>
  <c r="BS133" i="7"/>
  <c r="CA133" i="7" s="1"/>
  <c r="BU133" i="7"/>
  <c r="BW133" i="7"/>
  <c r="BY133" i="7"/>
  <c r="BS56" i="7"/>
  <c r="CA56" i="7" s="1"/>
  <c r="BU56" i="7"/>
  <c r="BW56" i="7"/>
  <c r="BY56" i="7"/>
  <c r="BS64" i="7"/>
  <c r="CA64" i="7" s="1"/>
  <c r="BU64" i="7"/>
  <c r="BW64" i="7"/>
  <c r="BY64" i="7"/>
  <c r="BS72" i="7"/>
  <c r="CA72" i="7" s="1"/>
  <c r="BW72" i="7"/>
  <c r="BU72" i="7"/>
  <c r="BY72" i="7"/>
  <c r="BS80" i="7"/>
  <c r="CA80" i="7" s="1"/>
  <c r="BW80" i="7"/>
  <c r="BU80" i="7"/>
  <c r="BY80" i="7"/>
  <c r="BS91" i="7"/>
  <c r="CA91" i="7" s="1"/>
  <c r="BW91" i="7"/>
  <c r="BU91" i="7"/>
  <c r="BY91" i="7"/>
  <c r="BS42" i="7"/>
  <c r="CA42" i="7" s="1"/>
  <c r="BW42" i="7"/>
  <c r="BU42" i="7"/>
  <c r="BY42" i="7"/>
  <c r="BS61" i="7"/>
  <c r="CA61" i="7" s="1"/>
  <c r="BU61" i="7"/>
  <c r="BW61" i="7"/>
  <c r="BY61" i="7"/>
  <c r="BS71" i="7"/>
  <c r="CA71" i="7" s="1"/>
  <c r="BW71" i="7"/>
  <c r="BU71" i="7"/>
  <c r="BY71" i="7"/>
  <c r="BS81" i="7"/>
  <c r="CA81" i="7" s="1"/>
  <c r="BW81" i="7"/>
  <c r="BU81" i="7"/>
  <c r="BY81" i="7"/>
  <c r="BS89" i="7"/>
  <c r="CA89" i="7" s="1"/>
  <c r="BU89" i="7"/>
  <c r="BW89" i="7" s="1"/>
  <c r="BY89" i="7"/>
  <c r="BS54" i="7"/>
  <c r="CA54" i="7" s="1"/>
  <c r="BU54" i="7"/>
  <c r="BW54" i="7"/>
  <c r="BY54" i="7"/>
  <c r="BS62" i="7"/>
  <c r="CA62" i="7" s="1"/>
  <c r="BU62" i="7"/>
  <c r="BW62" i="7"/>
  <c r="BY62" i="7"/>
  <c r="BS70" i="7"/>
  <c r="CA70" i="7" s="1"/>
  <c r="BW70" i="7"/>
  <c r="BU70" i="7"/>
  <c r="BY70" i="7"/>
  <c r="BR45" i="7"/>
  <c r="BV45" i="7"/>
  <c r="BX45" i="7"/>
  <c r="BQ45" i="7"/>
  <c r="BQ12" i="7"/>
  <c r="BR12" i="7"/>
  <c r="BV12" i="7"/>
  <c r="BX12" i="7"/>
  <c r="BQ23" i="7"/>
  <c r="BR23" i="7"/>
  <c r="BV23" i="7"/>
  <c r="BX23" i="7"/>
  <c r="BQ16" i="7"/>
  <c r="BR16" i="7"/>
  <c r="BX16" i="7" s="1"/>
  <c r="BS43" i="7"/>
  <c r="CA43" i="7" s="1"/>
  <c r="BU43" i="7"/>
  <c r="BW43" i="7" s="1"/>
  <c r="BY43" i="7"/>
  <c r="CC92" i="7"/>
  <c r="CC63" i="7"/>
  <c r="CC87" i="7"/>
  <c r="CE122" i="7"/>
  <c r="CC129" i="7"/>
  <c r="M72" i="15"/>
  <c r="M24" i="15"/>
  <c r="M55" i="15"/>
  <c r="M7" i="15"/>
  <c r="CC94" i="7" l="1"/>
  <c r="CD53" i="7"/>
  <c r="CF53" i="7" s="1"/>
  <c r="BU120" i="7"/>
  <c r="BY120" i="7"/>
  <c r="BS120" i="7"/>
  <c r="CA120" i="7" s="1"/>
  <c r="BW120" i="7"/>
  <c r="CD69" i="7"/>
  <c r="CF69" i="7" s="1"/>
  <c r="BS112" i="7"/>
  <c r="CA112" i="7" s="1"/>
  <c r="BW112" i="7"/>
  <c r="BU112" i="7"/>
  <c r="BY112" i="7"/>
  <c r="CC54" i="7"/>
  <c r="CE54" i="7" s="1"/>
  <c r="BS95" i="7"/>
  <c r="CA95" i="7" s="1"/>
  <c r="BW95" i="7"/>
  <c r="BU95" i="7"/>
  <c r="BY95" i="7"/>
  <c r="CC56" i="7"/>
  <c r="CD56" i="7" s="1"/>
  <c r="CC61" i="7"/>
  <c r="CE61" i="7" s="1"/>
  <c r="CC124" i="7"/>
  <c r="CD124" i="7" s="1"/>
  <c r="CF124" i="7" s="1"/>
  <c r="CC116" i="7"/>
  <c r="CC101" i="7"/>
  <c r="CD101" i="7" s="1"/>
  <c r="CF101" i="7" s="1"/>
  <c r="BU121" i="7"/>
  <c r="BY121" i="7"/>
  <c r="BS121" i="7"/>
  <c r="CA121" i="7" s="1"/>
  <c r="BW121" i="7"/>
  <c r="BS106" i="7"/>
  <c r="CA106" i="7" s="1"/>
  <c r="BW106" i="7"/>
  <c r="BU106" i="7"/>
  <c r="BY106" i="7"/>
  <c r="BS111" i="7"/>
  <c r="CA111" i="7" s="1"/>
  <c r="BW111" i="7"/>
  <c r="BU111" i="7"/>
  <c r="BY111" i="7"/>
  <c r="CC71" i="7"/>
  <c r="CD71" i="7" s="1"/>
  <c r="CF71" i="7" s="1"/>
  <c r="CC42" i="7"/>
  <c r="CD42" i="7" s="1"/>
  <c r="CF42" i="7" s="1"/>
  <c r="CC91" i="7"/>
  <c r="CD91" i="7" s="1"/>
  <c r="CF91" i="7" s="1"/>
  <c r="CC80" i="7"/>
  <c r="CE80" i="7" s="1"/>
  <c r="CC66" i="7"/>
  <c r="CD66" i="7" s="1"/>
  <c r="CF66" i="7" s="1"/>
  <c r="CC85" i="7"/>
  <c r="CE85" i="7" s="1"/>
  <c r="CC86" i="7"/>
  <c r="CD86" i="7" s="1"/>
  <c r="CF86" i="7" s="1"/>
  <c r="BS126" i="7"/>
  <c r="CA126" i="7" s="1"/>
  <c r="BU126" i="7"/>
  <c r="BW126" i="7" s="1"/>
  <c r="BY126" i="7"/>
  <c r="BS130" i="7"/>
  <c r="CA130" i="7" s="1"/>
  <c r="BW130" i="7"/>
  <c r="BU130" i="7"/>
  <c r="BY130" i="7"/>
  <c r="CC70" i="7"/>
  <c r="CD70" i="7" s="1"/>
  <c r="CF70" i="7" s="1"/>
  <c r="CC62" i="7"/>
  <c r="CD62" i="7" s="1"/>
  <c r="CF62" i="7" s="1"/>
  <c r="CC81" i="7"/>
  <c r="CD81" i="7" s="1"/>
  <c r="CF81" i="7" s="1"/>
  <c r="CC72" i="7"/>
  <c r="CC64" i="7"/>
  <c r="CD64" i="7" s="1"/>
  <c r="CC133" i="7"/>
  <c r="CD133" i="7" s="1"/>
  <c r="CF133" i="7" s="1"/>
  <c r="CC55" i="7"/>
  <c r="CD55" i="7" s="1"/>
  <c r="CF55" i="7" s="1"/>
  <c r="CC60" i="7"/>
  <c r="CD60" i="7" s="1"/>
  <c r="CF60" i="7" s="1"/>
  <c r="CE103" i="7"/>
  <c r="CC128" i="7"/>
  <c r="CD87" i="7"/>
  <c r="CF87" i="7" s="1"/>
  <c r="CE87" i="7"/>
  <c r="CD79" i="7"/>
  <c r="CF79" i="7" s="1"/>
  <c r="CE79" i="7"/>
  <c r="CD92" i="7"/>
  <c r="CF92" i="7" s="1"/>
  <c r="CE92" i="7"/>
  <c r="BS45" i="7"/>
  <c r="CA45" i="7" s="1"/>
  <c r="BW45" i="7"/>
  <c r="BU45" i="7"/>
  <c r="BY45" i="7"/>
  <c r="CE129" i="7"/>
  <c r="CD129" i="7"/>
  <c r="CF129" i="7" s="1"/>
  <c r="CD63" i="7"/>
  <c r="CF63" i="7" s="1"/>
  <c r="CE63" i="7"/>
  <c r="BS16" i="7"/>
  <c r="CA16" i="7" s="1"/>
  <c r="BU16" i="7"/>
  <c r="BW16" i="7" s="1"/>
  <c r="BY16" i="7"/>
  <c r="BS23" i="7"/>
  <c r="CA23" i="7" s="1"/>
  <c r="BU23" i="7"/>
  <c r="BW23" i="7"/>
  <c r="BY23" i="7"/>
  <c r="BS12" i="7"/>
  <c r="CA12" i="7" s="1"/>
  <c r="BU12" i="7"/>
  <c r="BW12" i="7"/>
  <c r="BY12" i="7"/>
  <c r="BS36" i="7"/>
  <c r="CA36" i="7" s="1"/>
  <c r="BU36" i="7"/>
  <c r="BW36" i="7"/>
  <c r="BY36" i="7"/>
  <c r="BS6" i="7"/>
  <c r="CA6" i="7" s="1"/>
  <c r="BU6" i="7"/>
  <c r="BW6" i="7" s="1"/>
  <c r="BY6" i="7"/>
  <c r="BS10" i="7"/>
  <c r="CA10" i="7" s="1"/>
  <c r="BU10" i="7"/>
  <c r="BW10" i="7"/>
  <c r="BY10" i="7"/>
  <c r="BS28" i="7"/>
  <c r="CA28" i="7" s="1"/>
  <c r="BU28" i="7"/>
  <c r="BW28" i="7" s="1"/>
  <c r="BY28" i="7"/>
  <c r="CD75" i="7"/>
  <c r="CF75" i="7" s="1"/>
  <c r="CE75" i="7"/>
  <c r="BS19" i="7"/>
  <c r="CA19" i="7" s="1"/>
  <c r="BU19" i="7"/>
  <c r="BW19" i="7"/>
  <c r="BY19" i="7"/>
  <c r="BS17" i="7"/>
  <c r="CA17" i="7" s="1"/>
  <c r="BU17" i="7"/>
  <c r="BW17" i="7" s="1"/>
  <c r="BY17" i="7"/>
  <c r="BS31" i="7"/>
  <c r="CA31" i="7" s="1"/>
  <c r="BU31" i="7"/>
  <c r="BW31" i="7"/>
  <c r="BY31" i="7"/>
  <c r="BS30" i="7"/>
  <c r="CA30" i="7" s="1"/>
  <c r="BU30" i="7"/>
  <c r="BW30" i="7"/>
  <c r="BY30" i="7"/>
  <c r="BS33" i="7"/>
  <c r="CA33" i="7" s="1"/>
  <c r="BU33" i="7"/>
  <c r="BW33" i="7" s="1"/>
  <c r="BY33" i="7"/>
  <c r="BS25" i="7"/>
  <c r="CA25" i="7" s="1"/>
  <c r="BU25" i="7"/>
  <c r="BW25" i="7" s="1"/>
  <c r="BY25" i="7"/>
  <c r="BS26" i="7"/>
  <c r="CA26" i="7" s="1"/>
  <c r="BU26" i="7"/>
  <c r="BW26" i="7"/>
  <c r="BY26" i="7"/>
  <c r="CE49" i="7"/>
  <c r="CE83" i="7"/>
  <c r="M56" i="15"/>
  <c r="M8" i="15"/>
  <c r="M73" i="15"/>
  <c r="M25" i="15"/>
  <c r="CE70" i="7" l="1"/>
  <c r="CD61" i="7"/>
  <c r="CF61" i="7" s="1"/>
  <c r="CE94" i="7"/>
  <c r="CD94" i="7"/>
  <c r="CF94" i="7" s="1"/>
  <c r="CD85" i="7"/>
  <c r="CF85" i="7" s="1"/>
  <c r="CE86" i="7"/>
  <c r="CE91" i="7"/>
  <c r="CD54" i="7"/>
  <c r="CF54" i="7" s="1"/>
  <c r="CE101" i="7"/>
  <c r="CC112" i="7"/>
  <c r="CD112" i="7" s="1"/>
  <c r="CF112" i="7" s="1"/>
  <c r="CD80" i="7"/>
  <c r="CF80" i="7" s="1"/>
  <c r="CE42" i="7"/>
  <c r="CE55" i="7"/>
  <c r="CC120" i="7"/>
  <c r="CE81" i="7"/>
  <c r="CE124" i="7"/>
  <c r="CC95" i="7"/>
  <c r="CD95" i="7" s="1"/>
  <c r="CF95" i="7" s="1"/>
  <c r="CC111" i="7"/>
  <c r="CD111" i="7" s="1"/>
  <c r="CF111" i="7" s="1"/>
  <c r="CC121" i="7"/>
  <c r="CE121" i="7" s="1"/>
  <c r="CC19" i="7"/>
  <c r="CE19" i="7" s="1"/>
  <c r="CC10" i="7"/>
  <c r="CD10" i="7" s="1"/>
  <c r="CF10" i="7" s="1"/>
  <c r="CC36" i="7"/>
  <c r="CE36" i="7" s="1"/>
  <c r="CC23" i="7"/>
  <c r="CD23" i="7" s="1"/>
  <c r="CF23" i="7" s="1"/>
  <c r="CE60" i="7"/>
  <c r="CF56" i="7"/>
  <c r="CE56" i="7"/>
  <c r="CE133" i="7"/>
  <c r="CE66" i="7"/>
  <c r="CE71" i="7"/>
  <c r="CD72" i="7"/>
  <c r="CF72" i="7" s="1"/>
  <c r="CE62" i="7"/>
  <c r="CE116" i="7"/>
  <c r="CD116" i="7"/>
  <c r="CF116" i="7" s="1"/>
  <c r="CC130" i="7"/>
  <c r="CD130" i="7" s="1"/>
  <c r="CF64" i="7"/>
  <c r="CE64" i="7"/>
  <c r="CD128" i="7"/>
  <c r="CF128" i="7" s="1"/>
  <c r="CE128" i="7"/>
  <c r="CC31" i="7"/>
  <c r="CD31" i="7" s="1"/>
  <c r="CF31" i="7" s="1"/>
  <c r="CC12" i="7"/>
  <c r="CE12" i="7" s="1"/>
  <c r="CC106" i="7"/>
  <c r="CC45" i="7"/>
  <c r="CC26" i="7"/>
  <c r="CC30" i="7"/>
  <c r="M74" i="15"/>
  <c r="M26" i="15"/>
  <c r="M9" i="15"/>
  <c r="M57" i="15"/>
  <c r="CE31" i="7" l="1"/>
  <c r="CE10" i="7"/>
  <c r="CE23" i="7"/>
  <c r="CD121" i="7"/>
  <c r="CF121" i="7" s="1"/>
  <c r="CD36" i="7"/>
  <c r="CF36" i="7" s="1"/>
  <c r="CD19" i="7"/>
  <c r="CF19" i="7" s="1"/>
  <c r="CE111" i="7"/>
  <c r="CD12" i="7"/>
  <c r="CF12" i="7" s="1"/>
  <c r="CE120" i="7"/>
  <c r="CD120" i="7"/>
  <c r="CF120" i="7" s="1"/>
  <c r="CE112" i="7"/>
  <c r="CE95" i="7"/>
  <c r="CE72" i="7"/>
  <c r="CF130" i="7"/>
  <c r="CE130" i="7"/>
  <c r="CD106" i="7"/>
  <c r="CF106" i="7" s="1"/>
  <c r="CE106" i="7"/>
  <c r="CE30" i="7"/>
  <c r="CD30" i="7"/>
  <c r="CF30" i="7" s="1"/>
  <c r="CD45" i="7"/>
  <c r="CF45" i="7" s="1"/>
  <c r="CE45" i="7"/>
  <c r="CE26" i="7"/>
  <c r="CD26" i="7"/>
  <c r="CF26" i="7" s="1"/>
  <c r="M58" i="15"/>
  <c r="M10" i="15"/>
  <c r="M75" i="15"/>
  <c r="M27" i="15"/>
  <c r="M76" i="15" l="1"/>
  <c r="M28" i="15"/>
  <c r="M59" i="15"/>
  <c r="M11" i="15"/>
  <c r="M60" i="15" l="1"/>
  <c r="M12" i="15"/>
  <c r="M77" i="15"/>
  <c r="M29" i="15"/>
  <c r="M78" i="15" l="1"/>
  <c r="M30" i="15"/>
  <c r="M13" i="15"/>
  <c r="M61" i="15"/>
  <c r="M79" i="15" l="1"/>
  <c r="M31" i="15"/>
  <c r="M62" i="15"/>
  <c r="M14" i="15"/>
  <c r="M80" i="15" l="1"/>
  <c r="M32" i="15"/>
  <c r="M63" i="15"/>
  <c r="M15" i="15"/>
  <c r="M64" i="15" l="1"/>
  <c r="M16" i="15"/>
  <c r="M81" i="15"/>
  <c r="M33" i="15"/>
  <c r="M82" i="15" l="1"/>
  <c r="M34" i="15"/>
  <c r="M35" i="15" s="1"/>
  <c r="M36" i="15" s="1"/>
  <c r="M37" i="15" s="1"/>
  <c r="M38" i="15" s="1"/>
  <c r="M39" i="15" s="1"/>
  <c r="M40" i="15" s="1"/>
  <c r="M41" i="15" s="1"/>
  <c r="M42" i="15" s="1"/>
  <c r="M43" i="15" s="1"/>
  <c r="M44" i="15" s="1"/>
  <c r="M45" i="15" s="1"/>
  <c r="M46" i="15" s="1"/>
  <c r="M47" i="15" s="1"/>
  <c r="M48" i="15" s="1"/>
  <c r="M49" i="15" s="1"/>
  <c r="M50" i="15" s="1"/>
  <c r="M17" i="15"/>
  <c r="M65" i="15"/>
  <c r="M66" i="15" l="1"/>
  <c r="M18" i="15"/>
  <c r="M67" i="15" s="1"/>
  <c r="B117" i="6" l="1"/>
  <c r="AS117" i="7" s="1"/>
  <c r="A115" i="6"/>
  <c r="A116" i="6" s="1"/>
  <c r="B113" i="6"/>
  <c r="AS113" i="7" s="1"/>
  <c r="AY113" i="7" l="1"/>
  <c r="AX113" i="7" s="1"/>
  <c r="BD113" i="7" s="1"/>
  <c r="AR114" i="7"/>
  <c r="AO117" i="7"/>
  <c r="AY117" i="7"/>
  <c r="AX117" i="7" s="1"/>
  <c r="BD117" i="7" s="1"/>
  <c r="A117" i="6"/>
  <c r="A118" i="6" s="1"/>
  <c r="A119" i="6" s="1"/>
  <c r="A120" i="6" s="1"/>
  <c r="A121" i="6" s="1"/>
  <c r="AG5" i="7"/>
  <c r="AG6" i="7"/>
  <c r="AG7" i="7"/>
  <c r="AG9" i="7"/>
  <c r="AG10" i="7"/>
  <c r="AG15" i="7"/>
  <c r="AG14" i="7"/>
  <c r="AG13" i="7"/>
  <c r="AG12" i="7"/>
  <c r="AF15" i="7"/>
  <c r="AF13" i="7"/>
  <c r="AF10" i="7"/>
  <c r="AU117" i="7" l="1"/>
  <c r="AV117" i="7" s="1"/>
  <c r="AR115" i="7"/>
  <c r="BT114" i="7"/>
  <c r="BV114" i="7" s="1"/>
  <c r="CC114" i="7" s="1"/>
  <c r="B107" i="6"/>
  <c r="AS107" i="7" s="1"/>
  <c r="B125" i="6"/>
  <c r="AS125" i="7" s="1"/>
  <c r="B58" i="6"/>
  <c r="AS58" i="7" s="1"/>
  <c r="B51" i="6"/>
  <c r="AS51" i="7" s="1"/>
  <c r="A106" i="6"/>
  <c r="A107" i="6" s="1"/>
  <c r="A108" i="6" s="1"/>
  <c r="A109" i="6" s="1"/>
  <c r="A110" i="6" s="1"/>
  <c r="A111" i="6" s="1"/>
  <c r="B104" i="6"/>
  <c r="AS104" i="7" s="1"/>
  <c r="B21" i="6"/>
  <c r="AS21" i="7" s="1"/>
  <c r="AZ117" i="7" l="1"/>
  <c r="CB117" i="7" s="1"/>
  <c r="BA117" i="7"/>
  <c r="BH117" i="7" s="1"/>
  <c r="AY104" i="7"/>
  <c r="AX104" i="7" s="1"/>
  <c r="BD104" i="7" s="1"/>
  <c r="AR105" i="7"/>
  <c r="AY51" i="7"/>
  <c r="AX51" i="7" s="1"/>
  <c r="BD51" i="7" s="1"/>
  <c r="AO51" i="7"/>
  <c r="AO125" i="7"/>
  <c r="AY125" i="7"/>
  <c r="AX125" i="7" s="1"/>
  <c r="BD125" i="7" s="1"/>
  <c r="CE114" i="7"/>
  <c r="CD114" i="7"/>
  <c r="CF114" i="7" s="1"/>
  <c r="AW117" i="7"/>
  <c r="BC117" i="7" s="1"/>
  <c r="AY58" i="7"/>
  <c r="AX58" i="7" s="1"/>
  <c r="BD58" i="7" s="1"/>
  <c r="AO58" i="7"/>
  <c r="AO107" i="7"/>
  <c r="AY107" i="7"/>
  <c r="AX107" i="7" s="1"/>
  <c r="BD107" i="7" s="1"/>
  <c r="AO21" i="7"/>
  <c r="AY21" i="7"/>
  <c r="AX21" i="7" s="1"/>
  <c r="BD21" i="7" s="1"/>
  <c r="B24" i="6"/>
  <c r="AS24" i="7" s="1"/>
  <c r="AU107" i="7" l="1"/>
  <c r="AZ107" i="7" s="1"/>
  <c r="CB107" i="7" s="1"/>
  <c r="AU125" i="7"/>
  <c r="AV125" i="7" s="1"/>
  <c r="BA125" i="7" s="1"/>
  <c r="BH125" i="7" s="1"/>
  <c r="BG117" i="7"/>
  <c r="BO117" i="7" s="1"/>
  <c r="BP117" i="7"/>
  <c r="BI117" i="7"/>
  <c r="BZ117" i="7" s="1"/>
  <c r="AU58" i="7"/>
  <c r="BB117" i="7"/>
  <c r="BF117" i="7" s="1"/>
  <c r="BN117" i="7" s="1"/>
  <c r="BE117" i="7"/>
  <c r="BM117" i="7" s="1"/>
  <c r="AU51" i="7"/>
  <c r="AU21" i="7"/>
  <c r="AV21" i="7" s="1"/>
  <c r="AO24" i="7"/>
  <c r="AX24" i="7"/>
  <c r="AY24" i="7"/>
  <c r="A132" i="6"/>
  <c r="B131" i="6" s="1"/>
  <c r="AS131" i="7" s="1"/>
  <c r="E40" i="6"/>
  <c r="E41" i="6" s="1"/>
  <c r="G39" i="6"/>
  <c r="F39" i="6"/>
  <c r="E7" i="6"/>
  <c r="E8" i="6" s="1"/>
  <c r="B99" i="6"/>
  <c r="AS99" i="7" s="1"/>
  <c r="B96" i="6"/>
  <c r="AS96" i="7" s="1"/>
  <c r="B88" i="6"/>
  <c r="AS88" i="7" s="1"/>
  <c r="B78" i="6"/>
  <c r="AS78" i="7" s="1"/>
  <c r="A86" i="6"/>
  <c r="A87" i="6" s="1"/>
  <c r="A88" i="6" s="1"/>
  <c r="A89" i="6" s="1"/>
  <c r="B84" i="6"/>
  <c r="AS84" i="7" s="1"/>
  <c r="A75" i="6"/>
  <c r="A76" i="6" s="1"/>
  <c r="A77" i="6" s="1"/>
  <c r="A78" i="6" s="1"/>
  <c r="A79" i="6" s="1"/>
  <c r="B73" i="6"/>
  <c r="AS73" i="7" s="1"/>
  <c r="B67" i="6"/>
  <c r="AS67" i="7" s="1"/>
  <c r="A67" i="6"/>
  <c r="A68" i="6" s="1"/>
  <c r="A69" i="6" s="1"/>
  <c r="A70" i="6" s="1"/>
  <c r="A71" i="6" s="1"/>
  <c r="B65" i="6"/>
  <c r="AS65" i="7" s="1"/>
  <c r="A59" i="6"/>
  <c r="A60" i="6" s="1"/>
  <c r="A61" i="6" s="1"/>
  <c r="A62" i="6" s="1"/>
  <c r="A63" i="6" s="1"/>
  <c r="B57" i="6"/>
  <c r="AS57" i="7" s="1"/>
  <c r="A125" i="6"/>
  <c r="B123" i="6"/>
  <c r="AS123" i="7" s="1"/>
  <c r="A4" i="6"/>
  <c r="B3" i="6" s="1"/>
  <c r="AS3" i="7" s="1"/>
  <c r="A52" i="6"/>
  <c r="AZ125" i="7" l="1"/>
  <c r="CB125" i="7" s="1"/>
  <c r="AV107" i="7"/>
  <c r="BA107" i="7" s="1"/>
  <c r="AR74" i="7"/>
  <c r="AY73" i="7"/>
  <c r="AX73" i="7" s="1"/>
  <c r="BD73" i="7" s="1"/>
  <c r="AY84" i="7"/>
  <c r="AX84" i="7" s="1"/>
  <c r="BD84" i="7" s="1"/>
  <c r="AR85" i="7"/>
  <c r="AY78" i="7"/>
  <c r="AX78" i="7" s="1"/>
  <c r="BD78" i="7" s="1"/>
  <c r="AO78" i="7"/>
  <c r="AY96" i="7"/>
  <c r="AX96" i="7" s="1"/>
  <c r="BD96" i="7" s="1"/>
  <c r="AR97" i="7"/>
  <c r="AY131" i="7"/>
  <c r="AX131" i="7" s="1"/>
  <c r="BD131" i="7" s="1"/>
  <c r="AR132" i="7"/>
  <c r="AV51" i="7"/>
  <c r="AZ51" i="7"/>
  <c r="CB51" i="7" s="1"/>
  <c r="BE125" i="7"/>
  <c r="BM125" i="7" s="1"/>
  <c r="BP125" i="7"/>
  <c r="BI125" i="7"/>
  <c r="BZ125" i="7" s="1"/>
  <c r="BR117" i="7"/>
  <c r="BQ117" i="7"/>
  <c r="AY123" i="7"/>
  <c r="AX123" i="7" s="1"/>
  <c r="BD123" i="7" s="1"/>
  <c r="AR124" i="7"/>
  <c r="AY57" i="7"/>
  <c r="AX57" i="7" s="1"/>
  <c r="BD57" i="7" s="1"/>
  <c r="AR58" i="7"/>
  <c r="AR59" i="7" s="1"/>
  <c r="AY65" i="7"/>
  <c r="AX65" i="7" s="1"/>
  <c r="BD65" i="7" s="1"/>
  <c r="AR66" i="7"/>
  <c r="AO67" i="7"/>
  <c r="AY67" i="7"/>
  <c r="AX67" i="7" s="1"/>
  <c r="BD67" i="7" s="1"/>
  <c r="AY88" i="7"/>
  <c r="AX88" i="7" s="1"/>
  <c r="BD88" i="7" s="1"/>
  <c r="AO88" i="7"/>
  <c r="AO99" i="7"/>
  <c r="AY99" i="7"/>
  <c r="AX99" i="7" s="1"/>
  <c r="BD99" i="7" s="1"/>
  <c r="AZ58" i="7"/>
  <c r="CB58" i="7" s="1"/>
  <c r="AV58" i="7"/>
  <c r="AW125" i="7"/>
  <c r="BC125" i="7" s="1"/>
  <c r="BG125" i="7" s="1"/>
  <c r="BO125" i="7" s="1"/>
  <c r="AZ21" i="7"/>
  <c r="CB21" i="7" s="1"/>
  <c r="BD24" i="7"/>
  <c r="AR4" i="7"/>
  <c r="AY3" i="7"/>
  <c r="AX3" i="7" s="1"/>
  <c r="BD3" i="7" s="1"/>
  <c r="AW21" i="7"/>
  <c r="BC21" i="7" s="1"/>
  <c r="AU24" i="7"/>
  <c r="BA21" i="7"/>
  <c r="B7" i="6"/>
  <c r="AS7" i="7" s="1"/>
  <c r="B8" i="6"/>
  <c r="AS8" i="7" s="1"/>
  <c r="A126" i="6"/>
  <c r="A53" i="6"/>
  <c r="A54" i="6" s="1"/>
  <c r="A55" i="6" s="1"/>
  <c r="B39" i="6"/>
  <c r="AS39" i="7" s="1"/>
  <c r="G40" i="6"/>
  <c r="G41" i="6"/>
  <c r="F40" i="6"/>
  <c r="F41" i="6"/>
  <c r="A5" i="6"/>
  <c r="A6" i="6" s="1"/>
  <c r="AW107" i="7" l="1"/>
  <c r="BC107" i="7" s="1"/>
  <c r="BB125" i="7"/>
  <c r="BF125" i="7" s="1"/>
  <c r="BN125" i="7" s="1"/>
  <c r="AU88" i="7"/>
  <c r="AV88" i="7" s="1"/>
  <c r="AX39" i="7"/>
  <c r="AY39" i="7"/>
  <c r="AO39" i="7"/>
  <c r="AO7" i="7"/>
  <c r="AX7" i="7"/>
  <c r="AY7" i="7"/>
  <c r="BA58" i="7"/>
  <c r="BH58" i="7" s="1"/>
  <c r="AW58" i="7"/>
  <c r="BC58" i="7" s="1"/>
  <c r="AR67" i="7"/>
  <c r="AR68" i="7" s="1"/>
  <c r="BT66" i="7"/>
  <c r="AR60" i="7"/>
  <c r="BT59" i="7"/>
  <c r="BV59" i="7" s="1"/>
  <c r="CC59" i="7" s="1"/>
  <c r="AR125" i="7"/>
  <c r="AR126" i="7" s="1"/>
  <c r="BT124" i="7"/>
  <c r="BA51" i="7"/>
  <c r="BH51" i="7" s="1"/>
  <c r="AW51" i="7"/>
  <c r="BC51" i="7" s="1"/>
  <c r="AR75" i="7"/>
  <c r="BT74" i="7"/>
  <c r="BV74" i="7" s="1"/>
  <c r="CC74" i="7" s="1"/>
  <c r="AO8" i="7"/>
  <c r="AY8" i="7"/>
  <c r="AX8" i="7"/>
  <c r="BH107" i="7"/>
  <c r="BE107" i="7" s="1"/>
  <c r="BM107" i="7" s="1"/>
  <c r="BX117" i="7"/>
  <c r="BU117" i="7"/>
  <c r="BW117" i="7" s="1"/>
  <c r="BS117" i="7"/>
  <c r="CA117" i="7" s="1"/>
  <c r="BY117" i="7"/>
  <c r="BQ125" i="7"/>
  <c r="BR125" i="7"/>
  <c r="AR98" i="7"/>
  <c r="BT97" i="7"/>
  <c r="BV97" i="7" s="1"/>
  <c r="CC97" i="7" s="1"/>
  <c r="AR86" i="7"/>
  <c r="BT85" i="7"/>
  <c r="BB107" i="7"/>
  <c r="AU99" i="7"/>
  <c r="AU67" i="7"/>
  <c r="AU78" i="7"/>
  <c r="AR5" i="7"/>
  <c r="BT4" i="7"/>
  <c r="BV4" i="7" s="1"/>
  <c r="CC4" i="7" s="1"/>
  <c r="AZ24" i="7"/>
  <c r="CB24" i="7" s="1"/>
  <c r="AV24" i="7"/>
  <c r="BA24" i="7" s="1"/>
  <c r="BB21" i="7"/>
  <c r="BH21" i="7" s="1"/>
  <c r="G105" i="6"/>
  <c r="A7" i="6"/>
  <c r="A8" i="6" s="1"/>
  <c r="A9" i="6" s="1"/>
  <c r="A10" i="6" s="1"/>
  <c r="A11" i="6" s="1"/>
  <c r="A12" i="6" s="1"/>
  <c r="A13" i="6" s="1"/>
  <c r="A14" i="6" s="1"/>
  <c r="A15" i="6" s="1"/>
  <c r="A16" i="6" s="1"/>
  <c r="A17" i="6" s="1"/>
  <c r="A18" i="6" s="1"/>
  <c r="A19" i="6" s="1"/>
  <c r="A20" i="6" s="1"/>
  <c r="A127" i="6"/>
  <c r="A128" i="6" s="1"/>
  <c r="A129" i="6" s="1"/>
  <c r="B41" i="6"/>
  <c r="AS41" i="7" s="1"/>
  <c r="B40" i="6"/>
  <c r="AS40" i="7" s="1"/>
  <c r="E105" i="6"/>
  <c r="AZ88" i="7" l="1"/>
  <c r="CB88" i="7" s="1"/>
  <c r="BG51" i="7"/>
  <c r="BO51" i="7" s="1"/>
  <c r="BB58" i="7"/>
  <c r="BF58" i="7" s="1"/>
  <c r="BN58" i="7" s="1"/>
  <c r="BF107" i="7"/>
  <c r="BN107" i="7" s="1"/>
  <c r="BD7" i="7"/>
  <c r="AU39" i="7"/>
  <c r="AV39" i="7" s="1"/>
  <c r="BG107" i="7"/>
  <c r="BO107" i="7" s="1"/>
  <c r="BD8" i="7"/>
  <c r="AX40" i="7"/>
  <c r="AY40" i="7"/>
  <c r="AO40" i="7"/>
  <c r="AZ78" i="7"/>
  <c r="CB78" i="7" s="1"/>
  <c r="AV78" i="7"/>
  <c r="AZ67" i="7"/>
  <c r="CB67" i="7" s="1"/>
  <c r="AV67" i="7"/>
  <c r="AR87" i="7"/>
  <c r="BT86" i="7"/>
  <c r="AR99" i="7"/>
  <c r="AR100" i="7" s="1"/>
  <c r="BT98" i="7"/>
  <c r="AR76" i="7"/>
  <c r="BT75" i="7"/>
  <c r="CE59" i="7"/>
  <c r="CD59" i="7"/>
  <c r="CF59" i="7" s="1"/>
  <c r="BE58" i="7"/>
  <c r="BM58" i="7" s="1"/>
  <c r="BP58" i="7"/>
  <c r="BI58" i="7"/>
  <c r="BZ58" i="7" s="1"/>
  <c r="AX41" i="7"/>
  <c r="AY41" i="7"/>
  <c r="AO41" i="7"/>
  <c r="AZ99" i="7"/>
  <c r="CB99" i="7" s="1"/>
  <c r="AV99" i="7"/>
  <c r="CD97" i="7"/>
  <c r="CF97" i="7" s="1"/>
  <c r="CE97" i="7"/>
  <c r="BX125" i="7"/>
  <c r="BU125" i="7"/>
  <c r="BW125" i="7" s="1"/>
  <c r="BT125" i="7"/>
  <c r="BV125" i="7" s="1"/>
  <c r="BS125" i="7"/>
  <c r="CA125" i="7" s="1"/>
  <c r="BY125" i="7"/>
  <c r="BI107" i="7"/>
  <c r="BZ107" i="7" s="1"/>
  <c r="BP107" i="7"/>
  <c r="CE74" i="7"/>
  <c r="CD74" i="7"/>
  <c r="CF74" i="7" s="1"/>
  <c r="BE51" i="7"/>
  <c r="BM51" i="7" s="1"/>
  <c r="BP51" i="7"/>
  <c r="BI51" i="7"/>
  <c r="BZ51" i="7" s="1"/>
  <c r="AR127" i="7"/>
  <c r="BT126" i="7"/>
  <c r="BV126" i="7" s="1"/>
  <c r="CC126" i="7" s="1"/>
  <c r="AR61" i="7"/>
  <c r="BT60" i="7"/>
  <c r="AR69" i="7"/>
  <c r="BT68" i="7"/>
  <c r="BV68" i="7" s="1"/>
  <c r="CC68" i="7" s="1"/>
  <c r="BA88" i="7"/>
  <c r="BH88" i="7" s="1"/>
  <c r="AW88" i="7"/>
  <c r="BC88" i="7" s="1"/>
  <c r="AU8" i="7"/>
  <c r="BB51" i="7"/>
  <c r="BF51" i="7" s="1"/>
  <c r="BN51" i="7" s="1"/>
  <c r="BG58" i="7"/>
  <c r="BO58" i="7" s="1"/>
  <c r="AU7" i="7"/>
  <c r="BD39" i="7"/>
  <c r="AR6" i="7"/>
  <c r="BT5" i="7"/>
  <c r="BV5" i="7" s="1"/>
  <c r="CC5" i="7" s="1"/>
  <c r="CE4" i="7"/>
  <c r="CD4" i="7"/>
  <c r="CF4" i="7" s="1"/>
  <c r="BF21" i="7"/>
  <c r="BN21" i="7" s="1"/>
  <c r="BP21" i="7"/>
  <c r="BI21" i="7"/>
  <c r="BZ21" i="7" s="1"/>
  <c r="BG21" i="7"/>
  <c r="BO21" i="7" s="1"/>
  <c r="BE21" i="7"/>
  <c r="BM21" i="7" s="1"/>
  <c r="AW24" i="7"/>
  <c r="BC24" i="7" s="1"/>
  <c r="G115" i="6"/>
  <c r="G110" i="6"/>
  <c r="B110" i="6" s="1"/>
  <c r="AS110" i="7" s="1"/>
  <c r="B105" i="6"/>
  <c r="AS105" i="7" s="1"/>
  <c r="A21" i="6"/>
  <c r="A22" i="6" s="1"/>
  <c r="A23" i="6" s="1"/>
  <c r="A24" i="6" s="1"/>
  <c r="A25" i="6" s="1"/>
  <c r="A26" i="6" s="1"/>
  <c r="A27" i="6" s="1"/>
  <c r="AZ39" i="7" l="1"/>
  <c r="CB39" i="7" s="1"/>
  <c r="AU40" i="7"/>
  <c r="AZ40" i="7" s="1"/>
  <c r="CB40" i="7" s="1"/>
  <c r="BB88" i="7"/>
  <c r="BF88" i="7" s="1"/>
  <c r="BN88" i="7" s="1"/>
  <c r="AU41" i="7"/>
  <c r="AZ41" i="7" s="1"/>
  <c r="CB41" i="7" s="1"/>
  <c r="AO105" i="7"/>
  <c r="AY105" i="7"/>
  <c r="AX105" i="7"/>
  <c r="AR106" i="7"/>
  <c r="AZ7" i="7"/>
  <c r="CB7" i="7" s="1"/>
  <c r="AV7" i="7"/>
  <c r="BA7" i="7" s="1"/>
  <c r="BE88" i="7"/>
  <c r="BM88" i="7" s="1"/>
  <c r="BP88" i="7"/>
  <c r="BI88" i="7"/>
  <c r="BZ88" i="7" s="1"/>
  <c r="AR70" i="7"/>
  <c r="BT69" i="7"/>
  <c r="AR62" i="7"/>
  <c r="BT61" i="7"/>
  <c r="AR128" i="7"/>
  <c r="BT127" i="7"/>
  <c r="BR51" i="7"/>
  <c r="BQ51" i="7"/>
  <c r="BQ107" i="7"/>
  <c r="BR107" i="7"/>
  <c r="AW99" i="7"/>
  <c r="BC99" i="7" s="1"/>
  <c r="BA39" i="7"/>
  <c r="AW39" i="7"/>
  <c r="BC39" i="7" s="1"/>
  <c r="BR58" i="7"/>
  <c r="BQ58" i="7"/>
  <c r="BA67" i="7"/>
  <c r="BH67" i="7" s="1"/>
  <c r="AW67" i="7"/>
  <c r="BC67" i="7" s="1"/>
  <c r="BA78" i="7"/>
  <c r="BH78" i="7" s="1"/>
  <c r="AW78" i="7"/>
  <c r="BC78" i="7" s="1"/>
  <c r="AV40" i="7"/>
  <c r="AO110" i="7"/>
  <c r="AX110" i="7"/>
  <c r="AY110" i="7"/>
  <c r="AV8" i="7"/>
  <c r="AZ8" i="7"/>
  <c r="CB8" i="7" s="1"/>
  <c r="CE68" i="7"/>
  <c r="CD68" i="7"/>
  <c r="CF68" i="7" s="1"/>
  <c r="CE126" i="7"/>
  <c r="CD126" i="7"/>
  <c r="CF126" i="7" s="1"/>
  <c r="AR77" i="7"/>
  <c r="BT76" i="7"/>
  <c r="BV76" i="7" s="1"/>
  <c r="CC76" i="7" s="1"/>
  <c r="AR101" i="7"/>
  <c r="BT100" i="7"/>
  <c r="BV100" i="7" s="1"/>
  <c r="CC100" i="7" s="1"/>
  <c r="AR88" i="7"/>
  <c r="AR89" i="7" s="1"/>
  <c r="BT87" i="7"/>
  <c r="CC125" i="7"/>
  <c r="BG88" i="7"/>
  <c r="BO88" i="7" s="1"/>
  <c r="BA99" i="7"/>
  <c r="BD41" i="7"/>
  <c r="BD40" i="7"/>
  <c r="BB24" i="7"/>
  <c r="BH24" i="7" s="1"/>
  <c r="BP24" i="7" s="1"/>
  <c r="AR7" i="7"/>
  <c r="BT6" i="7"/>
  <c r="BV6" i="7" s="1"/>
  <c r="CC6" i="7" s="1"/>
  <c r="CD5" i="7"/>
  <c r="CF5" i="7" s="1"/>
  <c r="CE5" i="7"/>
  <c r="BQ21" i="7"/>
  <c r="BR21" i="7"/>
  <c r="B115" i="6"/>
  <c r="AS115" i="7" s="1"/>
  <c r="G119" i="6"/>
  <c r="B119" i="6" s="1"/>
  <c r="AS119" i="7" s="1"/>
  <c r="B34" i="6"/>
  <c r="AS34" i="7" s="1"/>
  <c r="A28" i="6"/>
  <c r="A29" i="6" s="1"/>
  <c r="A30" i="6" s="1"/>
  <c r="A31" i="6" s="1"/>
  <c r="A32" i="6" s="1"/>
  <c r="A33" i="6" s="1"/>
  <c r="A34" i="6" s="1"/>
  <c r="A35" i="6" s="1"/>
  <c r="A36" i="6" s="1"/>
  <c r="B32" i="6" s="1"/>
  <c r="AS32" i="7" s="1"/>
  <c r="AU110" i="7" l="1"/>
  <c r="AZ110" i="7" s="1"/>
  <c r="CB110" i="7" s="1"/>
  <c r="AV41" i="7"/>
  <c r="BA41" i="7" s="1"/>
  <c r="BD105" i="7"/>
  <c r="BD110" i="7"/>
  <c r="BB78" i="7"/>
  <c r="BF78" i="7" s="1"/>
  <c r="BN78" i="7" s="1"/>
  <c r="BG67" i="7"/>
  <c r="BO67" i="7" s="1"/>
  <c r="BB39" i="7"/>
  <c r="BH39" i="7" s="1"/>
  <c r="AO119" i="7"/>
  <c r="AX119" i="7"/>
  <c r="AY119" i="7"/>
  <c r="CE125" i="7"/>
  <c r="CD125" i="7"/>
  <c r="CF125" i="7" s="1"/>
  <c r="AR90" i="7"/>
  <c r="BT89" i="7"/>
  <c r="BV89" i="7" s="1"/>
  <c r="CC89" i="7" s="1"/>
  <c r="AR102" i="7"/>
  <c r="BT101" i="7"/>
  <c r="AR78" i="7"/>
  <c r="AR79" i="7" s="1"/>
  <c r="BT77" i="7"/>
  <c r="BV77" i="7" s="1"/>
  <c r="CC77" i="7" s="1"/>
  <c r="BA8" i="7"/>
  <c r="AW8" i="7"/>
  <c r="BC8" i="7" s="1"/>
  <c r="BE78" i="7"/>
  <c r="BM78" i="7" s="1"/>
  <c r="BP78" i="7"/>
  <c r="BI78" i="7"/>
  <c r="BZ78" i="7" s="1"/>
  <c r="BX51" i="7"/>
  <c r="BS51" i="7"/>
  <c r="CA51" i="7" s="1"/>
  <c r="BY51" i="7"/>
  <c r="BU51" i="7"/>
  <c r="BW51" i="7" s="1"/>
  <c r="AR129" i="7"/>
  <c r="BT128" i="7"/>
  <c r="AR63" i="7"/>
  <c r="BT62" i="7"/>
  <c r="AR71" i="7"/>
  <c r="BT70" i="7"/>
  <c r="BR88" i="7"/>
  <c r="BQ88" i="7"/>
  <c r="AO115" i="7"/>
  <c r="AY115" i="7"/>
  <c r="AX115" i="7"/>
  <c r="AR116" i="7"/>
  <c r="BH99" i="7"/>
  <c r="BE99" i="7" s="1"/>
  <c r="BM99" i="7" s="1"/>
  <c r="CD100" i="7"/>
  <c r="CF100" i="7" s="1"/>
  <c r="CE100" i="7"/>
  <c r="CE76" i="7"/>
  <c r="CD76" i="7"/>
  <c r="CF76" i="7" s="1"/>
  <c r="BA40" i="7"/>
  <c r="AW40" i="7"/>
  <c r="BC40" i="7" s="1"/>
  <c r="BE67" i="7"/>
  <c r="BM67" i="7" s="1"/>
  <c r="BP67" i="7"/>
  <c r="BI67" i="7"/>
  <c r="BZ67" i="7" s="1"/>
  <c r="BX58" i="7"/>
  <c r="BS58" i="7"/>
  <c r="CA58" i="7" s="1"/>
  <c r="BY58" i="7"/>
  <c r="BT58" i="7"/>
  <c r="BV58" i="7" s="1"/>
  <c r="BU58" i="7"/>
  <c r="BW58" i="7" s="1"/>
  <c r="BX107" i="7"/>
  <c r="BS107" i="7"/>
  <c r="CA107" i="7" s="1"/>
  <c r="BY107" i="7"/>
  <c r="BU107" i="7"/>
  <c r="BW107" i="7" s="1"/>
  <c r="AW7" i="7"/>
  <c r="BC7" i="7" s="1"/>
  <c r="AR107" i="7"/>
  <c r="AR108" i="7" s="1"/>
  <c r="BT106" i="7"/>
  <c r="BG78" i="7"/>
  <c r="BO78" i="7" s="1"/>
  <c r="BB67" i="7"/>
  <c r="BF67" i="7" s="1"/>
  <c r="BN67" i="7" s="1"/>
  <c r="BB99" i="7"/>
  <c r="AU105" i="7"/>
  <c r="BE24" i="7"/>
  <c r="BM24" i="7" s="1"/>
  <c r="BI24" i="7"/>
  <c r="BZ24" i="7" s="1"/>
  <c r="BG24" i="7"/>
  <c r="BO24" i="7" s="1"/>
  <c r="BF24" i="7"/>
  <c r="BN24" i="7" s="1"/>
  <c r="AR8" i="7"/>
  <c r="CD6" i="7"/>
  <c r="CF6" i="7" s="1"/>
  <c r="CE6" i="7"/>
  <c r="BR24" i="7"/>
  <c r="BQ24" i="7"/>
  <c r="BX21" i="7"/>
  <c r="BS21" i="7"/>
  <c r="CA21" i="7" s="1"/>
  <c r="BY21" i="7"/>
  <c r="BU21" i="7"/>
  <c r="BW21" i="7" s="1"/>
  <c r="AO34" i="7"/>
  <c r="AY34" i="7"/>
  <c r="AX34" i="7" s="1"/>
  <c r="BD34" i="7" s="1"/>
  <c r="AO32" i="7"/>
  <c r="AY32" i="7"/>
  <c r="AX32" i="7" s="1"/>
  <c r="BD32" i="7" s="1"/>
  <c r="B27" i="6"/>
  <c r="AS27" i="7" s="1"/>
  <c r="A37" i="6"/>
  <c r="AW41" i="7" l="1"/>
  <c r="BC41" i="7" s="1"/>
  <c r="AV110" i="7"/>
  <c r="BA110" i="7" s="1"/>
  <c r="AU119" i="7"/>
  <c r="AV119" i="7" s="1"/>
  <c r="BA119" i="7" s="1"/>
  <c r="BF39" i="7"/>
  <c r="BN39" i="7" s="1"/>
  <c r="BE39" i="7"/>
  <c r="BM39" i="7" s="1"/>
  <c r="BG39" i="7"/>
  <c r="BO39" i="7" s="1"/>
  <c r="BF99" i="7"/>
  <c r="BN99" i="7" s="1"/>
  <c r="BG99" i="7"/>
  <c r="BO99" i="7" s="1"/>
  <c r="BB40" i="7"/>
  <c r="BH40" i="7" s="1"/>
  <c r="BP40" i="7" s="1"/>
  <c r="AR109" i="7"/>
  <c r="BT108" i="7"/>
  <c r="BV108" i="7" s="1"/>
  <c r="CC108" i="7" s="1"/>
  <c r="BR67" i="7"/>
  <c r="BQ67" i="7"/>
  <c r="AR117" i="7"/>
  <c r="BT116" i="7"/>
  <c r="CE77" i="7"/>
  <c r="CD77" i="7"/>
  <c r="CF77" i="7" s="1"/>
  <c r="CE89" i="7"/>
  <c r="CD89" i="7"/>
  <c r="CF89" i="7" s="1"/>
  <c r="AZ105" i="7"/>
  <c r="CB105" i="7" s="1"/>
  <c r="AV105" i="7"/>
  <c r="AW110" i="7"/>
  <c r="BC110" i="7" s="1"/>
  <c r="BP99" i="7"/>
  <c r="BI99" i="7"/>
  <c r="BZ99" i="7" s="1"/>
  <c r="BX88" i="7"/>
  <c r="BS88" i="7"/>
  <c r="CA88" i="7" s="1"/>
  <c r="BY88" i="7"/>
  <c r="BT88" i="7"/>
  <c r="BV88" i="7" s="1"/>
  <c r="BU88" i="7"/>
  <c r="BW88" i="7" s="1"/>
  <c r="AR72" i="7"/>
  <c r="BT71" i="7"/>
  <c r="AR64" i="7"/>
  <c r="BT63" i="7"/>
  <c r="AR130" i="7"/>
  <c r="BT129" i="7"/>
  <c r="BI39" i="7"/>
  <c r="BZ39" i="7" s="1"/>
  <c r="BP39" i="7"/>
  <c r="BR78" i="7"/>
  <c r="BQ78" i="7"/>
  <c r="AR80" i="7"/>
  <c r="BT79" i="7"/>
  <c r="AR103" i="7"/>
  <c r="BT102" i="7"/>
  <c r="BV102" i="7" s="1"/>
  <c r="CC102" i="7" s="1"/>
  <c r="BB7" i="7"/>
  <c r="BH7" i="7" s="1"/>
  <c r="BT107" i="7"/>
  <c r="BV107" i="7" s="1"/>
  <c r="CC107" i="7" s="1"/>
  <c r="CC58" i="7"/>
  <c r="BD115" i="7"/>
  <c r="AU115" i="7"/>
  <c r="BB41" i="7"/>
  <c r="BB8" i="7"/>
  <c r="BD119" i="7"/>
  <c r="AR9" i="7"/>
  <c r="BX24" i="7"/>
  <c r="BU24" i="7"/>
  <c r="BW24" i="7" s="1"/>
  <c r="BY24" i="7"/>
  <c r="BS24" i="7"/>
  <c r="CA24" i="7" s="1"/>
  <c r="AO27" i="7"/>
  <c r="AY27" i="7"/>
  <c r="AX27" i="7" s="1"/>
  <c r="BD27" i="7" s="1"/>
  <c r="AU34" i="7"/>
  <c r="AU32" i="7"/>
  <c r="A38" i="6"/>
  <c r="A39" i="6" s="1"/>
  <c r="A40" i="6" s="1"/>
  <c r="A41" i="6" s="1"/>
  <c r="A42" i="6" s="1"/>
  <c r="A43" i="6" s="1"/>
  <c r="A44" i="6" s="1"/>
  <c r="AZ119" i="7" l="1"/>
  <c r="CB119" i="7" s="1"/>
  <c r="BI40" i="7"/>
  <c r="BZ40" i="7" s="1"/>
  <c r="BG40" i="7"/>
  <c r="BO40" i="7" s="1"/>
  <c r="BE40" i="7"/>
  <c r="BM40" i="7" s="1"/>
  <c r="BF40" i="7"/>
  <c r="BN40" i="7" s="1"/>
  <c r="BH41" i="7"/>
  <c r="BF41" i="7" s="1"/>
  <c r="BN41" i="7" s="1"/>
  <c r="CE58" i="7"/>
  <c r="CD58" i="7"/>
  <c r="CF58" i="7" s="1"/>
  <c r="BF7" i="7"/>
  <c r="BN7" i="7" s="1"/>
  <c r="BI7" i="7"/>
  <c r="BZ7" i="7" s="1"/>
  <c r="BP7" i="7"/>
  <c r="BE7" i="7"/>
  <c r="BM7" i="7" s="1"/>
  <c r="CE102" i="7"/>
  <c r="CD102" i="7"/>
  <c r="CF102" i="7" s="1"/>
  <c r="BQ39" i="7"/>
  <c r="BR39" i="7"/>
  <c r="BQ99" i="7"/>
  <c r="BR99" i="7"/>
  <c r="BQ40" i="7"/>
  <c r="BR40" i="7"/>
  <c r="BX67" i="7"/>
  <c r="BT67" i="7"/>
  <c r="BV67" i="7" s="1"/>
  <c r="BU67" i="7"/>
  <c r="BW67" i="7" s="1"/>
  <c r="BS67" i="7"/>
  <c r="CA67" i="7" s="1"/>
  <c r="BY67" i="7"/>
  <c r="AR110" i="7"/>
  <c r="AR111" i="7" s="1"/>
  <c r="BT109" i="7"/>
  <c r="AV115" i="7"/>
  <c r="BA115" i="7" s="1"/>
  <c r="AZ115" i="7"/>
  <c r="CB115" i="7" s="1"/>
  <c r="CD107" i="7"/>
  <c r="CF107" i="7" s="1"/>
  <c r="CE107" i="7"/>
  <c r="AR104" i="7"/>
  <c r="BT103" i="7"/>
  <c r="AR81" i="7"/>
  <c r="BT80" i="7"/>
  <c r="BX78" i="7"/>
  <c r="BS78" i="7"/>
  <c r="CA78" i="7" s="1"/>
  <c r="BY78" i="7"/>
  <c r="BT78" i="7"/>
  <c r="BV78" i="7" s="1"/>
  <c r="BU78" i="7"/>
  <c r="BW78" i="7" s="1"/>
  <c r="AR131" i="7"/>
  <c r="BT130" i="7"/>
  <c r="AR65" i="7"/>
  <c r="BT64" i="7"/>
  <c r="AR73" i="7"/>
  <c r="BT72" i="7"/>
  <c r="BA105" i="7"/>
  <c r="AW105" i="7"/>
  <c r="BC105" i="7" s="1"/>
  <c r="AW119" i="7"/>
  <c r="BC119" i="7" s="1"/>
  <c r="AR118" i="7"/>
  <c r="BT117" i="7"/>
  <c r="BV117" i="7" s="1"/>
  <c r="CC117" i="7" s="1"/>
  <c r="CD108" i="7"/>
  <c r="CF108" i="7" s="1"/>
  <c r="CE108" i="7"/>
  <c r="BG7" i="7"/>
  <c r="BO7" i="7" s="1"/>
  <c r="BH8" i="7"/>
  <c r="BF8" i="7" s="1"/>
  <c r="BN8" i="7" s="1"/>
  <c r="CC88" i="7"/>
  <c r="BB110" i="7"/>
  <c r="AV32" i="7"/>
  <c r="BA32" i="7" s="1"/>
  <c r="AZ32" i="7"/>
  <c r="CB32" i="7" s="1"/>
  <c r="AU27" i="7"/>
  <c r="AV34" i="7"/>
  <c r="BA34" i="7" s="1"/>
  <c r="AZ34" i="7"/>
  <c r="CB34" i="7" s="1"/>
  <c r="B90" i="6"/>
  <c r="AS90" i="7" s="1"/>
  <c r="A45" i="6"/>
  <c r="B50" i="6"/>
  <c r="AS50" i="7" s="1"/>
  <c r="K6" i="6"/>
  <c r="B9" i="6"/>
  <c r="AS9" i="7" s="1"/>
  <c r="L6" i="6"/>
  <c r="M6" i="6"/>
  <c r="CD88" i="7" l="1"/>
  <c r="CF88" i="7" s="1"/>
  <c r="CE88" i="7"/>
  <c r="AR119" i="7"/>
  <c r="AR120" i="7" s="1"/>
  <c r="BT118" i="7"/>
  <c r="BV118" i="7" s="1"/>
  <c r="CC118" i="7" s="1"/>
  <c r="AR82" i="7"/>
  <c r="BT81" i="7"/>
  <c r="BS99" i="7"/>
  <c r="CA99" i="7" s="1"/>
  <c r="BU99" i="7"/>
  <c r="BW99" i="7" s="1"/>
  <c r="BT99" i="7"/>
  <c r="BV99" i="7" s="1"/>
  <c r="BY99" i="7"/>
  <c r="BX39" i="7"/>
  <c r="BS39" i="7"/>
  <c r="CA39" i="7" s="1"/>
  <c r="BY39" i="7"/>
  <c r="BU39" i="7"/>
  <c r="BW39" i="7" s="1"/>
  <c r="AY50" i="7"/>
  <c r="AX50" i="7" s="1"/>
  <c r="BD50" i="7" s="1"/>
  <c r="AR51" i="7"/>
  <c r="BH110" i="7"/>
  <c r="BF110" i="7" s="1"/>
  <c r="BN110" i="7" s="1"/>
  <c r="BI8" i="7"/>
  <c r="BZ8" i="7" s="1"/>
  <c r="BP8" i="7"/>
  <c r="BG8" i="7"/>
  <c r="BO8" i="7" s="1"/>
  <c r="BE8" i="7"/>
  <c r="BM8" i="7" s="1"/>
  <c r="CE117" i="7"/>
  <c r="CD117" i="7"/>
  <c r="CF117" i="7" s="1"/>
  <c r="AW115" i="7"/>
  <c r="BC115" i="7" s="1"/>
  <c r="AR112" i="7"/>
  <c r="BT111" i="7"/>
  <c r="BX40" i="7"/>
  <c r="BS40" i="7"/>
  <c r="CA40" i="7" s="1"/>
  <c r="BY40" i="7"/>
  <c r="BU40" i="7"/>
  <c r="BW40" i="7" s="1"/>
  <c r="BQ7" i="7"/>
  <c r="BR7" i="7"/>
  <c r="BI41" i="7"/>
  <c r="BZ41" i="7" s="1"/>
  <c r="BP41" i="7"/>
  <c r="BG41" i="7"/>
  <c r="BO41" i="7" s="1"/>
  <c r="BE41" i="7"/>
  <c r="BM41" i="7" s="1"/>
  <c r="BB119" i="7"/>
  <c r="BB105" i="7"/>
  <c r="CC78" i="7"/>
  <c r="CC67" i="7"/>
  <c r="BX99" i="7"/>
  <c r="AO9" i="7"/>
  <c r="AY9" i="7"/>
  <c r="AX9" i="7" s="1"/>
  <c r="BD9" i="7" s="1"/>
  <c r="AR10" i="7"/>
  <c r="BH34" i="7"/>
  <c r="AW34" i="7"/>
  <c r="BC34" i="7" s="1"/>
  <c r="AW32" i="7"/>
  <c r="BC32" i="7" s="1"/>
  <c r="AY90" i="7"/>
  <c r="AX90" i="7" s="1"/>
  <c r="BD90" i="7" s="1"/>
  <c r="AR91" i="7"/>
  <c r="AO90" i="7"/>
  <c r="AV27" i="7"/>
  <c r="BA27" i="7" s="1"/>
  <c r="AZ27" i="7"/>
  <c r="CB27" i="7" s="1"/>
  <c r="BB115" i="7" l="1"/>
  <c r="BH115" i="7" s="1"/>
  <c r="BE115" i="7" s="1"/>
  <c r="BM115" i="7" s="1"/>
  <c r="BH119" i="7"/>
  <c r="BR41" i="7"/>
  <c r="BQ41" i="7"/>
  <c r="BX7" i="7"/>
  <c r="BU7" i="7"/>
  <c r="BW7" i="7" s="1"/>
  <c r="BS7" i="7"/>
  <c r="CA7" i="7" s="1"/>
  <c r="BY7" i="7"/>
  <c r="BT7" i="7"/>
  <c r="BV7" i="7" s="1"/>
  <c r="BR8" i="7"/>
  <c r="BQ8" i="7"/>
  <c r="AR52" i="7"/>
  <c r="BT51" i="7"/>
  <c r="BV51" i="7" s="1"/>
  <c r="CC51" i="7" s="1"/>
  <c r="CD118" i="7"/>
  <c r="CF118" i="7" s="1"/>
  <c r="CE118" i="7"/>
  <c r="CD67" i="7"/>
  <c r="CF67" i="7" s="1"/>
  <c r="CE67" i="7"/>
  <c r="CD78" i="7"/>
  <c r="CF78" i="7" s="1"/>
  <c r="CE78" i="7"/>
  <c r="BH105" i="7"/>
  <c r="AR113" i="7"/>
  <c r="BT112" i="7"/>
  <c r="BP110" i="7"/>
  <c r="BI110" i="7"/>
  <c r="BZ110" i="7" s="1"/>
  <c r="BE110" i="7"/>
  <c r="BM110" i="7" s="1"/>
  <c r="BG110" i="7"/>
  <c r="BO110" i="7" s="1"/>
  <c r="AR83" i="7"/>
  <c r="BT82" i="7"/>
  <c r="BV82" i="7" s="1"/>
  <c r="CC82" i="7" s="1"/>
  <c r="AR121" i="7"/>
  <c r="BT120" i="7"/>
  <c r="CC99" i="7"/>
  <c r="AU9" i="7"/>
  <c r="AV9" i="7" s="1"/>
  <c r="AR11" i="7"/>
  <c r="BT10" i="7"/>
  <c r="BG34" i="7"/>
  <c r="BO34" i="7" s="1"/>
  <c r="BB32" i="7"/>
  <c r="BH32" i="7" s="1"/>
  <c r="AR92" i="7"/>
  <c r="BT91" i="7"/>
  <c r="BI34" i="7"/>
  <c r="BZ34" i="7" s="1"/>
  <c r="BP34" i="7"/>
  <c r="BB34" i="7"/>
  <c r="BF34" i="7" s="1"/>
  <c r="BN34" i="7" s="1"/>
  <c r="AW27" i="7"/>
  <c r="BC27" i="7" s="1"/>
  <c r="AU90" i="7"/>
  <c r="BE34" i="7"/>
  <c r="BM34" i="7" s="1"/>
  <c r="B15" i="6"/>
  <c r="AS15" i="7" s="1"/>
  <c r="BI115" i="7" l="1"/>
  <c r="BZ115" i="7" s="1"/>
  <c r="BG115" i="7"/>
  <c r="BO115" i="7" s="1"/>
  <c r="BP115" i="7"/>
  <c r="BR115" i="7" s="1"/>
  <c r="BF115" i="7"/>
  <c r="BN115" i="7" s="1"/>
  <c r="CC7" i="7"/>
  <c r="CD7" i="7" s="1"/>
  <c r="CF7" i="7" s="1"/>
  <c r="AR122" i="7"/>
  <c r="BT121" i="7"/>
  <c r="AR84" i="7"/>
  <c r="BT83" i="7"/>
  <c r="BQ110" i="7"/>
  <c r="BR110" i="7"/>
  <c r="BP105" i="7"/>
  <c r="BI105" i="7"/>
  <c r="BZ105" i="7" s="1"/>
  <c r="BG105" i="7"/>
  <c r="BO105" i="7" s="1"/>
  <c r="BE105" i="7"/>
  <c r="BM105" i="7" s="1"/>
  <c r="AR53" i="7"/>
  <c r="BT52" i="7"/>
  <c r="BV52" i="7" s="1"/>
  <c r="CC52" i="7" s="1"/>
  <c r="BX8" i="7"/>
  <c r="BU8" i="7"/>
  <c r="BW8" i="7" s="1"/>
  <c r="BS8" i="7"/>
  <c r="CA8" i="7" s="1"/>
  <c r="BY8" i="7"/>
  <c r="BT8" i="7"/>
  <c r="BV8" i="7" s="1"/>
  <c r="BX41" i="7"/>
  <c r="BU41" i="7"/>
  <c r="BW41" i="7" s="1"/>
  <c r="BS41" i="7"/>
  <c r="CA41" i="7" s="1"/>
  <c r="BY41" i="7"/>
  <c r="BP119" i="7"/>
  <c r="BI119" i="7"/>
  <c r="BZ119" i="7" s="1"/>
  <c r="BE119" i="7"/>
  <c r="BM119" i="7" s="1"/>
  <c r="BG119" i="7"/>
  <c r="BO119" i="7" s="1"/>
  <c r="CD99" i="7"/>
  <c r="CF99" i="7" s="1"/>
  <c r="CE99" i="7"/>
  <c r="CD82" i="7"/>
  <c r="CF82" i="7" s="1"/>
  <c r="CE82" i="7"/>
  <c r="CD51" i="7"/>
  <c r="CF51" i="7" s="1"/>
  <c r="CE51" i="7"/>
  <c r="BQ115" i="7"/>
  <c r="BF105" i="7"/>
  <c r="BN105" i="7" s="1"/>
  <c r="BF119" i="7"/>
  <c r="BN119" i="7" s="1"/>
  <c r="AZ9" i="7"/>
  <c r="CB9" i="7" s="1"/>
  <c r="BA9" i="7"/>
  <c r="BF32" i="7"/>
  <c r="BN32" i="7" s="1"/>
  <c r="BG32" i="7"/>
  <c r="BO32" i="7" s="1"/>
  <c r="AO15" i="7"/>
  <c r="AY15" i="7"/>
  <c r="AX15" i="7"/>
  <c r="AW9" i="7"/>
  <c r="BC9" i="7" s="1"/>
  <c r="AV90" i="7"/>
  <c r="BA90" i="7" s="1"/>
  <c r="AZ90" i="7"/>
  <c r="CB90" i="7" s="1"/>
  <c r="BI32" i="7"/>
  <c r="BZ32" i="7" s="1"/>
  <c r="BP32" i="7"/>
  <c r="BE32" i="7"/>
  <c r="BM32" i="7" s="1"/>
  <c r="AR93" i="7"/>
  <c r="BT92" i="7"/>
  <c r="BB27" i="7"/>
  <c r="BQ34" i="7"/>
  <c r="BR34" i="7"/>
  <c r="BX34" i="7" s="1"/>
  <c r="CE7" i="7" l="1"/>
  <c r="CC8" i="7"/>
  <c r="CD8" i="7" s="1"/>
  <c r="CF8" i="7" s="1"/>
  <c r="AR54" i="7"/>
  <c r="BT53" i="7"/>
  <c r="BQ105" i="7"/>
  <c r="BR105" i="7"/>
  <c r="AR123" i="7"/>
  <c r="BT122" i="7"/>
  <c r="BX115" i="7"/>
  <c r="BU115" i="7"/>
  <c r="BW115" i="7" s="1"/>
  <c r="BT115" i="7"/>
  <c r="BV115" i="7" s="1"/>
  <c r="BS115" i="7"/>
  <c r="CA115" i="7" s="1"/>
  <c r="BY115" i="7"/>
  <c r="BQ119" i="7"/>
  <c r="BR119" i="7"/>
  <c r="CE52" i="7"/>
  <c r="CD52" i="7"/>
  <c r="CF52" i="7" s="1"/>
  <c r="BX110" i="7"/>
  <c r="BU110" i="7"/>
  <c r="BW110" i="7" s="1"/>
  <c r="BT110" i="7"/>
  <c r="BV110" i="7" s="1"/>
  <c r="BS110" i="7"/>
  <c r="CA110" i="7" s="1"/>
  <c r="BY110" i="7"/>
  <c r="BB9" i="7"/>
  <c r="BH9" i="7" s="1"/>
  <c r="BI9" i="7" s="1"/>
  <c r="BZ9" i="7" s="1"/>
  <c r="BD15" i="7"/>
  <c r="AU15" i="7"/>
  <c r="BH90" i="7"/>
  <c r="BE90" i="7" s="1"/>
  <c r="BM90" i="7" s="1"/>
  <c r="AR94" i="7"/>
  <c r="BT93" i="7"/>
  <c r="BV93" i="7" s="1"/>
  <c r="CC93" i="7" s="1"/>
  <c r="BQ32" i="7"/>
  <c r="BR32" i="7"/>
  <c r="BX32" i="7" s="1"/>
  <c r="BS34" i="7"/>
  <c r="CA34" i="7" s="1"/>
  <c r="BU34" i="7"/>
  <c r="BW34" i="7" s="1"/>
  <c r="BY34" i="7"/>
  <c r="BH27" i="7"/>
  <c r="BF27" i="7" s="1"/>
  <c r="BN27" i="7" s="1"/>
  <c r="AW90" i="7"/>
  <c r="BC90" i="7" s="1"/>
  <c r="CE8" i="7" l="1"/>
  <c r="BX105" i="7"/>
  <c r="BU105" i="7"/>
  <c r="BW105" i="7" s="1"/>
  <c r="BT105" i="7"/>
  <c r="BV105" i="7" s="1"/>
  <c r="BS105" i="7"/>
  <c r="CA105" i="7" s="1"/>
  <c r="BY105" i="7"/>
  <c r="BX119" i="7"/>
  <c r="BU119" i="7"/>
  <c r="BW119" i="7" s="1"/>
  <c r="BT119" i="7"/>
  <c r="BV119" i="7" s="1"/>
  <c r="BS119" i="7"/>
  <c r="CA119" i="7" s="1"/>
  <c r="BY119" i="7"/>
  <c r="AR55" i="7"/>
  <c r="BT54" i="7"/>
  <c r="CC110" i="7"/>
  <c r="CC115" i="7"/>
  <c r="BF9" i="7"/>
  <c r="BN9" i="7" s="1"/>
  <c r="BG9" i="7"/>
  <c r="BO9" i="7" s="1"/>
  <c r="BP9" i="7"/>
  <c r="BR9" i="7" s="1"/>
  <c r="BE9" i="7"/>
  <c r="BM9" i="7" s="1"/>
  <c r="AV15" i="7"/>
  <c r="AZ15" i="7"/>
  <c r="CB15" i="7" s="1"/>
  <c r="BG90" i="7"/>
  <c r="BO90" i="7" s="1"/>
  <c r="BB90" i="7"/>
  <c r="BF90" i="7" s="1"/>
  <c r="BN90" i="7" s="1"/>
  <c r="AR95" i="7"/>
  <c r="BT94" i="7"/>
  <c r="BI27" i="7"/>
  <c r="BZ27" i="7" s="1"/>
  <c r="BP27" i="7"/>
  <c r="BE27" i="7"/>
  <c r="BM27" i="7" s="1"/>
  <c r="BG27" i="7"/>
  <c r="BO27" i="7" s="1"/>
  <c r="BS32" i="7"/>
  <c r="CA32" i="7" s="1"/>
  <c r="BU32" i="7"/>
  <c r="BW32" i="7" s="1"/>
  <c r="BY32" i="7"/>
  <c r="CE93" i="7"/>
  <c r="CD93" i="7"/>
  <c r="CF93" i="7" s="1"/>
  <c r="BI90" i="7"/>
  <c r="BZ90" i="7" s="1"/>
  <c r="BP90" i="7"/>
  <c r="C6" i="6"/>
  <c r="BQ9" i="7" l="1"/>
  <c r="CE115" i="7"/>
  <c r="CD115" i="7"/>
  <c r="CF115" i="7" s="1"/>
  <c r="CE110" i="7"/>
  <c r="CD110" i="7"/>
  <c r="CF110" i="7" s="1"/>
  <c r="AR56" i="7"/>
  <c r="BT55" i="7"/>
  <c r="CC119" i="7"/>
  <c r="CC105" i="7"/>
  <c r="BA15" i="7"/>
  <c r="AW15" i="7"/>
  <c r="BC15" i="7" s="1"/>
  <c r="BX9" i="7"/>
  <c r="BS9" i="7"/>
  <c r="CA9" i="7" s="1"/>
  <c r="BY9" i="7"/>
  <c r="BU9" i="7"/>
  <c r="BW9" i="7" s="1"/>
  <c r="BT9" i="7"/>
  <c r="BV9" i="7" s="1"/>
  <c r="BQ27" i="7"/>
  <c r="BR27" i="7"/>
  <c r="BX27" i="7" s="1"/>
  <c r="BR90" i="7"/>
  <c r="BX90" i="7" s="1"/>
  <c r="BQ90" i="7"/>
  <c r="AR96" i="7"/>
  <c r="BT95" i="7"/>
  <c r="CD105" i="7" l="1"/>
  <c r="CF105" i="7" s="1"/>
  <c r="CE105" i="7"/>
  <c r="CE119" i="7"/>
  <c r="CD119" i="7"/>
  <c r="CF119" i="7" s="1"/>
  <c r="AR57" i="7"/>
  <c r="BT56" i="7"/>
  <c r="CC9" i="7"/>
  <c r="CD9" i="7" s="1"/>
  <c r="CF9" i="7" s="1"/>
  <c r="BB15" i="7"/>
  <c r="BS27" i="7"/>
  <c r="CA27" i="7" s="1"/>
  <c r="BU27" i="7"/>
  <c r="BW27" i="7" s="1"/>
  <c r="BY27" i="7"/>
  <c r="BT90" i="7"/>
  <c r="BV90" i="7" s="1"/>
  <c r="BS90" i="7"/>
  <c r="CA90" i="7" s="1"/>
  <c r="BU90" i="7"/>
  <c r="BW90" i="7" s="1"/>
  <c r="BY90" i="7"/>
  <c r="CE9" i="7" l="1"/>
  <c r="BH15" i="7"/>
  <c r="BF15" i="7" s="1"/>
  <c r="BN15" i="7" s="1"/>
  <c r="CC90" i="7"/>
  <c r="BI15" i="7" l="1"/>
  <c r="BZ15" i="7" s="1"/>
  <c r="BP15" i="7"/>
  <c r="BE15" i="7"/>
  <c r="BM15" i="7" s="1"/>
  <c r="BG15" i="7"/>
  <c r="BO15" i="7" s="1"/>
  <c r="CD90" i="7"/>
  <c r="CF90" i="7" s="1"/>
  <c r="CE90" i="7"/>
  <c r="BR15" i="7" l="1"/>
  <c r="BQ15" i="7"/>
  <c r="BX15" i="7" l="1"/>
  <c r="BS15" i="7"/>
  <c r="CA15" i="7" s="1"/>
  <c r="BY15" i="7"/>
  <c r="BU15" i="7"/>
  <c r="BW15" i="7" s="1"/>
  <c r="O5" i="6" l="1"/>
  <c r="K5" i="6" s="1"/>
  <c r="M5" i="6"/>
  <c r="L5" i="6"/>
  <c r="B11" i="6" l="1"/>
  <c r="AS11" i="7" s="1"/>
  <c r="AO11" i="7" l="1"/>
  <c r="AR12" i="7"/>
  <c r="AY11" i="7"/>
  <c r="AX11" i="7" s="1"/>
  <c r="B132" i="6"/>
  <c r="AS132" i="7" s="1"/>
  <c r="AU11" i="7" l="1"/>
  <c r="AV11" i="7" s="1"/>
  <c r="AO132" i="7"/>
  <c r="AY132" i="7"/>
  <c r="AX132" i="7" s="1"/>
  <c r="BD132" i="7" s="1"/>
  <c r="AR133" i="7"/>
  <c r="BT133" i="7" s="1"/>
  <c r="AP133" i="7"/>
  <c r="AR13" i="7"/>
  <c r="BT12" i="7"/>
  <c r="BD11" i="7"/>
  <c r="A133" i="6"/>
  <c r="O7" i="6"/>
  <c r="K7" i="6" s="1"/>
  <c r="M7" i="6"/>
  <c r="L7" i="6"/>
  <c r="AZ11" i="7" l="1"/>
  <c r="CB11" i="7" s="1"/>
  <c r="AR14" i="7"/>
  <c r="BT13" i="7"/>
  <c r="BV13" i="7" s="1"/>
  <c r="CC13" i="7" s="1"/>
  <c r="AW11" i="7"/>
  <c r="BC11" i="7" s="1"/>
  <c r="AP132" i="7"/>
  <c r="AQ133" i="7"/>
  <c r="AU132" i="7"/>
  <c r="BA11" i="7"/>
  <c r="B29" i="6"/>
  <c r="AS29" i="7" s="1"/>
  <c r="B37" i="6"/>
  <c r="AS37" i="7" s="1"/>
  <c r="AO29" i="7" l="1"/>
  <c r="AY29" i="7"/>
  <c r="AX29" i="7" s="1"/>
  <c r="AO37" i="7"/>
  <c r="AY37" i="7"/>
  <c r="AX37" i="7" s="1"/>
  <c r="AQ132" i="7"/>
  <c r="AP130" i="7"/>
  <c r="AR15" i="7"/>
  <c r="BT14" i="7"/>
  <c r="AV132" i="7"/>
  <c r="BA132" i="7" s="1"/>
  <c r="AZ132" i="7"/>
  <c r="CB132" i="7" s="1"/>
  <c r="CD13" i="7"/>
  <c r="CF13" i="7" s="1"/>
  <c r="CE13" i="7"/>
  <c r="BB11" i="7"/>
  <c r="BH11" i="7" s="1"/>
  <c r="Z1" i="6"/>
  <c r="B6" i="8"/>
  <c r="J5" i="8"/>
  <c r="B5" i="8"/>
  <c r="B4" i="8"/>
  <c r="B3" i="8"/>
  <c r="B2" i="8"/>
  <c r="A2" i="8"/>
  <c r="B1" i="8"/>
  <c r="AF24" i="7"/>
  <c r="AF23" i="7"/>
  <c r="AF22" i="7"/>
  <c r="AF21" i="7"/>
  <c r="AF20" i="7"/>
  <c r="AF19" i="7"/>
  <c r="AF18" i="7"/>
  <c r="AF17" i="7"/>
  <c r="AF16" i="7"/>
  <c r="AF14" i="7"/>
  <c r="AF12" i="7"/>
  <c r="AF11" i="7"/>
  <c r="AF9" i="7"/>
  <c r="AF8" i="7"/>
  <c r="AF7" i="7"/>
  <c r="AF6" i="7"/>
  <c r="AF5" i="7"/>
  <c r="AF4" i="7"/>
  <c r="AF3" i="7"/>
  <c r="AR2" i="7"/>
  <c r="AR3" i="7" s="1"/>
  <c r="AF2" i="7"/>
  <c r="AF1" i="7"/>
  <c r="BI11" i="7" l="1"/>
  <c r="BZ11" i="7" s="1"/>
  <c r="BP11" i="7"/>
  <c r="BE11" i="7"/>
  <c r="BM11" i="7" s="1"/>
  <c r="BG11" i="7"/>
  <c r="BO11" i="7" s="1"/>
  <c r="AR16" i="7"/>
  <c r="BT15" i="7"/>
  <c r="BV15" i="7" s="1"/>
  <c r="CC15" i="7" s="1"/>
  <c r="BD37" i="7"/>
  <c r="AU37" i="7"/>
  <c r="BD29" i="7"/>
  <c r="AU29" i="7"/>
  <c r="AW132" i="7"/>
  <c r="BC132" i="7" s="1"/>
  <c r="AP129" i="7"/>
  <c r="AQ130" i="7"/>
  <c r="BF11" i="7"/>
  <c r="BN11" i="7" s="1"/>
  <c r="A3" i="8"/>
  <c r="A4" i="8" s="1"/>
  <c r="BB132" i="7" l="1"/>
  <c r="BH132" i="7" s="1"/>
  <c r="BF132" i="7" s="1"/>
  <c r="BN132" i="7" s="1"/>
  <c r="AZ29" i="7"/>
  <c r="CB29" i="7" s="1"/>
  <c r="AV29" i="7"/>
  <c r="BA29" i="7" s="1"/>
  <c r="AZ37" i="7"/>
  <c r="CB37" i="7" s="1"/>
  <c r="AV37" i="7"/>
  <c r="AR17" i="7"/>
  <c r="BT16" i="7"/>
  <c r="BV16" i="7" s="1"/>
  <c r="CC16" i="7" s="1"/>
  <c r="AP128" i="7"/>
  <c r="AQ129" i="7"/>
  <c r="CD15" i="7"/>
  <c r="CF15" i="7" s="1"/>
  <c r="CE15" i="7"/>
  <c r="BR11" i="7"/>
  <c r="BX11" i="7" s="1"/>
  <c r="BQ11" i="7"/>
  <c r="AO2" i="7"/>
  <c r="AY2" i="7"/>
  <c r="AX2" i="7" s="1"/>
  <c r="BD2" i="7" s="1"/>
  <c r="CD16" i="7" l="1"/>
  <c r="CF16" i="7" s="1"/>
  <c r="CE16" i="7"/>
  <c r="BA37" i="7"/>
  <c r="AW37" i="7"/>
  <c r="BC37" i="7" s="1"/>
  <c r="BG132" i="7"/>
  <c r="BO132" i="7" s="1"/>
  <c r="BI132" i="7"/>
  <c r="BZ132" i="7" s="1"/>
  <c r="BP132" i="7"/>
  <c r="BE132" i="7"/>
  <c r="BM132" i="7" s="1"/>
  <c r="BU11" i="7"/>
  <c r="BW11" i="7" s="1"/>
  <c r="BT11" i="7"/>
  <c r="BV11" i="7" s="1"/>
  <c r="BS11" i="7"/>
  <c r="CA11" i="7" s="1"/>
  <c r="BY11" i="7"/>
  <c r="AQ128" i="7"/>
  <c r="AP127" i="7"/>
  <c r="AR18" i="7"/>
  <c r="BT17" i="7"/>
  <c r="BV17" i="7" s="1"/>
  <c r="CC17" i="7" s="1"/>
  <c r="AW29" i="7"/>
  <c r="BC29" i="7" s="1"/>
  <c r="AO3" i="7"/>
  <c r="AU2" i="7"/>
  <c r="AQ2" i="7"/>
  <c r="BB29" i="7" l="1"/>
  <c r="BH29" i="7" s="1"/>
  <c r="BP29" i="7" s="1"/>
  <c r="BB37" i="7"/>
  <c r="BH37" i="7" s="1"/>
  <c r="CD17" i="7"/>
  <c r="CF17" i="7" s="1"/>
  <c r="CE17" i="7"/>
  <c r="AP126" i="7"/>
  <c r="AQ127" i="7"/>
  <c r="AR19" i="7"/>
  <c r="BT18" i="7"/>
  <c r="BV18" i="7" s="1"/>
  <c r="CC18" i="7" s="1"/>
  <c r="BV132" i="7"/>
  <c r="BQ132" i="7"/>
  <c r="BR132" i="7"/>
  <c r="BX132" i="7"/>
  <c r="CC11" i="7"/>
  <c r="AU3" i="7"/>
  <c r="AQ3" i="7"/>
  <c r="AZ2" i="7"/>
  <c r="CB2" i="7" s="1"/>
  <c r="AV2" i="7"/>
  <c r="BF29" i="7" l="1"/>
  <c r="BN29" i="7" s="1"/>
  <c r="BG29" i="7"/>
  <c r="BO29" i="7" s="1"/>
  <c r="BI29" i="7"/>
  <c r="BZ29" i="7" s="1"/>
  <c r="BE37" i="7"/>
  <c r="BM37" i="7" s="1"/>
  <c r="BF37" i="7"/>
  <c r="BN37" i="7" s="1"/>
  <c r="BG37" i="7"/>
  <c r="BO37" i="7" s="1"/>
  <c r="BE29" i="7"/>
  <c r="BM29" i="7" s="1"/>
  <c r="CE11" i="7"/>
  <c r="CD11" i="7"/>
  <c r="CF11" i="7" s="1"/>
  <c r="BS132" i="7"/>
  <c r="CA132" i="7" s="1"/>
  <c r="BW132" i="7"/>
  <c r="BT132" i="7"/>
  <c r="BU132" i="7"/>
  <c r="BY132" i="7"/>
  <c r="AR20" i="7"/>
  <c r="BT19" i="7"/>
  <c r="BP37" i="7"/>
  <c r="BI37" i="7"/>
  <c r="BZ37" i="7" s="1"/>
  <c r="AP125" i="7"/>
  <c r="AQ126" i="7"/>
  <c r="CD18" i="7"/>
  <c r="CF18" i="7" s="1"/>
  <c r="CE18" i="7"/>
  <c r="BQ29" i="7"/>
  <c r="BR29" i="7"/>
  <c r="BX29" i="7" s="1"/>
  <c r="AV3" i="7"/>
  <c r="BA3" i="7" s="1"/>
  <c r="AZ3" i="7"/>
  <c r="CB3" i="7" s="1"/>
  <c r="AW2" i="7"/>
  <c r="BC2" i="7" s="1"/>
  <c r="BA2" i="7"/>
  <c r="BS29" i="7" l="1"/>
  <c r="CA29" i="7" s="1"/>
  <c r="BY29" i="7"/>
  <c r="BU29" i="7"/>
  <c r="BW29" i="7" s="1"/>
  <c r="AP124" i="7"/>
  <c r="AQ125" i="7"/>
  <c r="BR37" i="7"/>
  <c r="BX37" i="7" s="1"/>
  <c r="BQ37" i="7"/>
  <c r="AR21" i="7"/>
  <c r="BT20" i="7"/>
  <c r="BV20" i="7" s="1"/>
  <c r="CC20" i="7" s="1"/>
  <c r="CC132" i="7"/>
  <c r="AW3" i="7"/>
  <c r="BC3" i="7" s="1"/>
  <c r="BB2" i="7"/>
  <c r="AP122" i="7" l="1"/>
  <c r="AQ124" i="7"/>
  <c r="CE20" i="7"/>
  <c r="CD20" i="7"/>
  <c r="CF20" i="7" s="1"/>
  <c r="CD132" i="7"/>
  <c r="CF132" i="7" s="1"/>
  <c r="AR22" i="7"/>
  <c r="BT21" i="7"/>
  <c r="BV21" i="7" s="1"/>
  <c r="CC21" i="7" s="1"/>
  <c r="BY37" i="7"/>
  <c r="BS37" i="7"/>
  <c r="CA37" i="7" s="1"/>
  <c r="BU37" i="7"/>
  <c r="BW37" i="7" s="1"/>
  <c r="BB3" i="7"/>
  <c r="BH2" i="7"/>
  <c r="BF2" i="7" s="1"/>
  <c r="BN2" i="7" s="1"/>
  <c r="AP121" i="7" l="1"/>
  <c r="AQ122" i="7"/>
  <c r="AR23" i="7"/>
  <c r="BT22" i="7"/>
  <c r="BV22" i="7" s="1"/>
  <c r="CC22" i="7" s="1"/>
  <c r="CE21" i="7"/>
  <c r="CD21" i="7"/>
  <c r="CF21" i="7" s="1"/>
  <c r="CE132" i="7"/>
  <c r="BH3" i="7"/>
  <c r="BF3" i="7" s="1"/>
  <c r="BN3" i="7" s="1"/>
  <c r="BI2" i="7"/>
  <c r="BZ2" i="7" s="1"/>
  <c r="BP2" i="7"/>
  <c r="BG2" i="7"/>
  <c r="BO2" i="7" s="1"/>
  <c r="BE2" i="7"/>
  <c r="BM2" i="7" s="1"/>
  <c r="AR24" i="7" l="1"/>
  <c r="BT23" i="7"/>
  <c r="AQ121" i="7"/>
  <c r="AP120" i="7"/>
  <c r="CD22" i="7"/>
  <c r="CF22" i="7" s="1"/>
  <c r="CE22" i="7"/>
  <c r="BI3" i="7"/>
  <c r="BZ3" i="7" s="1"/>
  <c r="BP3" i="7"/>
  <c r="BE3" i="7"/>
  <c r="BM3" i="7" s="1"/>
  <c r="BG3" i="7"/>
  <c r="BO3" i="7" s="1"/>
  <c r="BV2" i="7"/>
  <c r="BR2" i="7"/>
  <c r="BX2" i="7"/>
  <c r="BQ2" i="7"/>
  <c r="AR25" i="7" l="1"/>
  <c r="BT24" i="7"/>
  <c r="BV24" i="7" s="1"/>
  <c r="CC24" i="7" s="1"/>
  <c r="AQ120" i="7"/>
  <c r="AP119" i="7"/>
  <c r="BQ3" i="7"/>
  <c r="BR3" i="7"/>
  <c r="BV3" i="7"/>
  <c r="BX3" i="7"/>
  <c r="BW2" i="7"/>
  <c r="BY2" i="7"/>
  <c r="BU2" i="7"/>
  <c r="BS2" i="7"/>
  <c r="CA2" i="7" s="1"/>
  <c r="BT2" i="7"/>
  <c r="AP118" i="7" l="1"/>
  <c r="AQ119" i="7"/>
  <c r="AR26" i="7"/>
  <c r="BT25" i="7"/>
  <c r="BV25" i="7" s="1"/>
  <c r="CC25" i="7" s="1"/>
  <c r="CE24" i="7"/>
  <c r="CD24" i="7"/>
  <c r="CF24" i="7" s="1"/>
  <c r="BS3" i="7"/>
  <c r="CA3" i="7" s="1"/>
  <c r="BU3" i="7"/>
  <c r="BW3" i="7"/>
  <c r="BY3" i="7"/>
  <c r="BT3" i="7"/>
  <c r="CC2" i="7"/>
  <c r="CC3" i="7" l="1"/>
  <c r="CD3" i="7" s="1"/>
  <c r="CF3" i="7" s="1"/>
  <c r="AR27" i="7"/>
  <c r="BT26" i="7"/>
  <c r="AP117" i="7"/>
  <c r="AQ118" i="7"/>
  <c r="CE25" i="7"/>
  <c r="CD25" i="7"/>
  <c r="CF25" i="7" s="1"/>
  <c r="CD2" i="7"/>
  <c r="CF2" i="7" s="1"/>
  <c r="C2" i="6" s="1"/>
  <c r="AP116" i="7" l="1"/>
  <c r="AQ117" i="7"/>
  <c r="AR28" i="7"/>
  <c r="BT27" i="7"/>
  <c r="BV27" i="7" s="1"/>
  <c r="CC27" i="7" s="1"/>
  <c r="CE3" i="7"/>
  <c r="C3" i="6"/>
  <c r="CE2" i="7"/>
  <c r="AR29" i="7" l="1"/>
  <c r="BT28" i="7"/>
  <c r="BV28" i="7" s="1"/>
  <c r="CC28" i="7" s="1"/>
  <c r="AP115" i="7"/>
  <c r="AQ116" i="7"/>
  <c r="CD27" i="7"/>
  <c r="CF27" i="7" s="1"/>
  <c r="CE27" i="7"/>
  <c r="C8" i="6"/>
  <c r="AP114" i="7" l="1"/>
  <c r="AQ115" i="7"/>
  <c r="AR30" i="7"/>
  <c r="BT29" i="7"/>
  <c r="BV29" i="7" s="1"/>
  <c r="CC29" i="7" s="1"/>
  <c r="CD28" i="7"/>
  <c r="CF28" i="7" s="1"/>
  <c r="CE28" i="7"/>
  <c r="C7" i="6"/>
  <c r="AR31" i="7" l="1"/>
  <c r="BT30" i="7"/>
  <c r="AP112" i="7"/>
  <c r="AQ114" i="7"/>
  <c r="CD29" i="7"/>
  <c r="CF29" i="7" s="1"/>
  <c r="CE29" i="7"/>
  <c r="C10" i="6"/>
  <c r="AP111" i="7" l="1"/>
  <c r="AQ112" i="7"/>
  <c r="AR32" i="7"/>
  <c r="BT31" i="7"/>
  <c r="C9" i="6"/>
  <c r="AP110" i="7" l="1"/>
  <c r="AQ111" i="7"/>
  <c r="AR33" i="7"/>
  <c r="BT32" i="7"/>
  <c r="BV32" i="7" s="1"/>
  <c r="CC32" i="7" s="1"/>
  <c r="C11" i="6"/>
  <c r="C12" i="6"/>
  <c r="AR34" i="7" l="1"/>
  <c r="BT33" i="7"/>
  <c r="BV33" i="7" s="1"/>
  <c r="CC33" i="7" s="1"/>
  <c r="AP109" i="7"/>
  <c r="AQ110" i="7"/>
  <c r="CE32" i="7"/>
  <c r="CD32" i="7"/>
  <c r="CF32" i="7" s="1"/>
  <c r="C14" i="6"/>
  <c r="C16" i="6"/>
  <c r="AP108" i="7" l="1"/>
  <c r="AQ109" i="7"/>
  <c r="AR35" i="7"/>
  <c r="BT34" i="7"/>
  <c r="BV34" i="7" s="1"/>
  <c r="CC34" i="7" s="1"/>
  <c r="CD33" i="7"/>
  <c r="CF33" i="7" s="1"/>
  <c r="CE33" i="7"/>
  <c r="C17" i="6"/>
  <c r="BT35" i="7" l="1"/>
  <c r="BV35" i="7" s="1"/>
  <c r="CC35" i="7" s="1"/>
  <c r="AR36" i="7"/>
  <c r="AP107" i="7"/>
  <c r="AQ108" i="7"/>
  <c r="CD34" i="7"/>
  <c r="CF34" i="7" s="1"/>
  <c r="CE34" i="7"/>
  <c r="C18" i="6"/>
  <c r="CE35" i="7" l="1"/>
  <c r="CD35" i="7"/>
  <c r="CF35" i="7" s="1"/>
  <c r="AP106" i="7"/>
  <c r="AQ107" i="7"/>
  <c r="BT36" i="7"/>
  <c r="AR37" i="7"/>
  <c r="C19" i="6"/>
  <c r="AP105" i="7" l="1"/>
  <c r="AQ106" i="7"/>
  <c r="AR38" i="7"/>
  <c r="BT37" i="7"/>
  <c r="BV37" i="7" s="1"/>
  <c r="CC37" i="7" s="1"/>
  <c r="C20" i="6"/>
  <c r="BT38" i="7" l="1"/>
  <c r="BV38" i="7" s="1"/>
  <c r="CC38" i="7" s="1"/>
  <c r="AR39" i="7"/>
  <c r="AP103" i="7"/>
  <c r="AQ105" i="7"/>
  <c r="CE37" i="7"/>
  <c r="CD37" i="7"/>
  <c r="CF37" i="7" s="1"/>
  <c r="C13" i="6"/>
  <c r="C15" i="6"/>
  <c r="CE38" i="7" l="1"/>
  <c r="CD38" i="7"/>
  <c r="CF38" i="7" s="1"/>
  <c r="AP102" i="7"/>
  <c r="AQ103" i="7"/>
  <c r="BT39" i="7"/>
  <c r="BV39" i="7" s="1"/>
  <c r="CC39" i="7" s="1"/>
  <c r="AR40" i="7"/>
  <c r="C23" i="6"/>
  <c r="CE39" i="7" l="1"/>
  <c r="CD39" i="7"/>
  <c r="CF39" i="7" s="1"/>
  <c r="AQ102" i="7"/>
  <c r="AP101" i="7"/>
  <c r="BT40" i="7"/>
  <c r="BV40" i="7" s="1"/>
  <c r="CC40" i="7" s="1"/>
  <c r="AR41" i="7"/>
  <c r="C38" i="6"/>
  <c r="C22" i="6"/>
  <c r="C21" i="6"/>
  <c r="CE40" i="7" l="1"/>
  <c r="CD40" i="7"/>
  <c r="CF40" i="7" s="1"/>
  <c r="BT41" i="7"/>
  <c r="BV41" i="7" s="1"/>
  <c r="CC41" i="7" s="1"/>
  <c r="AR42" i="7"/>
  <c r="AP100" i="7"/>
  <c r="AQ101" i="7"/>
  <c r="C24" i="6"/>
  <c r="AP99" i="7" l="1"/>
  <c r="AQ100" i="7"/>
  <c r="CE41" i="7"/>
  <c r="CD41" i="7"/>
  <c r="CF41" i="7" s="1"/>
  <c r="BT42" i="7"/>
  <c r="AR43" i="7"/>
  <c r="C25" i="6"/>
  <c r="AQ99" i="7" l="1"/>
  <c r="AP98" i="7"/>
  <c r="BT43" i="7"/>
  <c r="BV43" i="7" s="1"/>
  <c r="CC43" i="7" s="1"/>
  <c r="AR44" i="7"/>
  <c r="C26" i="6"/>
  <c r="CE43" i="7" l="1"/>
  <c r="CD43" i="7"/>
  <c r="CF43" i="7" s="1"/>
  <c r="BT44" i="7"/>
  <c r="BV44" i="7" s="1"/>
  <c r="CC44" i="7" s="1"/>
  <c r="AR45" i="7"/>
  <c r="AP97" i="7"/>
  <c r="AQ98" i="7"/>
  <c r="C27" i="6"/>
  <c r="AP95" i="7" l="1"/>
  <c r="AQ97" i="7"/>
  <c r="CE44" i="7"/>
  <c r="CD44" i="7"/>
  <c r="CF44" i="7" s="1"/>
  <c r="BT45" i="7"/>
  <c r="AR46" i="7"/>
  <c r="C28" i="6"/>
  <c r="C33" i="6"/>
  <c r="AQ95" i="7" l="1"/>
  <c r="AP94" i="7"/>
  <c r="BT46" i="7"/>
  <c r="BV46" i="7" s="1"/>
  <c r="CC46" i="7" s="1"/>
  <c r="AR47" i="7"/>
  <c r="C29" i="6"/>
  <c r="CE46" i="7" l="1"/>
  <c r="CD46" i="7"/>
  <c r="CF46" i="7" s="1"/>
  <c r="AQ94" i="7"/>
  <c r="AP93" i="7"/>
  <c r="C30" i="6"/>
  <c r="AP92" i="7" l="1"/>
  <c r="AQ93" i="7"/>
  <c r="C31" i="6"/>
  <c r="AP91" i="7" l="1"/>
  <c r="AQ92" i="7"/>
  <c r="C32" i="6"/>
  <c r="AQ91" i="7" l="1"/>
  <c r="AP90" i="7"/>
  <c r="C34" i="6"/>
  <c r="AP89" i="7" l="1"/>
  <c r="AQ90" i="7"/>
  <c r="C35" i="6"/>
  <c r="C36" i="6"/>
  <c r="AP88" i="7" l="1"/>
  <c r="AQ89" i="7"/>
  <c r="C37" i="6"/>
  <c r="AP87" i="7" l="1"/>
  <c r="AQ88" i="7"/>
  <c r="C39" i="6"/>
  <c r="AP86" i="7" l="1"/>
  <c r="AQ87" i="7"/>
  <c r="C40" i="6"/>
  <c r="AP85" i="7" l="1"/>
  <c r="AQ86" i="7"/>
  <c r="C41" i="6"/>
  <c r="AP83" i="7" l="1"/>
  <c r="AQ85" i="7"/>
  <c r="C42" i="6"/>
  <c r="AP82" i="7" l="1"/>
  <c r="AQ83" i="7"/>
  <c r="C43" i="6"/>
  <c r="C44" i="6"/>
  <c r="AP81" i="7" l="1"/>
  <c r="AQ82" i="7"/>
  <c r="C45" i="6"/>
  <c r="AP80" i="7" l="1"/>
  <c r="AQ81" i="7"/>
  <c r="C46" i="6"/>
  <c r="AP79" i="7" l="1"/>
  <c r="AQ80" i="7"/>
  <c r="C61" i="6"/>
  <c r="AP78" i="7" l="1"/>
  <c r="AQ79" i="7"/>
  <c r="C62" i="6"/>
  <c r="AP77" i="7" l="1"/>
  <c r="AQ78" i="7"/>
  <c r="C83" i="6"/>
  <c r="AP76" i="7" l="1"/>
  <c r="AQ77" i="7"/>
  <c r="C107" i="6"/>
  <c r="AP75" i="7" l="1"/>
  <c r="AQ76" i="7"/>
  <c r="C55" i="6"/>
  <c r="C108" i="6"/>
  <c r="AP74" i="7" l="1"/>
  <c r="AQ75" i="7"/>
  <c r="C56" i="6"/>
  <c r="C109" i="6"/>
  <c r="AP72" i="7" l="1"/>
  <c r="AQ74" i="7"/>
  <c r="C110" i="6"/>
  <c r="C111" i="6"/>
  <c r="AP71" i="7" l="1"/>
  <c r="AQ72" i="7"/>
  <c r="C58" i="6"/>
  <c r="AP70" i="7" l="1"/>
  <c r="AQ71" i="7"/>
  <c r="C130" i="6"/>
  <c r="AP69" i="7" l="1"/>
  <c r="AQ70" i="7"/>
  <c r="C60" i="6"/>
  <c r="AP68" i="7" l="1"/>
  <c r="AQ69" i="7"/>
  <c r="C63" i="6"/>
  <c r="AP67" i="7" l="1"/>
  <c r="AQ68" i="7"/>
  <c r="C112" i="6"/>
  <c r="C126" i="6"/>
  <c r="AP66" i="7" l="1"/>
  <c r="AQ67" i="7"/>
  <c r="C127" i="6"/>
  <c r="AP64" i="7" l="1"/>
  <c r="AQ66" i="7"/>
  <c r="C128" i="6"/>
  <c r="AP63" i="7" l="1"/>
  <c r="AQ64" i="7"/>
  <c r="C129" i="6"/>
  <c r="AP62" i="7" l="1"/>
  <c r="AQ63" i="7"/>
  <c r="C116" i="6"/>
  <c r="AP61" i="7" l="1"/>
  <c r="AQ62" i="7"/>
  <c r="C117" i="6"/>
  <c r="AP60" i="7" l="1"/>
  <c r="AQ61" i="7"/>
  <c r="C118" i="6"/>
  <c r="C66" i="6"/>
  <c r="AP59" i="7" l="1"/>
  <c r="AQ60" i="7"/>
  <c r="C119" i="6"/>
  <c r="AP58" i="7" l="1"/>
  <c r="AQ59" i="7"/>
  <c r="C120" i="6"/>
  <c r="C68" i="6"/>
  <c r="AP56" i="7" l="1"/>
  <c r="AQ58" i="7"/>
  <c r="C121" i="6"/>
  <c r="C69" i="6"/>
  <c r="AP55" i="7" l="1"/>
  <c r="AQ56" i="7"/>
  <c r="C70" i="6"/>
  <c r="C71" i="6"/>
  <c r="AP54" i="7" l="1"/>
  <c r="AQ55" i="7"/>
  <c r="C72" i="6"/>
  <c r="AP53" i="7" l="1"/>
  <c r="AQ54" i="7"/>
  <c r="C74" i="6"/>
  <c r="AP52" i="7" l="1"/>
  <c r="AQ53" i="7"/>
  <c r="C76" i="6"/>
  <c r="AP51" i="7" l="1"/>
  <c r="AQ52" i="7"/>
  <c r="C77" i="6"/>
  <c r="AP49" i="7" l="1"/>
  <c r="AQ49" i="7" s="1"/>
  <c r="AQ51" i="7"/>
  <c r="C78" i="6"/>
  <c r="C79" i="6" l="1"/>
  <c r="C81" i="6" l="1"/>
  <c r="C80" i="6" l="1"/>
  <c r="C122" i="6" l="1"/>
  <c r="C82" i="6"/>
  <c r="C85" i="6" l="1"/>
  <c r="C87" i="6" l="1"/>
  <c r="C88" i="6" l="1"/>
  <c r="C89" i="6" l="1"/>
  <c r="C99" i="6" l="1"/>
  <c r="C90" i="6"/>
  <c r="C91" i="6" l="1"/>
  <c r="C94" i="6" l="1"/>
  <c r="C95" i="6" l="1"/>
  <c r="C97" i="6" l="1"/>
  <c r="A98" i="6" s="1"/>
  <c r="C100" i="6" l="1"/>
  <c r="C101" i="6" l="1"/>
  <c r="C102" i="6"/>
  <c r="C103" i="6" l="1"/>
  <c r="A46" i="6" l="1"/>
  <c r="A90" i="6"/>
  <c r="A91" i="6" s="1"/>
  <c r="C67" i="6" l="1"/>
  <c r="C92" i="6"/>
  <c r="C59" i="6" l="1"/>
  <c r="C75" i="6"/>
  <c r="C86" i="6" l="1"/>
  <c r="C98" i="6" l="1"/>
  <c r="A99" i="6" s="1"/>
  <c r="A100" i="6" s="1"/>
  <c r="A101" i="6" s="1"/>
  <c r="A102" i="6" s="1"/>
  <c r="C106" i="6" l="1"/>
  <c r="C115" i="6" l="1"/>
  <c r="C125" i="6" l="1"/>
  <c r="A47" i="6" l="1"/>
  <c r="A48" i="6" s="1"/>
  <c r="C93" i="6" l="1"/>
  <c r="A92" i="6"/>
  <c r="B47" i="6" s="1"/>
  <c r="AS47" i="7" s="1"/>
  <c r="C54" i="6"/>
  <c r="C52" i="6"/>
  <c r="C53" i="6"/>
  <c r="C51" i="6"/>
  <c r="AY47" i="7" l="1"/>
  <c r="AX47" i="7" s="1"/>
  <c r="BD47" i="7" s="1"/>
  <c r="AP48" i="7"/>
  <c r="AR48" i="7"/>
  <c r="AO47" i="7"/>
  <c r="A93" i="6"/>
  <c r="A94" i="6" s="1"/>
  <c r="C49" i="6"/>
  <c r="AR49" i="7" l="1"/>
  <c r="BT48" i="7"/>
  <c r="BV48" i="7" s="1"/>
  <c r="CC48" i="7" s="1"/>
  <c r="AU47" i="7"/>
  <c r="AO50" i="7"/>
  <c r="AQ48" i="7"/>
  <c r="AP47" i="7"/>
  <c r="AQ47" i="7" l="1"/>
  <c r="AP46" i="7"/>
  <c r="AV47" i="7"/>
  <c r="AZ47" i="7"/>
  <c r="CB47" i="7" s="1"/>
  <c r="AR50" i="7"/>
  <c r="BT49" i="7"/>
  <c r="AU50" i="7"/>
  <c r="AQ50" i="7"/>
  <c r="CD48" i="7"/>
  <c r="CF48" i="7" s="1"/>
  <c r="C48" i="6" s="1"/>
  <c r="CE48" i="7"/>
  <c r="AO57" i="7"/>
  <c r="AO65" i="7" s="1"/>
  <c r="AU65" i="7" l="1"/>
  <c r="AQ65" i="7"/>
  <c r="AW47" i="7"/>
  <c r="BC47" i="7" s="1"/>
  <c r="AQ46" i="7"/>
  <c r="AP45" i="7"/>
  <c r="AU57" i="7"/>
  <c r="AQ57" i="7"/>
  <c r="AO73" i="7"/>
  <c r="AV50" i="7"/>
  <c r="AZ50" i="7"/>
  <c r="CB50" i="7" s="1"/>
  <c r="BA47" i="7"/>
  <c r="BH47" i="7" l="1"/>
  <c r="BE47" i="7" s="1"/>
  <c r="BM47" i="7" s="1"/>
  <c r="AW50" i="7"/>
  <c r="BC50" i="7" s="1"/>
  <c r="AU73" i="7"/>
  <c r="AQ73" i="7"/>
  <c r="AO84" i="7"/>
  <c r="AV57" i="7"/>
  <c r="AZ57" i="7"/>
  <c r="CB57" i="7" s="1"/>
  <c r="AV65" i="7"/>
  <c r="BA65" i="7" s="1"/>
  <c r="AZ65" i="7"/>
  <c r="CB65" i="7" s="1"/>
  <c r="AQ45" i="7"/>
  <c r="AP44" i="7"/>
  <c r="BA50" i="7"/>
  <c r="BB47" i="7"/>
  <c r="BF47" i="7" l="1"/>
  <c r="BN47" i="7" s="1"/>
  <c r="BG47" i="7"/>
  <c r="BO47" i="7" s="1"/>
  <c r="AW57" i="7"/>
  <c r="BC57" i="7" s="1"/>
  <c r="AU84" i="7"/>
  <c r="AQ84" i="7"/>
  <c r="AO96" i="7"/>
  <c r="AV73" i="7"/>
  <c r="BA73" i="7" s="1"/>
  <c r="AZ73" i="7"/>
  <c r="CB73" i="7" s="1"/>
  <c r="AQ44" i="7"/>
  <c r="AP43" i="7"/>
  <c r="AW65" i="7"/>
  <c r="BC65" i="7" s="1"/>
  <c r="BI47" i="7"/>
  <c r="BZ47" i="7" s="1"/>
  <c r="BP47" i="7"/>
  <c r="BA57" i="7"/>
  <c r="BB50" i="7"/>
  <c r="BB65" i="7" l="1"/>
  <c r="BH65" i="7" s="1"/>
  <c r="BP65" i="7" s="1"/>
  <c r="BB57" i="7"/>
  <c r="BH57" i="7" s="1"/>
  <c r="AW73" i="7"/>
  <c r="BC73" i="7" s="1"/>
  <c r="BR47" i="7"/>
  <c r="BX47" i="7" s="1"/>
  <c r="BQ47" i="7"/>
  <c r="AQ43" i="7"/>
  <c r="AP42" i="7"/>
  <c r="AU96" i="7"/>
  <c r="AQ96" i="7"/>
  <c r="AO104" i="7"/>
  <c r="AV84" i="7"/>
  <c r="AZ84" i="7"/>
  <c r="CB84" i="7" s="1"/>
  <c r="BH50" i="7"/>
  <c r="BI65" i="7" l="1"/>
  <c r="BZ65" i="7" s="1"/>
  <c r="BF65" i="7"/>
  <c r="BN65" i="7" s="1"/>
  <c r="BE57" i="7"/>
  <c r="BM57" i="7" s="1"/>
  <c r="BG57" i="7"/>
  <c r="BO57" i="7" s="1"/>
  <c r="BG65" i="7"/>
  <c r="BO65" i="7" s="1"/>
  <c r="BE65" i="7"/>
  <c r="BM65" i="7" s="1"/>
  <c r="BB73" i="7"/>
  <c r="BH73" i="7" s="1"/>
  <c r="BE73" i="7" s="1"/>
  <c r="BM73" i="7" s="1"/>
  <c r="AW84" i="7"/>
  <c r="BC84" i="7" s="1"/>
  <c r="AU104" i="7"/>
  <c r="AQ104" i="7"/>
  <c r="AO113" i="7"/>
  <c r="AV96" i="7"/>
  <c r="BA96" i="7" s="1"/>
  <c r="AZ96" i="7"/>
  <c r="CB96" i="7" s="1"/>
  <c r="BT47" i="7"/>
  <c r="BV47" i="7" s="1"/>
  <c r="BS47" i="7"/>
  <c r="CA47" i="7" s="1"/>
  <c r="BU47" i="7"/>
  <c r="BW47" i="7" s="1"/>
  <c r="BY47" i="7"/>
  <c r="BR65" i="7"/>
  <c r="BV65" i="7"/>
  <c r="BX65" i="7"/>
  <c r="BQ65" i="7"/>
  <c r="BI50" i="7"/>
  <c r="BZ50" i="7" s="1"/>
  <c r="BP50" i="7"/>
  <c r="BG50" i="7"/>
  <c r="BO50" i="7" s="1"/>
  <c r="BE50" i="7"/>
  <c r="BM50" i="7" s="1"/>
  <c r="AQ42" i="7"/>
  <c r="AP41" i="7"/>
  <c r="BI57" i="7"/>
  <c r="BZ57" i="7" s="1"/>
  <c r="BP57" i="7"/>
  <c r="BA84" i="7"/>
  <c r="BF57" i="7"/>
  <c r="BN57" i="7" s="1"/>
  <c r="BF50" i="7"/>
  <c r="BN50" i="7" s="1"/>
  <c r="C105" i="6"/>
  <c r="BI73" i="7" l="1"/>
  <c r="BZ73" i="7" s="1"/>
  <c r="BG73" i="7"/>
  <c r="BO73" i="7" s="1"/>
  <c r="BP73" i="7"/>
  <c r="BV73" i="7" s="1"/>
  <c r="BF73" i="7"/>
  <c r="BN73" i="7" s="1"/>
  <c r="BR57" i="7"/>
  <c r="BV57" i="7"/>
  <c r="BX57" i="7"/>
  <c r="BQ57" i="7"/>
  <c r="AQ41" i="7"/>
  <c r="AP40" i="7"/>
  <c r="BR73" i="7"/>
  <c r="BR50" i="7"/>
  <c r="BV50" i="7"/>
  <c r="BX50" i="7"/>
  <c r="BQ50" i="7"/>
  <c r="BT65" i="7"/>
  <c r="BS65" i="7"/>
  <c r="CA65" i="7" s="1"/>
  <c r="BW65" i="7"/>
  <c r="BU65" i="7"/>
  <c r="BY65" i="7"/>
  <c r="AW96" i="7"/>
  <c r="BC96" i="7" s="1"/>
  <c r="BB84" i="7"/>
  <c r="BH84" i="7" s="1"/>
  <c r="AU113" i="7"/>
  <c r="AQ113" i="7"/>
  <c r="AO123" i="7"/>
  <c r="AV104" i="7"/>
  <c r="BA104" i="7" s="1"/>
  <c r="AZ104" i="7"/>
  <c r="CB104" i="7" s="1"/>
  <c r="CC47" i="7"/>
  <c r="BX73" i="7" l="1"/>
  <c r="BB96" i="7"/>
  <c r="BH96" i="7" s="1"/>
  <c r="BF96" i="7" s="1"/>
  <c r="BN96" i="7" s="1"/>
  <c r="BQ73" i="7"/>
  <c r="CC65" i="7"/>
  <c r="CD65" i="7" s="1"/>
  <c r="CF65" i="7" s="1"/>
  <c r="C65" i="6" s="1"/>
  <c r="BI84" i="7"/>
  <c r="BZ84" i="7" s="1"/>
  <c r="BP84" i="7"/>
  <c r="BE84" i="7"/>
  <c r="BM84" i="7" s="1"/>
  <c r="BG84" i="7"/>
  <c r="BO84" i="7" s="1"/>
  <c r="CD47" i="7"/>
  <c r="CF47" i="7" s="1"/>
  <c r="C47" i="6" s="1"/>
  <c r="CE47" i="7"/>
  <c r="AV113" i="7"/>
  <c r="BA113" i="7" s="1"/>
  <c r="AZ113" i="7"/>
  <c r="CB113" i="7" s="1"/>
  <c r="AQ40" i="7"/>
  <c r="AP39" i="7"/>
  <c r="AU123" i="7"/>
  <c r="AQ123" i="7"/>
  <c r="AO131" i="7"/>
  <c r="AW104" i="7"/>
  <c r="BC104" i="7" s="1"/>
  <c r="BT50" i="7"/>
  <c r="BS50" i="7"/>
  <c r="CA50" i="7" s="1"/>
  <c r="BU50" i="7"/>
  <c r="BW50" i="7"/>
  <c r="BY50" i="7"/>
  <c r="BT73" i="7"/>
  <c r="BS73" i="7"/>
  <c r="CA73" i="7" s="1"/>
  <c r="BW73" i="7"/>
  <c r="BU73" i="7"/>
  <c r="BY73" i="7"/>
  <c r="BT57" i="7"/>
  <c r="BS57" i="7"/>
  <c r="CA57" i="7" s="1"/>
  <c r="BU57" i="7"/>
  <c r="BW57" i="7"/>
  <c r="BY57" i="7"/>
  <c r="BF84" i="7"/>
  <c r="BN84" i="7" s="1"/>
  <c r="C114" i="6"/>
  <c r="A80" i="6"/>
  <c r="A81" i="6" s="1"/>
  <c r="A82" i="6" s="1"/>
  <c r="BG96" i="7" l="1"/>
  <c r="BO96" i="7" s="1"/>
  <c r="CC57" i="7"/>
  <c r="CD57" i="7" s="1"/>
  <c r="CF57" i="7" s="1"/>
  <c r="C57" i="6" s="1"/>
  <c r="CC73" i="7"/>
  <c r="CD73" i="7" s="1"/>
  <c r="CF73" i="7" s="1"/>
  <c r="C73" i="6" s="1"/>
  <c r="CC50" i="7"/>
  <c r="CD50" i="7" s="1"/>
  <c r="CF50" i="7" s="1"/>
  <c r="C50" i="6" s="1"/>
  <c r="AU131" i="7"/>
  <c r="AQ131" i="7"/>
  <c r="AV123" i="7"/>
  <c r="BA123" i="7" s="1"/>
  <c r="AZ123" i="7"/>
  <c r="CB123" i="7" s="1"/>
  <c r="AQ39" i="7"/>
  <c r="AP38" i="7"/>
  <c r="AW113" i="7"/>
  <c r="BC113" i="7" s="1"/>
  <c r="BB104" i="7"/>
  <c r="BI96" i="7"/>
  <c r="BZ96" i="7" s="1"/>
  <c r="BP96" i="7"/>
  <c r="BE96" i="7"/>
  <c r="BM96" i="7" s="1"/>
  <c r="BR84" i="7"/>
  <c r="BV84" i="7"/>
  <c r="BX84" i="7"/>
  <c r="BQ84" i="7"/>
  <c r="L5" i="7"/>
  <c r="CE65" i="7"/>
  <c r="C124" i="6"/>
  <c r="BH104" i="7" l="1"/>
  <c r="AQ38" i="7"/>
  <c r="AP37" i="7"/>
  <c r="AW123" i="7"/>
  <c r="BC123" i="7" s="1"/>
  <c r="AV131" i="7"/>
  <c r="BA131" i="7" s="1"/>
  <c r="AZ131" i="7"/>
  <c r="CB131" i="7" s="1"/>
  <c r="AJ3" i="7"/>
  <c r="AJ19" i="7"/>
  <c r="AJ35" i="7"/>
  <c r="AJ51" i="7"/>
  <c r="AJ67" i="7"/>
  <c r="AJ83" i="7"/>
  <c r="AJ99" i="7"/>
  <c r="AJ115" i="7"/>
  <c r="AJ4" i="7"/>
  <c r="AJ20" i="7"/>
  <c r="AJ36" i="7"/>
  <c r="AJ52" i="7"/>
  <c r="AJ88" i="7"/>
  <c r="AJ120" i="7"/>
  <c r="AJ9" i="7"/>
  <c r="AJ25" i="7"/>
  <c r="AJ41" i="7"/>
  <c r="AJ57" i="7"/>
  <c r="AJ73" i="7"/>
  <c r="AJ89" i="7"/>
  <c r="AJ105" i="7"/>
  <c r="AJ121" i="7"/>
  <c r="AJ10" i="7"/>
  <c r="AJ26" i="7"/>
  <c r="AJ42" i="7"/>
  <c r="AJ58" i="7"/>
  <c r="AJ74" i="7"/>
  <c r="AJ90" i="7"/>
  <c r="AJ106" i="7"/>
  <c r="AJ122" i="7"/>
  <c r="AJ72" i="7"/>
  <c r="AJ100" i="7"/>
  <c r="AJ7" i="7"/>
  <c r="AJ23" i="7"/>
  <c r="AJ39" i="7"/>
  <c r="AJ55" i="7"/>
  <c r="AJ71" i="7"/>
  <c r="AJ87" i="7"/>
  <c r="AJ103" i="7"/>
  <c r="AJ119" i="7"/>
  <c r="AJ8" i="7"/>
  <c r="AJ24" i="7"/>
  <c r="AJ40" i="7"/>
  <c r="AJ60" i="7"/>
  <c r="AJ96" i="7"/>
  <c r="AJ128" i="7"/>
  <c r="AJ13" i="7"/>
  <c r="AJ29" i="7"/>
  <c r="AJ45" i="7"/>
  <c r="AJ61" i="7"/>
  <c r="AJ77" i="7"/>
  <c r="AJ93" i="7"/>
  <c r="AJ109" i="7"/>
  <c r="AJ125" i="7"/>
  <c r="AJ14" i="7"/>
  <c r="AJ30" i="7"/>
  <c r="AJ46" i="7"/>
  <c r="AJ62" i="7"/>
  <c r="AJ78" i="7"/>
  <c r="AJ94" i="7"/>
  <c r="AJ110" i="7"/>
  <c r="AJ126" i="7"/>
  <c r="AJ80" i="7"/>
  <c r="AJ108" i="7"/>
  <c r="AJ11" i="7"/>
  <c r="AJ27" i="7"/>
  <c r="AJ43" i="7"/>
  <c r="AJ59" i="7"/>
  <c r="AJ75" i="7"/>
  <c r="AJ91" i="7"/>
  <c r="AJ107" i="7"/>
  <c r="AJ123" i="7"/>
  <c r="AJ12" i="7"/>
  <c r="AJ28" i="7"/>
  <c r="AJ44" i="7"/>
  <c r="AJ68" i="7"/>
  <c r="AJ104" i="7"/>
  <c r="AJ1" i="7"/>
  <c r="AJ17" i="7"/>
  <c r="AJ33" i="7"/>
  <c r="AJ49" i="7"/>
  <c r="AJ65" i="7"/>
  <c r="AJ81" i="7"/>
  <c r="AJ97" i="7"/>
  <c r="AJ113" i="7"/>
  <c r="AJ2" i="7"/>
  <c r="AJ18" i="7"/>
  <c r="AJ34" i="7"/>
  <c r="AJ50" i="7"/>
  <c r="AJ66" i="7"/>
  <c r="AJ82" i="7"/>
  <c r="AJ98" i="7"/>
  <c r="AJ114" i="7"/>
  <c r="AJ56" i="7"/>
  <c r="AJ84" i="7"/>
  <c r="AJ116" i="7"/>
  <c r="AJ15" i="7"/>
  <c r="AJ31" i="7"/>
  <c r="AJ47" i="7"/>
  <c r="AJ63" i="7"/>
  <c r="AJ79" i="7"/>
  <c r="AJ95" i="7"/>
  <c r="AJ111" i="7"/>
  <c r="AJ127" i="7"/>
  <c r="AJ16" i="7"/>
  <c r="AJ32" i="7"/>
  <c r="AJ48" i="7"/>
  <c r="AJ76" i="7"/>
  <c r="AJ112" i="7"/>
  <c r="AJ5" i="7"/>
  <c r="AJ21" i="7"/>
  <c r="AJ37" i="7"/>
  <c r="AJ53" i="7"/>
  <c r="AJ69" i="7"/>
  <c r="AJ85" i="7"/>
  <c r="AJ101" i="7"/>
  <c r="AJ117" i="7"/>
  <c r="AJ6" i="7"/>
  <c r="AJ22" i="7"/>
  <c r="AJ38" i="7"/>
  <c r="AJ54" i="7"/>
  <c r="AJ70" i="7"/>
  <c r="AJ86" i="7"/>
  <c r="AJ102" i="7"/>
  <c r="AJ118" i="7"/>
  <c r="AJ64" i="7"/>
  <c r="AJ92" i="7"/>
  <c r="AJ124" i="7"/>
  <c r="BT84" i="7"/>
  <c r="BS84" i="7"/>
  <c r="CA84" i="7" s="1"/>
  <c r="BW84" i="7"/>
  <c r="BU84" i="7"/>
  <c r="BY84" i="7"/>
  <c r="BQ96" i="7"/>
  <c r="BR96" i="7"/>
  <c r="BV96" i="7"/>
  <c r="BX96" i="7"/>
  <c r="BB113" i="7"/>
  <c r="CE50" i="7"/>
  <c r="CE73" i="7"/>
  <c r="CE57" i="7"/>
  <c r="C132" i="6"/>
  <c r="CC84" i="7" l="1"/>
  <c r="CD84" i="7" s="1"/>
  <c r="CF84" i="7" s="1"/>
  <c r="C84" i="6" s="1"/>
  <c r="BS96" i="7"/>
  <c r="CA96" i="7" s="1"/>
  <c r="BU96" i="7"/>
  <c r="BW96" i="7"/>
  <c r="BY96" i="7"/>
  <c r="BT96" i="7"/>
  <c r="C92" i="7"/>
  <c r="B92" i="7" s="1"/>
  <c r="AK92" i="7"/>
  <c r="A92" i="7"/>
  <c r="C118" i="7"/>
  <c r="B118" i="7" s="1"/>
  <c r="AK118" i="7"/>
  <c r="A118" i="7"/>
  <c r="AK86" i="7"/>
  <c r="A86" i="7"/>
  <c r="C86" i="7"/>
  <c r="B86" i="7" s="1"/>
  <c r="AK54" i="7"/>
  <c r="A54" i="7"/>
  <c r="C54" i="7"/>
  <c r="B54" i="7" s="1"/>
  <c r="C22" i="7"/>
  <c r="B22" i="7" s="1"/>
  <c r="AK22" i="7"/>
  <c r="A22" i="7"/>
  <c r="C117" i="7"/>
  <c r="B117" i="7" s="1"/>
  <c r="AK117" i="7"/>
  <c r="A117" i="7"/>
  <c r="C85" i="7"/>
  <c r="B85" i="7" s="1"/>
  <c r="AK85" i="7"/>
  <c r="A85" i="7"/>
  <c r="C53" i="7"/>
  <c r="B53" i="7" s="1"/>
  <c r="AK53" i="7"/>
  <c r="A53" i="7"/>
  <c r="C21" i="7"/>
  <c r="B21" i="7" s="1"/>
  <c r="AK21" i="7"/>
  <c r="A21" i="7"/>
  <c r="A112" i="7"/>
  <c r="AK112" i="7"/>
  <c r="C112" i="7"/>
  <c r="B112" i="7" s="1"/>
  <c r="AK48" i="7"/>
  <c r="A48" i="7"/>
  <c r="C48" i="7"/>
  <c r="B48" i="7" s="1"/>
  <c r="AK16" i="7"/>
  <c r="C16" i="7"/>
  <c r="B16" i="7" s="1"/>
  <c r="A16" i="7"/>
  <c r="C111" i="7"/>
  <c r="B111" i="7" s="1"/>
  <c r="AK111" i="7"/>
  <c r="A111" i="7"/>
  <c r="A79" i="7"/>
  <c r="C79" i="7"/>
  <c r="B79" i="7" s="1"/>
  <c r="AK79" i="7"/>
  <c r="AK47" i="7"/>
  <c r="A47" i="7"/>
  <c r="C47" i="7"/>
  <c r="B47" i="7" s="1"/>
  <c r="AK15" i="7"/>
  <c r="A15" i="7"/>
  <c r="C15" i="7"/>
  <c r="B15" i="7" s="1"/>
  <c r="C84" i="7"/>
  <c r="B84" i="7" s="1"/>
  <c r="AK84" i="7"/>
  <c r="A84" i="7"/>
  <c r="A114" i="7"/>
  <c r="AK114" i="7"/>
  <c r="C114" i="7"/>
  <c r="B114" i="7" s="1"/>
  <c r="C82" i="7"/>
  <c r="B82" i="7" s="1"/>
  <c r="AK82" i="7"/>
  <c r="A82" i="7"/>
  <c r="AK50" i="7"/>
  <c r="C50" i="7"/>
  <c r="B50" i="7" s="1"/>
  <c r="A50" i="7"/>
  <c r="A18" i="7"/>
  <c r="C18" i="7"/>
  <c r="B18" i="7" s="1"/>
  <c r="AK18" i="7"/>
  <c r="AK113" i="7"/>
  <c r="C113" i="7"/>
  <c r="B113" i="7" s="1"/>
  <c r="A113" i="7"/>
  <c r="AK81" i="7"/>
  <c r="C81" i="7"/>
  <c r="B81" i="7" s="1"/>
  <c r="A81" i="7"/>
  <c r="C49" i="7"/>
  <c r="B49" i="7" s="1"/>
  <c r="AK49" i="7"/>
  <c r="A49" i="7"/>
  <c r="C17" i="7"/>
  <c r="B17" i="7" s="1"/>
  <c r="AK17" i="7"/>
  <c r="A17" i="7"/>
  <c r="A104" i="7"/>
  <c r="C104" i="7"/>
  <c r="B104" i="7" s="1"/>
  <c r="AK104" i="7"/>
  <c r="C44" i="7"/>
  <c r="B44" i="7" s="1"/>
  <c r="AK44" i="7"/>
  <c r="A44" i="7"/>
  <c r="A12" i="7"/>
  <c r="C12" i="7"/>
  <c r="B12" i="7" s="1"/>
  <c r="C107" i="7"/>
  <c r="B107" i="7" s="1"/>
  <c r="A107" i="7"/>
  <c r="AK107" i="7"/>
  <c r="AK75" i="7"/>
  <c r="A75" i="7"/>
  <c r="C75" i="7"/>
  <c r="B75" i="7" s="1"/>
  <c r="C43" i="7"/>
  <c r="B43" i="7" s="1"/>
  <c r="AK43" i="7"/>
  <c r="A43" i="7"/>
  <c r="AK11" i="7"/>
  <c r="A11" i="7" s="1"/>
  <c r="C80" i="7"/>
  <c r="B80" i="7" s="1"/>
  <c r="A80" i="7"/>
  <c r="AK80" i="7"/>
  <c r="AK110" i="7"/>
  <c r="A110" i="7"/>
  <c r="C110" i="7"/>
  <c r="B110" i="7" s="1"/>
  <c r="AK78" i="7"/>
  <c r="A78" i="7"/>
  <c r="C78" i="7"/>
  <c r="B78" i="7" s="1"/>
  <c r="A46" i="7"/>
  <c r="AK46" i="7"/>
  <c r="C46" i="7"/>
  <c r="B46" i="7" s="1"/>
  <c r="AK14" i="7"/>
  <c r="C14" i="7"/>
  <c r="B14" i="7" s="1"/>
  <c r="A14" i="7"/>
  <c r="AK109" i="7"/>
  <c r="C109" i="7"/>
  <c r="B109" i="7" s="1"/>
  <c r="A109" i="7"/>
  <c r="C77" i="7"/>
  <c r="B77" i="7" s="1"/>
  <c r="AK77" i="7"/>
  <c r="A77" i="7"/>
  <c r="AK45" i="7"/>
  <c r="A45" i="7"/>
  <c r="C45" i="7"/>
  <c r="B45" i="7" s="1"/>
  <c r="C13" i="7"/>
  <c r="B13" i="7" s="1"/>
  <c r="AK13" i="7"/>
  <c r="F13" i="7" s="1"/>
  <c r="A13" i="7"/>
  <c r="C96" i="7"/>
  <c r="B96" i="7" s="1"/>
  <c r="AK96" i="7"/>
  <c r="A96" i="7"/>
  <c r="A40" i="7"/>
  <c r="C40" i="7"/>
  <c r="B40" i="7" s="1"/>
  <c r="AK40" i="7"/>
  <c r="AK8" i="7"/>
  <c r="A8" i="7" s="1"/>
  <c r="A103" i="7"/>
  <c r="C103" i="7"/>
  <c r="B103" i="7" s="1"/>
  <c r="AK103" i="7"/>
  <c r="A71" i="7"/>
  <c r="C71" i="7"/>
  <c r="B71" i="7" s="1"/>
  <c r="AK71" i="7"/>
  <c r="C39" i="7"/>
  <c r="B39" i="7" s="1"/>
  <c r="AK39" i="7"/>
  <c r="A39" i="7"/>
  <c r="AK7" i="7"/>
  <c r="A7" i="7" s="1"/>
  <c r="C72" i="7"/>
  <c r="B72" i="7" s="1"/>
  <c r="A72" i="7"/>
  <c r="AK72" i="7"/>
  <c r="C106" i="7"/>
  <c r="B106" i="7" s="1"/>
  <c r="AK106" i="7"/>
  <c r="A106" i="7"/>
  <c r="AK74" i="7"/>
  <c r="C74" i="7"/>
  <c r="B74" i="7" s="1"/>
  <c r="A74" i="7"/>
  <c r="C42" i="7"/>
  <c r="B42" i="7" s="1"/>
  <c r="AK42" i="7"/>
  <c r="A42" i="7"/>
  <c r="AK10" i="7"/>
  <c r="F10" i="7" s="1"/>
  <c r="A105" i="7"/>
  <c r="AK105" i="7"/>
  <c r="C105" i="7"/>
  <c r="B105" i="7" s="1"/>
  <c r="AK73" i="7"/>
  <c r="A73" i="7"/>
  <c r="C73" i="7"/>
  <c r="B73" i="7" s="1"/>
  <c r="A41" i="7"/>
  <c r="AK41" i="7"/>
  <c r="C41" i="7"/>
  <c r="B41" i="7" s="1"/>
  <c r="AK9" i="7"/>
  <c r="C88" i="7"/>
  <c r="B88" i="7" s="1"/>
  <c r="AK88" i="7"/>
  <c r="A88" i="7"/>
  <c r="A36" i="7"/>
  <c r="C36" i="7"/>
  <c r="B36" i="7" s="1"/>
  <c r="AK36" i="7"/>
  <c r="AK4" i="7"/>
  <c r="AK99" i="7"/>
  <c r="A99" i="7"/>
  <c r="C99" i="7"/>
  <c r="B99" i="7" s="1"/>
  <c r="A67" i="7"/>
  <c r="C67" i="7"/>
  <c r="B67" i="7" s="1"/>
  <c r="AK67" i="7"/>
  <c r="C35" i="7"/>
  <c r="B35" i="7" s="1"/>
  <c r="AK35" i="7"/>
  <c r="A35" i="7"/>
  <c r="AK3" i="7"/>
  <c r="A3" i="7" s="1"/>
  <c r="AQ37" i="7"/>
  <c r="AP36" i="7"/>
  <c r="BI104" i="7"/>
  <c r="BZ104" i="7" s="1"/>
  <c r="BP104" i="7"/>
  <c r="BE104" i="7"/>
  <c r="BM104" i="7" s="1"/>
  <c r="BG104" i="7"/>
  <c r="BO104" i="7" s="1"/>
  <c r="BH113" i="7"/>
  <c r="C124" i="7"/>
  <c r="B124" i="7" s="1"/>
  <c r="A124" i="7"/>
  <c r="AK124" i="7"/>
  <c r="AK64" i="7"/>
  <c r="C64" i="7"/>
  <c r="B64" i="7" s="1"/>
  <c r="A64" i="7"/>
  <c r="AK102" i="7"/>
  <c r="A102" i="7"/>
  <c r="C102" i="7"/>
  <c r="B102" i="7" s="1"/>
  <c r="C70" i="7"/>
  <c r="B70" i="7" s="1"/>
  <c r="A70" i="7"/>
  <c r="AK70" i="7"/>
  <c r="A38" i="7"/>
  <c r="C38" i="7"/>
  <c r="B38" i="7" s="1"/>
  <c r="AK38" i="7"/>
  <c r="AK6" i="7"/>
  <c r="AK101" i="7"/>
  <c r="C101" i="7"/>
  <c r="B101" i="7" s="1"/>
  <c r="A101" i="7"/>
  <c r="A69" i="7"/>
  <c r="C69" i="7"/>
  <c r="B69" i="7" s="1"/>
  <c r="AK69" i="7"/>
  <c r="AK37" i="7"/>
  <c r="A37" i="7"/>
  <c r="C37" i="7"/>
  <c r="B37" i="7" s="1"/>
  <c r="AK5" i="7"/>
  <c r="C5" i="7" s="1"/>
  <c r="B5" i="7" s="1"/>
  <c r="C76" i="7"/>
  <c r="B76" i="7" s="1"/>
  <c r="AK76" i="7"/>
  <c r="A76" i="7"/>
  <c r="AK32" i="7"/>
  <c r="C32" i="7"/>
  <c r="B32" i="7" s="1"/>
  <c r="A32" i="7"/>
  <c r="A127" i="7"/>
  <c r="C127" i="7"/>
  <c r="B127" i="7" s="1"/>
  <c r="AK127" i="7"/>
  <c r="A95" i="7"/>
  <c r="C95" i="7"/>
  <c r="B95" i="7" s="1"/>
  <c r="AK95" i="7"/>
  <c r="AK63" i="7"/>
  <c r="A63" i="7"/>
  <c r="C63" i="7"/>
  <c r="B63" i="7" s="1"/>
  <c r="A31" i="7"/>
  <c r="C31" i="7"/>
  <c r="B31" i="7" s="1"/>
  <c r="AK31" i="7"/>
  <c r="AK116" i="7"/>
  <c r="A116" i="7"/>
  <c r="C116" i="7"/>
  <c r="B116" i="7" s="1"/>
  <c r="AK56" i="7"/>
  <c r="A56" i="7"/>
  <c r="C56" i="7"/>
  <c r="B56" i="7" s="1"/>
  <c r="A98" i="7"/>
  <c r="C98" i="7"/>
  <c r="B98" i="7" s="1"/>
  <c r="AK98" i="7"/>
  <c r="AK66" i="7"/>
  <c r="C66" i="7"/>
  <c r="B66" i="7" s="1"/>
  <c r="A66" i="7"/>
  <c r="A34" i="7"/>
  <c r="C34" i="7"/>
  <c r="B34" i="7" s="1"/>
  <c r="AK34" i="7"/>
  <c r="AK2" i="7"/>
  <c r="AK97" i="7"/>
  <c r="A97" i="7"/>
  <c r="C97" i="7"/>
  <c r="B97" i="7" s="1"/>
  <c r="A65" i="7"/>
  <c r="C65" i="7"/>
  <c r="B65" i="7" s="1"/>
  <c r="AK65" i="7"/>
  <c r="C33" i="7"/>
  <c r="B33" i="7" s="1"/>
  <c r="AK33" i="7"/>
  <c r="A33" i="7"/>
  <c r="AK1" i="7"/>
  <c r="C1" i="7" s="1"/>
  <c r="B1" i="7" s="1"/>
  <c r="C68" i="7"/>
  <c r="B68" i="7" s="1"/>
  <c r="AK68" i="7"/>
  <c r="A68" i="7"/>
  <c r="A28" i="7"/>
  <c r="C28" i="7"/>
  <c r="B28" i="7" s="1"/>
  <c r="AK28" i="7"/>
  <c r="AK123" i="7"/>
  <c r="A123" i="7"/>
  <c r="C123" i="7"/>
  <c r="B123" i="7" s="1"/>
  <c r="AK91" i="7"/>
  <c r="A91" i="7"/>
  <c r="C91" i="7"/>
  <c r="B91" i="7" s="1"/>
  <c r="AK59" i="7"/>
  <c r="A59" i="7"/>
  <c r="C59" i="7"/>
  <c r="B59" i="7" s="1"/>
  <c r="AK27" i="7"/>
  <c r="A27" i="7"/>
  <c r="C27" i="7"/>
  <c r="B27" i="7" s="1"/>
  <c r="AK108" i="7"/>
  <c r="A108" i="7"/>
  <c r="C108" i="7"/>
  <c r="B108" i="7" s="1"/>
  <c r="C126" i="7"/>
  <c r="B126" i="7" s="1"/>
  <c r="A126" i="7"/>
  <c r="AK126" i="7"/>
  <c r="A94" i="7"/>
  <c r="C94" i="7"/>
  <c r="B94" i="7" s="1"/>
  <c r="AK94" i="7"/>
  <c r="A62" i="7"/>
  <c r="C62" i="7"/>
  <c r="B62" i="7" s="1"/>
  <c r="AK62" i="7"/>
  <c r="A30" i="7"/>
  <c r="C30" i="7"/>
  <c r="B30" i="7" s="1"/>
  <c r="AK30" i="7"/>
  <c r="AK125" i="7"/>
  <c r="A125" i="7"/>
  <c r="C125" i="7"/>
  <c r="B125" i="7" s="1"/>
  <c r="C93" i="7"/>
  <c r="B93" i="7" s="1"/>
  <c r="A93" i="7"/>
  <c r="AK93" i="7"/>
  <c r="A61" i="7"/>
  <c r="C61" i="7"/>
  <c r="B61" i="7" s="1"/>
  <c r="AK61" i="7"/>
  <c r="AK29" i="7"/>
  <c r="A29" i="7"/>
  <c r="C29" i="7"/>
  <c r="B29" i="7" s="1"/>
  <c r="A128" i="7"/>
  <c r="AK128" i="7"/>
  <c r="C128" i="7"/>
  <c r="B128" i="7" s="1"/>
  <c r="AK129" i="7"/>
  <c r="AK60" i="7"/>
  <c r="A60" i="7"/>
  <c r="C60" i="7"/>
  <c r="B60" i="7" s="1"/>
  <c r="AK24" i="7"/>
  <c r="A24" i="7"/>
  <c r="C24" i="7"/>
  <c r="B24" i="7" s="1"/>
  <c r="AK119" i="7"/>
  <c r="A119" i="7"/>
  <c r="C119" i="7"/>
  <c r="B119" i="7" s="1"/>
  <c r="AK87" i="7"/>
  <c r="A87" i="7"/>
  <c r="C87" i="7"/>
  <c r="B87" i="7" s="1"/>
  <c r="C55" i="7"/>
  <c r="B55" i="7" s="1"/>
  <c r="AK55" i="7"/>
  <c r="A55" i="7"/>
  <c r="AK23" i="7"/>
  <c r="A23" i="7"/>
  <c r="C23" i="7"/>
  <c r="B23" i="7" s="1"/>
  <c r="A100" i="7"/>
  <c r="C100" i="7"/>
  <c r="B100" i="7" s="1"/>
  <c r="AK100" i="7"/>
  <c r="C122" i="7"/>
  <c r="B122" i="7" s="1"/>
  <c r="A122" i="7"/>
  <c r="AK122" i="7"/>
  <c r="C90" i="7"/>
  <c r="B90" i="7" s="1"/>
  <c r="AK90" i="7"/>
  <c r="A90" i="7"/>
  <c r="AK58" i="7"/>
  <c r="C58" i="7"/>
  <c r="B58" i="7" s="1"/>
  <c r="A58" i="7"/>
  <c r="AK26" i="7"/>
  <c r="A26" i="7"/>
  <c r="C26" i="7"/>
  <c r="B26" i="7" s="1"/>
  <c r="AK121" i="7"/>
  <c r="A121" i="7"/>
  <c r="C121" i="7"/>
  <c r="B121" i="7" s="1"/>
  <c r="C89" i="7"/>
  <c r="B89" i="7" s="1"/>
  <c r="AK89" i="7"/>
  <c r="A89" i="7"/>
  <c r="A57" i="7"/>
  <c r="C57" i="7"/>
  <c r="B57" i="7" s="1"/>
  <c r="AK57" i="7"/>
  <c r="C25" i="7"/>
  <c r="B25" i="7" s="1"/>
  <c r="AK25" i="7"/>
  <c r="A25" i="7"/>
  <c r="A120" i="7"/>
  <c r="C120" i="7"/>
  <c r="B120" i="7" s="1"/>
  <c r="AK120" i="7"/>
  <c r="AK52" i="7"/>
  <c r="A52" i="7"/>
  <c r="C52" i="7"/>
  <c r="B52" i="7" s="1"/>
  <c r="AK20" i="7"/>
  <c r="A20" i="7"/>
  <c r="C20" i="7"/>
  <c r="B20" i="7" s="1"/>
  <c r="C115" i="7"/>
  <c r="B115" i="7" s="1"/>
  <c r="AK115" i="7"/>
  <c r="A115" i="7"/>
  <c r="AK83" i="7"/>
  <c r="C83" i="7"/>
  <c r="B83" i="7" s="1"/>
  <c r="A83" i="7"/>
  <c r="C51" i="7"/>
  <c r="B51" i="7" s="1"/>
  <c r="AK51" i="7"/>
  <c r="A51" i="7"/>
  <c r="C19" i="7"/>
  <c r="B19" i="7" s="1"/>
  <c r="AK19" i="7"/>
  <c r="A19" i="7"/>
  <c r="AW131" i="7"/>
  <c r="BC131" i="7" s="1"/>
  <c r="BB123" i="7"/>
  <c r="BF104" i="7"/>
  <c r="BN104" i="7" s="1"/>
  <c r="AL128" i="7" l="1"/>
  <c r="C9" i="7"/>
  <c r="B9" i="7" s="1"/>
  <c r="C10" i="7"/>
  <c r="B10" i="7" s="1"/>
  <c r="BB131" i="7"/>
  <c r="BH131" i="7" s="1"/>
  <c r="A9" i="7"/>
  <c r="A10" i="7"/>
  <c r="C7" i="7"/>
  <c r="B7" i="7" s="1"/>
  <c r="CC96" i="7"/>
  <c r="CD96" i="7" s="1"/>
  <c r="CF96" i="7" s="1"/>
  <c r="C96" i="6" s="1"/>
  <c r="C4" i="7"/>
  <c r="B4" i="7" s="1"/>
  <c r="AL18" i="7"/>
  <c r="F19" i="7"/>
  <c r="F125" i="7"/>
  <c r="AL124" i="7"/>
  <c r="AL61" i="7"/>
  <c r="F62" i="7"/>
  <c r="AL125" i="7"/>
  <c r="F126" i="7"/>
  <c r="F27" i="7"/>
  <c r="AL26" i="7"/>
  <c r="AL90" i="7"/>
  <c r="F91" i="7"/>
  <c r="F28" i="7"/>
  <c r="AL27" i="7"/>
  <c r="AL67" i="7"/>
  <c r="F68" i="7"/>
  <c r="AL96" i="7"/>
  <c r="F97" i="7"/>
  <c r="F56" i="7"/>
  <c r="AL55" i="7"/>
  <c r="F31" i="7"/>
  <c r="AL30" i="7"/>
  <c r="F95" i="7"/>
  <c r="AL94" i="7"/>
  <c r="AL31" i="7"/>
  <c r="F32" i="7"/>
  <c r="F76" i="7"/>
  <c r="AL75" i="7"/>
  <c r="AL36" i="7"/>
  <c r="F37" i="7"/>
  <c r="F101" i="7"/>
  <c r="AL100" i="7"/>
  <c r="A6" i="7"/>
  <c r="F6" i="7"/>
  <c r="AL5" i="7"/>
  <c r="AL69" i="7"/>
  <c r="F70" i="7"/>
  <c r="AL63" i="7"/>
  <c r="F64" i="7"/>
  <c r="BI113" i="7"/>
  <c r="BZ113" i="7" s="1"/>
  <c r="BP113" i="7"/>
  <c r="BE113" i="7"/>
  <c r="BM113" i="7" s="1"/>
  <c r="BG113" i="7"/>
  <c r="BO113" i="7" s="1"/>
  <c r="BQ104" i="7"/>
  <c r="BR104" i="7"/>
  <c r="BV104" i="7"/>
  <c r="BX104" i="7"/>
  <c r="AQ36" i="7"/>
  <c r="AP35" i="7"/>
  <c r="F3" i="7"/>
  <c r="AL2" i="7"/>
  <c r="AL34" i="7"/>
  <c r="F35" i="7"/>
  <c r="AL66" i="7"/>
  <c r="F67" i="7"/>
  <c r="F4" i="7"/>
  <c r="AL3" i="7"/>
  <c r="AL38" i="7"/>
  <c r="F39" i="7"/>
  <c r="F71" i="7"/>
  <c r="AL70" i="7"/>
  <c r="F8" i="7"/>
  <c r="AL7" i="7"/>
  <c r="F45" i="7"/>
  <c r="AL44" i="7"/>
  <c r="AL76" i="7"/>
  <c r="F77" i="7"/>
  <c r="F109" i="7"/>
  <c r="AL108" i="7"/>
  <c r="F110" i="7"/>
  <c r="AL109" i="7"/>
  <c r="AL106" i="7"/>
  <c r="F107" i="7"/>
  <c r="AL43" i="7"/>
  <c r="F44" i="7"/>
  <c r="F104" i="7"/>
  <c r="AL103" i="7"/>
  <c r="AL16" i="7"/>
  <c r="F17" i="7"/>
  <c r="F113" i="7"/>
  <c r="AL112" i="7"/>
  <c r="F50" i="7"/>
  <c r="AL49" i="7"/>
  <c r="F82" i="7"/>
  <c r="AL81" i="7"/>
  <c r="AL83" i="7"/>
  <c r="F84" i="7"/>
  <c r="AL14" i="7"/>
  <c r="F15" i="7"/>
  <c r="AL78" i="7"/>
  <c r="F79" i="7"/>
  <c r="AL110" i="7"/>
  <c r="F111" i="7"/>
  <c r="AL15" i="7"/>
  <c r="F16" i="7"/>
  <c r="F21" i="7"/>
  <c r="AL20" i="7"/>
  <c r="F85" i="7"/>
  <c r="AL84" i="7"/>
  <c r="F22" i="7"/>
  <c r="AL21" i="7"/>
  <c r="AL53" i="7"/>
  <c r="F54" i="7"/>
  <c r="AL91" i="7"/>
  <c r="F92" i="7"/>
  <c r="BH123" i="7"/>
  <c r="BF123" i="7" s="1"/>
  <c r="BN123" i="7" s="1"/>
  <c r="AL51" i="7"/>
  <c r="F52" i="7"/>
  <c r="F26" i="7"/>
  <c r="AL25" i="7"/>
  <c r="AL99" i="7"/>
  <c r="F100" i="7"/>
  <c r="F119" i="7"/>
  <c r="AL118" i="7"/>
  <c r="F60" i="7"/>
  <c r="AL59" i="7"/>
  <c r="AL60" i="7"/>
  <c r="F61" i="7"/>
  <c r="A2" i="7"/>
  <c r="F2" i="7"/>
  <c r="AL1" i="7"/>
  <c r="D6" i="8" s="1"/>
  <c r="AL65" i="7"/>
  <c r="F66" i="7"/>
  <c r="AL50" i="7"/>
  <c r="F51" i="7"/>
  <c r="F83" i="7"/>
  <c r="AL82" i="7"/>
  <c r="F115" i="7"/>
  <c r="AL114" i="7"/>
  <c r="F20" i="7"/>
  <c r="AL19" i="7"/>
  <c r="F120" i="7"/>
  <c r="AL119" i="7"/>
  <c r="AL24" i="7"/>
  <c r="F25" i="7"/>
  <c r="AL56" i="7"/>
  <c r="F57" i="7"/>
  <c r="AL88" i="7"/>
  <c r="F89" i="7"/>
  <c r="AL120" i="7"/>
  <c r="F121" i="7"/>
  <c r="AL57" i="7"/>
  <c r="F58" i="7"/>
  <c r="F90" i="7"/>
  <c r="AL89" i="7"/>
  <c r="F122" i="7"/>
  <c r="AL121" i="7"/>
  <c r="F23" i="7"/>
  <c r="AL22" i="7"/>
  <c r="AL54" i="7"/>
  <c r="F55" i="7"/>
  <c r="F87" i="7"/>
  <c r="AL86" i="7"/>
  <c r="AL23" i="7"/>
  <c r="F24" i="7"/>
  <c r="AL127" i="7"/>
  <c r="F128" i="7"/>
  <c r="F29" i="7"/>
  <c r="AL28" i="7"/>
  <c r="AL92" i="7"/>
  <c r="F93" i="7"/>
  <c r="F30" i="7"/>
  <c r="AL29" i="7"/>
  <c r="F94" i="7"/>
  <c r="AL93" i="7"/>
  <c r="AL107" i="7"/>
  <c r="F108" i="7"/>
  <c r="F59" i="7"/>
  <c r="AL58" i="7"/>
  <c r="F123" i="7"/>
  <c r="AL122" i="7"/>
  <c r="A1" i="7"/>
  <c r="F1" i="7"/>
  <c r="E5" i="8"/>
  <c r="F5" i="8" s="1"/>
  <c r="G5" i="8" s="1"/>
  <c r="AL32" i="7"/>
  <c r="F33" i="7"/>
  <c r="AL64" i="7"/>
  <c r="F65" i="7"/>
  <c r="AL33" i="7"/>
  <c r="F34" i="7"/>
  <c r="F98" i="7"/>
  <c r="AL97" i="7"/>
  <c r="F116" i="7"/>
  <c r="AL115" i="7"/>
  <c r="F63" i="7"/>
  <c r="AL62" i="7"/>
  <c r="AL126" i="7"/>
  <c r="F127" i="7"/>
  <c r="A5" i="7"/>
  <c r="F5" i="7"/>
  <c r="AL4" i="7"/>
  <c r="F69" i="7"/>
  <c r="AL68" i="7"/>
  <c r="F38" i="7"/>
  <c r="AL37" i="7"/>
  <c r="F102" i="7"/>
  <c r="AL101" i="7"/>
  <c r="AL123" i="7"/>
  <c r="F124" i="7"/>
  <c r="AL98" i="7"/>
  <c r="F99" i="7"/>
  <c r="F36" i="7"/>
  <c r="AL35" i="7"/>
  <c r="F88" i="7"/>
  <c r="AL87" i="7"/>
  <c r="AL9" i="7"/>
  <c r="AL8" i="7"/>
  <c r="F9" i="7"/>
  <c r="AL40" i="7"/>
  <c r="F41" i="7"/>
  <c r="F73" i="7"/>
  <c r="AL72" i="7"/>
  <c r="F105" i="7"/>
  <c r="AL104" i="7"/>
  <c r="AL41" i="7"/>
  <c r="F42" i="7"/>
  <c r="AL73" i="7"/>
  <c r="F74" i="7"/>
  <c r="F106" i="7"/>
  <c r="AL105" i="7"/>
  <c r="F72" i="7"/>
  <c r="AL71" i="7"/>
  <c r="AL6" i="7"/>
  <c r="F7" i="7"/>
  <c r="F103" i="7"/>
  <c r="AL102" i="7"/>
  <c r="AL39" i="7"/>
  <c r="F40" i="7"/>
  <c r="F96" i="7"/>
  <c r="AL95" i="7"/>
  <c r="AL13" i="7"/>
  <c r="F14" i="7"/>
  <c r="AL45" i="7"/>
  <c r="F46" i="7"/>
  <c r="AL77" i="7"/>
  <c r="F78" i="7"/>
  <c r="AL79" i="7"/>
  <c r="F80" i="7"/>
  <c r="F11" i="7"/>
  <c r="AL10" i="7"/>
  <c r="AL42" i="7"/>
  <c r="F43" i="7"/>
  <c r="AL74" i="7"/>
  <c r="F75" i="7"/>
  <c r="AL48" i="7"/>
  <c r="F49" i="7"/>
  <c r="AL80" i="7"/>
  <c r="F81" i="7"/>
  <c r="F18" i="7"/>
  <c r="AL17" i="7"/>
  <c r="AL113" i="7"/>
  <c r="F114" i="7"/>
  <c r="F47" i="7"/>
  <c r="AL46" i="7"/>
  <c r="AL47" i="7"/>
  <c r="F48" i="7"/>
  <c r="AL111" i="7"/>
  <c r="F112" i="7"/>
  <c r="AL52" i="7"/>
  <c r="F53" i="7"/>
  <c r="AL116" i="7"/>
  <c r="F117" i="7"/>
  <c r="F86" i="7"/>
  <c r="AL85" i="7"/>
  <c r="F118" i="7"/>
  <c r="AL117" i="7"/>
  <c r="C2" i="7"/>
  <c r="B2" i="7" s="1"/>
  <c r="C6" i="7"/>
  <c r="B6" i="7" s="1"/>
  <c r="BF113" i="7"/>
  <c r="BN113" i="7" s="1"/>
  <c r="C3" i="7"/>
  <c r="B3" i="7" s="1"/>
  <c r="A4" i="7"/>
  <c r="C8" i="7"/>
  <c r="B8" i="7" s="1"/>
  <c r="CE84" i="7"/>
  <c r="BI131" i="7" l="1"/>
  <c r="BZ131" i="7" s="1"/>
  <c r="BP131" i="7"/>
  <c r="BE131" i="7"/>
  <c r="BM131" i="7" s="1"/>
  <c r="E6" i="8"/>
  <c r="F6" i="8" s="1"/>
  <c r="G6" i="8" s="1"/>
  <c r="C6" i="8"/>
  <c r="D7" i="8" s="1"/>
  <c r="J6" i="8"/>
  <c r="L6" i="8"/>
  <c r="AQ35" i="7"/>
  <c r="AP34" i="7"/>
  <c r="BS104" i="7"/>
  <c r="CA104" i="7" s="1"/>
  <c r="BU104" i="7"/>
  <c r="BW104" i="7"/>
  <c r="BY104" i="7"/>
  <c r="BT104" i="7"/>
  <c r="BQ113" i="7"/>
  <c r="BR113" i="7"/>
  <c r="BV113" i="7"/>
  <c r="BX113" i="7"/>
  <c r="I5" i="8"/>
  <c r="H5" i="8"/>
  <c r="BI123" i="7"/>
  <c r="BZ123" i="7" s="1"/>
  <c r="BP123" i="7"/>
  <c r="BE123" i="7"/>
  <c r="BM123" i="7" s="1"/>
  <c r="BG123" i="7"/>
  <c r="BO123" i="7" s="1"/>
  <c r="BG131" i="7"/>
  <c r="BO131" i="7" s="1"/>
  <c r="BF131" i="7"/>
  <c r="BN131" i="7" s="1"/>
  <c r="CE96" i="7"/>
  <c r="L5" i="8" l="1"/>
  <c r="A5" i="8" s="1"/>
  <c r="A6" i="8" s="1"/>
  <c r="CC104" i="7"/>
  <c r="CD104" i="7" s="1"/>
  <c r="CF104" i="7" s="1"/>
  <c r="C104" i="6" s="1"/>
  <c r="J7" i="8"/>
  <c r="L7" i="8" s="1"/>
  <c r="C7" i="8"/>
  <c r="D8" i="8" s="1"/>
  <c r="E7" i="8"/>
  <c r="F7" i="8" s="1"/>
  <c r="G7" i="8" s="1"/>
  <c r="BS113" i="7"/>
  <c r="CA113" i="7" s="1"/>
  <c r="BU113" i="7"/>
  <c r="BW113" i="7"/>
  <c r="BY113" i="7"/>
  <c r="BT113" i="7"/>
  <c r="H6" i="8"/>
  <c r="I6" i="8"/>
  <c r="BQ123" i="7"/>
  <c r="BR123" i="7"/>
  <c r="BV123" i="7"/>
  <c r="BX123" i="7"/>
  <c r="AQ34" i="7"/>
  <c r="AP33" i="7"/>
  <c r="BQ131" i="7"/>
  <c r="BR131" i="7"/>
  <c r="BV131" i="7"/>
  <c r="BX131" i="7"/>
  <c r="CC113" i="7" l="1"/>
  <c r="CD113" i="7" s="1"/>
  <c r="CF113" i="7" s="1"/>
  <c r="C113" i="6" s="1"/>
  <c r="A7" i="8"/>
  <c r="J8" i="8"/>
  <c r="L8" i="8" s="1"/>
  <c r="C8" i="8"/>
  <c r="D9" i="8" s="1"/>
  <c r="E8" i="8"/>
  <c r="F8" i="8" s="1"/>
  <c r="G8" i="8" s="1"/>
  <c r="BS131" i="7"/>
  <c r="CA131" i="7" s="1"/>
  <c r="BU131" i="7"/>
  <c r="BW131" i="7"/>
  <c r="BY131" i="7"/>
  <c r="BT131" i="7"/>
  <c r="AQ33" i="7"/>
  <c r="AP32" i="7"/>
  <c r="BS123" i="7"/>
  <c r="CA123" i="7" s="1"/>
  <c r="BU123" i="7"/>
  <c r="BW123" i="7"/>
  <c r="BY123" i="7"/>
  <c r="BT123" i="7"/>
  <c r="CE104" i="7"/>
  <c r="H7" i="8"/>
  <c r="I7" i="8"/>
  <c r="A8" i="8" l="1"/>
  <c r="CC131" i="7"/>
  <c r="CD131" i="7" s="1"/>
  <c r="CF131" i="7" s="1"/>
  <c r="C131" i="6" s="1"/>
  <c r="CC123" i="7"/>
  <c r="CD123" i="7" s="1"/>
  <c r="CF123" i="7" s="1"/>
  <c r="C123" i="6" s="1"/>
  <c r="H8" i="8"/>
  <c r="I8" i="8"/>
  <c r="J9" i="8"/>
  <c r="L9" i="8" s="1"/>
  <c r="C9" i="8"/>
  <c r="D10" i="8" s="1"/>
  <c r="E9" i="8"/>
  <c r="F9" i="8" s="1"/>
  <c r="G9" i="8" s="1"/>
  <c r="CE113" i="7"/>
  <c r="AQ32" i="7"/>
  <c r="AP31" i="7"/>
  <c r="A9" i="8" l="1"/>
  <c r="CE131" i="7"/>
  <c r="CE123" i="7"/>
  <c r="AQ31" i="7"/>
  <c r="AP30" i="7"/>
  <c r="H9" i="8"/>
  <c r="I9" i="8"/>
  <c r="J10" i="8"/>
  <c r="L10" i="8" s="1"/>
  <c r="A10" i="8" s="1"/>
  <c r="C10" i="8"/>
  <c r="D11" i="8" s="1"/>
  <c r="E10" i="8"/>
  <c r="F10" i="8" s="1"/>
  <c r="G10" i="8" s="1"/>
  <c r="H10" i="8" l="1"/>
  <c r="I10" i="8"/>
  <c r="J11" i="8"/>
  <c r="L11" i="8" s="1"/>
  <c r="A11" i="8" s="1"/>
  <c r="C11" i="8"/>
  <c r="D12" i="8" s="1"/>
  <c r="E11" i="8"/>
  <c r="F11" i="8" s="1"/>
  <c r="G11" i="8" s="1"/>
  <c r="AQ30" i="7"/>
  <c r="AP29" i="7"/>
  <c r="H11" i="8" l="1"/>
  <c r="I11" i="8"/>
  <c r="J12" i="8"/>
  <c r="L12" i="8" s="1"/>
  <c r="A12" i="8" s="1"/>
  <c r="C12" i="8"/>
  <c r="D13" i="8" s="1"/>
  <c r="E12" i="8"/>
  <c r="F12" i="8" s="1"/>
  <c r="G12" i="8" s="1"/>
  <c r="AQ29" i="7"/>
  <c r="AP28" i="7"/>
  <c r="J13" i="8" l="1"/>
  <c r="L13" i="8" s="1"/>
  <c r="A13" i="8" s="1"/>
  <c r="C13" i="8"/>
  <c r="D14" i="8" s="1"/>
  <c r="E13" i="8"/>
  <c r="F13" i="8" s="1"/>
  <c r="G13" i="8" s="1"/>
  <c r="AQ28" i="7"/>
  <c r="AP27" i="7"/>
  <c r="H12" i="8"/>
  <c r="I12" i="8"/>
  <c r="J14" i="8" l="1"/>
  <c r="L14" i="8" s="1"/>
  <c r="A14" i="8" s="1"/>
  <c r="C14" i="8"/>
  <c r="D15" i="8" s="1"/>
  <c r="E14" i="8"/>
  <c r="F14" i="8" s="1"/>
  <c r="G14" i="8" s="1"/>
  <c r="AQ27" i="7"/>
  <c r="AP26" i="7"/>
  <c r="H13" i="8"/>
  <c r="I13" i="8"/>
  <c r="J15" i="8" l="1"/>
  <c r="L15" i="8" s="1"/>
  <c r="A15" i="8" s="1"/>
  <c r="C15" i="8"/>
  <c r="D16" i="8" s="1"/>
  <c r="E15" i="8"/>
  <c r="F15" i="8" s="1"/>
  <c r="G15" i="8" s="1"/>
  <c r="AQ26" i="7"/>
  <c r="AP25" i="7"/>
  <c r="H14" i="8"/>
  <c r="I14" i="8"/>
  <c r="J16" i="8" l="1"/>
  <c r="L16" i="8" s="1"/>
  <c r="A16" i="8" s="1"/>
  <c r="C16" i="8"/>
  <c r="D17" i="8" s="1"/>
  <c r="E16" i="8"/>
  <c r="F16" i="8" s="1"/>
  <c r="G16" i="8" s="1"/>
  <c r="AQ25" i="7"/>
  <c r="AP24" i="7"/>
  <c r="H15" i="8"/>
  <c r="I15" i="8"/>
  <c r="J17" i="8" l="1"/>
  <c r="L17" i="8" s="1"/>
  <c r="A17" i="8" s="1"/>
  <c r="C17" i="8"/>
  <c r="D18" i="8" s="1"/>
  <c r="E17" i="8"/>
  <c r="F17" i="8" s="1"/>
  <c r="G17" i="8" s="1"/>
  <c r="AQ24" i="7"/>
  <c r="AP23" i="7"/>
  <c r="H16" i="8"/>
  <c r="I16" i="8"/>
  <c r="J18" i="8" l="1"/>
  <c r="L18" i="8" s="1"/>
  <c r="A18" i="8" s="1"/>
  <c r="C18" i="8"/>
  <c r="D19" i="8" s="1"/>
  <c r="E18" i="8"/>
  <c r="F18" i="8" s="1"/>
  <c r="G18" i="8" s="1"/>
  <c r="AQ23" i="7"/>
  <c r="AP22" i="7"/>
  <c r="H17" i="8"/>
  <c r="I17" i="8"/>
  <c r="J19" i="8" l="1"/>
  <c r="L19" i="8" s="1"/>
  <c r="A19" i="8" s="1"/>
  <c r="C19" i="8"/>
  <c r="D20" i="8" s="1"/>
  <c r="E19" i="8"/>
  <c r="F19" i="8" s="1"/>
  <c r="G19" i="8" s="1"/>
  <c r="AQ22" i="7"/>
  <c r="AP21" i="7"/>
  <c r="H18" i="8"/>
  <c r="I18" i="8"/>
  <c r="J20" i="8" l="1"/>
  <c r="L20" i="8" s="1"/>
  <c r="A20" i="8" s="1"/>
  <c r="C20" i="8"/>
  <c r="D21" i="8" s="1"/>
  <c r="E20" i="8"/>
  <c r="F20" i="8" s="1"/>
  <c r="G20" i="8" s="1"/>
  <c r="AQ21" i="7"/>
  <c r="AP20" i="7"/>
  <c r="H19" i="8"/>
  <c r="I19" i="8"/>
  <c r="J21" i="8" l="1"/>
  <c r="L21" i="8" s="1"/>
  <c r="A21" i="8" s="1"/>
  <c r="C21" i="8"/>
  <c r="D22" i="8" s="1"/>
  <c r="E21" i="8"/>
  <c r="F21" i="8" s="1"/>
  <c r="G21" i="8" s="1"/>
  <c r="AQ20" i="7"/>
  <c r="AP19" i="7"/>
  <c r="H20" i="8"/>
  <c r="I20" i="8"/>
  <c r="J22" i="8" l="1"/>
  <c r="L22" i="8" s="1"/>
  <c r="A22" i="8" s="1"/>
  <c r="C22" i="8"/>
  <c r="D23" i="8" s="1"/>
  <c r="E22" i="8"/>
  <c r="F22" i="8" s="1"/>
  <c r="G22" i="8" s="1"/>
  <c r="AQ19" i="7"/>
  <c r="AP18" i="7"/>
  <c r="H21" i="8"/>
  <c r="I21" i="8"/>
  <c r="J23" i="8" l="1"/>
  <c r="L23" i="8" s="1"/>
  <c r="A23" i="8" s="1"/>
  <c r="C23" i="8"/>
  <c r="D24" i="8" s="1"/>
  <c r="E23" i="8"/>
  <c r="F23" i="8" s="1"/>
  <c r="G23" i="8" s="1"/>
  <c r="AQ18" i="7"/>
  <c r="AP17" i="7"/>
  <c r="H22" i="8"/>
  <c r="I22" i="8"/>
  <c r="J24" i="8" l="1"/>
  <c r="L24" i="8" s="1"/>
  <c r="A24" i="8" s="1"/>
  <c r="C24" i="8"/>
  <c r="D25" i="8" s="1"/>
  <c r="E24" i="8"/>
  <c r="F24" i="8" s="1"/>
  <c r="G24" i="8" s="1"/>
  <c r="AQ17" i="7"/>
  <c r="AP16" i="7"/>
  <c r="H23" i="8"/>
  <c r="I23" i="8"/>
  <c r="J25" i="8" l="1"/>
  <c r="L25" i="8" s="1"/>
  <c r="A25" i="8" s="1"/>
  <c r="C25" i="8"/>
  <c r="D26" i="8" s="1"/>
  <c r="E25" i="8"/>
  <c r="F25" i="8" s="1"/>
  <c r="G25" i="8" s="1"/>
  <c r="AQ16" i="7"/>
  <c r="AP15" i="7"/>
  <c r="H24" i="8"/>
  <c r="I24" i="8"/>
  <c r="J26" i="8" l="1"/>
  <c r="L26" i="8" s="1"/>
  <c r="A26" i="8" s="1"/>
  <c r="C26" i="8"/>
  <c r="D27" i="8" s="1"/>
  <c r="E26" i="8"/>
  <c r="F26" i="8" s="1"/>
  <c r="G26" i="8" s="1"/>
  <c r="AQ15" i="7"/>
  <c r="AP14" i="7"/>
  <c r="H25" i="8"/>
  <c r="I25" i="8"/>
  <c r="J27" i="8" l="1"/>
  <c r="L27" i="8" s="1"/>
  <c r="A27" i="8" s="1"/>
  <c r="C27" i="8"/>
  <c r="D28" i="8" s="1"/>
  <c r="E27" i="8"/>
  <c r="F27" i="8" s="1"/>
  <c r="G27" i="8" s="1"/>
  <c r="AQ14" i="7"/>
  <c r="AP13" i="7"/>
  <c r="H26" i="8"/>
  <c r="I26" i="8"/>
  <c r="J28" i="8" l="1"/>
  <c r="L28" i="8" s="1"/>
  <c r="A28" i="8" s="1"/>
  <c r="C28" i="8"/>
  <c r="D29" i="8" s="1"/>
  <c r="E28" i="8"/>
  <c r="F28" i="8" s="1"/>
  <c r="G28" i="8" s="1"/>
  <c r="AQ13" i="7"/>
  <c r="AP12" i="7"/>
  <c r="H27" i="8"/>
  <c r="I27" i="8"/>
  <c r="J29" i="8" l="1"/>
  <c r="L29" i="8" s="1"/>
  <c r="A29" i="8" s="1"/>
  <c r="C29" i="8"/>
  <c r="D30" i="8" s="1"/>
  <c r="E29" i="8"/>
  <c r="F29" i="8" s="1"/>
  <c r="G29" i="8" s="1"/>
  <c r="AQ12" i="7"/>
  <c r="AP11" i="7"/>
  <c r="H28" i="8"/>
  <c r="I28" i="8"/>
  <c r="J30" i="8" l="1"/>
  <c r="L30" i="8" s="1"/>
  <c r="A30" i="8" s="1"/>
  <c r="C30" i="8"/>
  <c r="D31" i="8" s="1"/>
  <c r="E30" i="8"/>
  <c r="F30" i="8" s="1"/>
  <c r="G30" i="8" s="1"/>
  <c r="AQ11" i="7"/>
  <c r="AP10" i="7"/>
  <c r="H29" i="8"/>
  <c r="I29" i="8"/>
  <c r="J31" i="8" l="1"/>
  <c r="L31" i="8" s="1"/>
  <c r="A31" i="8" s="1"/>
  <c r="C31" i="8"/>
  <c r="D32" i="8" s="1"/>
  <c r="E31" i="8"/>
  <c r="F31" i="8" s="1"/>
  <c r="G31" i="8" s="1"/>
  <c r="AQ10" i="7"/>
  <c r="AP9" i="7"/>
  <c r="H30" i="8"/>
  <c r="I30" i="8"/>
  <c r="J32" i="8" l="1"/>
  <c r="L32" i="8" s="1"/>
  <c r="A32" i="8" s="1"/>
  <c r="C32" i="8"/>
  <c r="D33" i="8" s="1"/>
  <c r="E32" i="8"/>
  <c r="F32" i="8" s="1"/>
  <c r="G32" i="8" s="1"/>
  <c r="AQ9" i="7"/>
  <c r="AP8" i="7"/>
  <c r="H31" i="8"/>
  <c r="I31" i="8"/>
  <c r="J33" i="8" l="1"/>
  <c r="L33" i="8" s="1"/>
  <c r="A33" i="8" s="1"/>
  <c r="C33" i="8"/>
  <c r="D34" i="8" s="1"/>
  <c r="E33" i="8"/>
  <c r="F33" i="8" s="1"/>
  <c r="G33" i="8" s="1"/>
  <c r="AQ8" i="7"/>
  <c r="AP7" i="7"/>
  <c r="H32" i="8"/>
  <c r="I32" i="8"/>
  <c r="J34" i="8" l="1"/>
  <c r="L34" i="8" s="1"/>
  <c r="A34" i="8" s="1"/>
  <c r="C34" i="8"/>
  <c r="D35" i="8" s="1"/>
  <c r="E34" i="8"/>
  <c r="F34" i="8" s="1"/>
  <c r="G34" i="8" s="1"/>
  <c r="AQ7" i="7"/>
  <c r="AP6" i="7"/>
  <c r="H33" i="8"/>
  <c r="I33" i="8"/>
  <c r="J35" i="8" l="1"/>
  <c r="L35" i="8" s="1"/>
  <c r="A35" i="8" s="1"/>
  <c r="C35" i="8"/>
  <c r="D36" i="8" s="1"/>
  <c r="E35" i="8"/>
  <c r="F35" i="8" s="1"/>
  <c r="G35" i="8" s="1"/>
  <c r="AQ6" i="7"/>
  <c r="AP5" i="7"/>
  <c r="H34" i="8"/>
  <c r="I34" i="8"/>
  <c r="J36" i="8" l="1"/>
  <c r="L36" i="8" s="1"/>
  <c r="A36" i="8" s="1"/>
  <c r="C36" i="8"/>
  <c r="D37" i="8" s="1"/>
  <c r="E36" i="8"/>
  <c r="F36" i="8" s="1"/>
  <c r="G36" i="8" s="1"/>
  <c r="AQ5" i="7"/>
  <c r="AP4" i="7"/>
  <c r="H35" i="8"/>
  <c r="I35" i="8"/>
  <c r="J37" i="8" l="1"/>
  <c r="L37" i="8" s="1"/>
  <c r="A37" i="8" s="1"/>
  <c r="C37" i="8"/>
  <c r="D38" i="8" s="1"/>
  <c r="E37" i="8"/>
  <c r="F37" i="8" s="1"/>
  <c r="G37" i="8" s="1"/>
  <c r="AQ4" i="7"/>
  <c r="AK12" i="7"/>
  <c r="H36" i="8"/>
  <c r="I36" i="8"/>
  <c r="J38" i="8" l="1"/>
  <c r="L38" i="8" s="1"/>
  <c r="A38" i="8" s="1"/>
  <c r="C38" i="8"/>
  <c r="D39" i="8" s="1"/>
  <c r="E38" i="8"/>
  <c r="F38" i="8" s="1"/>
  <c r="G38" i="8" s="1"/>
  <c r="C11" i="7"/>
  <c r="B11" i="7" s="1"/>
  <c r="AL12" i="7"/>
  <c r="AL11" i="7"/>
  <c r="F12" i="7"/>
  <c r="H37" i="8"/>
  <c r="I37" i="8"/>
  <c r="J39" i="8" l="1"/>
  <c r="L39" i="8" s="1"/>
  <c r="A39" i="8" s="1"/>
  <c r="C39" i="8"/>
  <c r="D40" i="8" s="1"/>
  <c r="E39" i="8"/>
  <c r="F39" i="8" s="1"/>
  <c r="G39" i="8" s="1"/>
  <c r="H38" i="8"/>
  <c r="I38" i="8"/>
  <c r="J40" i="8" l="1"/>
  <c r="L40" i="8" s="1"/>
  <c r="A40" i="8" s="1"/>
  <c r="C40" i="8"/>
  <c r="D41" i="8" s="1"/>
  <c r="E40" i="8"/>
  <c r="F40" i="8" s="1"/>
  <c r="G40" i="8" s="1"/>
  <c r="H39" i="8"/>
  <c r="I39" i="8"/>
  <c r="J41" i="8" l="1"/>
  <c r="L41" i="8" s="1"/>
  <c r="A41" i="8" s="1"/>
  <c r="C41" i="8"/>
  <c r="D42" i="8" s="1"/>
  <c r="E41" i="8"/>
  <c r="F41" i="8" s="1"/>
  <c r="G41" i="8" s="1"/>
  <c r="H40" i="8"/>
  <c r="I40" i="8"/>
  <c r="J42" i="8" l="1"/>
  <c r="L42" i="8" s="1"/>
  <c r="A42" i="8" s="1"/>
  <c r="C42" i="8"/>
  <c r="D43" i="8" s="1"/>
  <c r="E42" i="8"/>
  <c r="F42" i="8" s="1"/>
  <c r="G42" i="8" s="1"/>
  <c r="H41" i="8"/>
  <c r="I41" i="8"/>
  <c r="J43" i="8" l="1"/>
  <c r="L43" i="8" s="1"/>
  <c r="A43" i="8" s="1"/>
  <c r="C43" i="8"/>
  <c r="D44" i="8" s="1"/>
  <c r="E43" i="8"/>
  <c r="F43" i="8" s="1"/>
  <c r="G43" i="8" s="1"/>
  <c r="H42" i="8"/>
  <c r="I42" i="8"/>
  <c r="C44" i="8" l="1"/>
  <c r="D45" i="8" s="1"/>
  <c r="E44" i="8"/>
  <c r="F44" i="8" s="1"/>
  <c r="G44" i="8" s="1"/>
  <c r="J44" i="8"/>
  <c r="L44" i="8" s="1"/>
  <c r="A44" i="8" s="1"/>
  <c r="H43" i="8"/>
  <c r="I43" i="8"/>
  <c r="C45" i="8" l="1"/>
  <c r="D46" i="8" s="1"/>
  <c r="E45" i="8"/>
  <c r="F45" i="8" s="1"/>
  <c r="G45" i="8" s="1"/>
  <c r="J45" i="8"/>
  <c r="L45" i="8" s="1"/>
  <c r="A45" i="8" s="1"/>
  <c r="I44" i="8"/>
  <c r="H44" i="8"/>
  <c r="C46" i="8" l="1"/>
  <c r="D47" i="8" s="1"/>
  <c r="E46" i="8"/>
  <c r="F46" i="8" s="1"/>
  <c r="G46" i="8" s="1"/>
  <c r="J46" i="8"/>
  <c r="L46" i="8" s="1"/>
  <c r="A46" i="8" s="1"/>
  <c r="I45" i="8"/>
  <c r="H45" i="8"/>
  <c r="C47" i="8" l="1"/>
  <c r="D48" i="8" s="1"/>
  <c r="E47" i="8"/>
  <c r="F47" i="8" s="1"/>
  <c r="G47" i="8" s="1"/>
  <c r="J47" i="8"/>
  <c r="L47" i="8" s="1"/>
  <c r="A47" i="8" s="1"/>
  <c r="I46" i="8"/>
  <c r="H46" i="8"/>
  <c r="C48" i="8" l="1"/>
  <c r="D49" i="8" s="1"/>
  <c r="E48" i="8"/>
  <c r="F48" i="8" s="1"/>
  <c r="G48" i="8" s="1"/>
  <c r="J48" i="8"/>
  <c r="L48" i="8" s="1"/>
  <c r="A48" i="8" s="1"/>
  <c r="I47" i="8"/>
  <c r="H47" i="8"/>
  <c r="C49" i="8" l="1"/>
  <c r="D50" i="8" s="1"/>
  <c r="E49" i="8"/>
  <c r="F49" i="8" s="1"/>
  <c r="G49" i="8" s="1"/>
  <c r="J49" i="8"/>
  <c r="L49" i="8" s="1"/>
  <c r="A49" i="8" s="1"/>
  <c r="I48" i="8"/>
  <c r="H48" i="8"/>
  <c r="C50" i="8" l="1"/>
  <c r="D51" i="8" s="1"/>
  <c r="E50" i="8"/>
  <c r="F50" i="8" s="1"/>
  <c r="G50" i="8" s="1"/>
  <c r="J50" i="8"/>
  <c r="L50" i="8" s="1"/>
  <c r="A50" i="8" s="1"/>
  <c r="I49" i="8"/>
  <c r="H49" i="8"/>
  <c r="C51" i="8" l="1"/>
  <c r="D52" i="8" s="1"/>
  <c r="E51" i="8"/>
  <c r="F51" i="8" s="1"/>
  <c r="G51" i="8" s="1"/>
  <c r="J51" i="8"/>
  <c r="L51" i="8" s="1"/>
  <c r="A51" i="8" s="1"/>
  <c r="I50" i="8"/>
  <c r="H50" i="8"/>
  <c r="C52" i="8" l="1"/>
  <c r="D53" i="8" s="1"/>
  <c r="E52" i="8"/>
  <c r="F52" i="8" s="1"/>
  <c r="G52" i="8" s="1"/>
  <c r="J52" i="8"/>
  <c r="L52" i="8" s="1"/>
  <c r="A52" i="8" s="1"/>
  <c r="I51" i="8"/>
  <c r="H51" i="8"/>
  <c r="C53" i="8" l="1"/>
  <c r="E53" i="8" s="1"/>
  <c r="F53" i="8" s="1"/>
  <c r="G53" i="8" s="1"/>
  <c r="J53" i="8"/>
  <c r="I52" i="8"/>
  <c r="H52" i="8"/>
  <c r="D54" i="8" l="1"/>
  <c r="C54" i="8" s="1"/>
  <c r="I53" i="8"/>
  <c r="H53" i="8"/>
  <c r="J54" i="8" l="1"/>
  <c r="L54" i="8" s="1"/>
  <c r="E54" i="8"/>
  <c r="F54" i="8" s="1"/>
  <c r="G54" i="8" s="1"/>
  <c r="I54" i="8" s="1"/>
  <c r="D55" i="8"/>
  <c r="E55" i="8" s="1"/>
  <c r="F55" i="8" s="1"/>
  <c r="G55" i="8" s="1"/>
  <c r="L53" i="8"/>
  <c r="A53" i="8" s="1"/>
  <c r="C55" i="8" l="1"/>
  <c r="D56" i="8" s="1"/>
  <c r="E56" i="8" s="1"/>
  <c r="F56" i="8" s="1"/>
  <c r="G56" i="8" s="1"/>
  <c r="H54" i="8"/>
  <c r="J55" i="8"/>
  <c r="L55" i="8" s="1"/>
  <c r="A54" i="8"/>
  <c r="I55" i="8"/>
  <c r="H55" i="8"/>
  <c r="C56" i="8" l="1"/>
  <c r="D57" i="8" s="1"/>
  <c r="C57" i="8" s="1"/>
  <c r="A55" i="8"/>
  <c r="J56" i="8"/>
  <c r="L56" i="8" s="1"/>
  <c r="I56" i="8"/>
  <c r="H56" i="8"/>
  <c r="A56" i="8" l="1"/>
  <c r="J57" i="8"/>
  <c r="L57" i="8" s="1"/>
  <c r="A57" i="8" s="1"/>
  <c r="E57" i="8"/>
  <c r="F57" i="8" s="1"/>
  <c r="G57" i="8" s="1"/>
  <c r="I57" i="8" s="1"/>
  <c r="D58" i="8"/>
  <c r="E58" i="8" s="1"/>
  <c r="F58" i="8" s="1"/>
  <c r="G58" i="8" s="1"/>
  <c r="H57" i="8" l="1"/>
  <c r="C58" i="8"/>
  <c r="D59" i="8" s="1"/>
  <c r="J58" i="8"/>
  <c r="L58" i="8" s="1"/>
  <c r="A58" i="8" s="1"/>
  <c r="I58" i="8"/>
  <c r="H58" i="8"/>
  <c r="C59" i="8" l="1"/>
  <c r="D60" i="8" s="1"/>
  <c r="E60" i="8" s="1"/>
  <c r="F60" i="8" s="1"/>
  <c r="G60" i="8" s="1"/>
  <c r="J59" i="8"/>
  <c r="L59" i="8" s="1"/>
  <c r="A59" i="8" s="1"/>
  <c r="E59" i="8"/>
  <c r="F59" i="8" s="1"/>
  <c r="G59" i="8" s="1"/>
  <c r="I59" i="8" s="1"/>
  <c r="C60" i="8" l="1"/>
  <c r="D61" i="8" s="1"/>
  <c r="C61" i="8" s="1"/>
  <c r="E61" i="8" s="1"/>
  <c r="F61" i="8" s="1"/>
  <c r="G61" i="8" s="1"/>
  <c r="H59" i="8"/>
  <c r="J60" i="8"/>
  <c r="L60" i="8" s="1"/>
  <c r="A60" i="8" s="1"/>
  <c r="I60" i="8"/>
  <c r="H60" i="8"/>
  <c r="J61" i="8" l="1"/>
  <c r="D62" i="8"/>
  <c r="C62" i="8" s="1"/>
  <c r="D63" i="8" s="1"/>
  <c r="I61" i="8"/>
  <c r="H61" i="8"/>
  <c r="J62" i="8" l="1"/>
  <c r="L62" i="8" s="1"/>
  <c r="E62" i="8"/>
  <c r="F62" i="8" s="1"/>
  <c r="G62" i="8" s="1"/>
  <c r="I62" i="8" s="1"/>
  <c r="C63" i="8"/>
  <c r="D64" i="8" s="1"/>
  <c r="E63" i="8"/>
  <c r="F63" i="8" s="1"/>
  <c r="G63" i="8" s="1"/>
  <c r="J63" i="8"/>
  <c r="L63" i="8" s="1"/>
  <c r="L61" i="8"/>
  <c r="A61" i="8" s="1"/>
  <c r="H62" i="8" l="1"/>
  <c r="A62" i="8"/>
  <c r="A63" i="8" s="1"/>
  <c r="C64" i="8"/>
  <c r="D65" i="8" s="1"/>
  <c r="E64" i="8"/>
  <c r="F64" i="8" s="1"/>
  <c r="G64" i="8" s="1"/>
  <c r="J64" i="8"/>
  <c r="L64" i="8" s="1"/>
  <c r="I63" i="8"/>
  <c r="H63" i="8"/>
  <c r="A64" i="8" l="1"/>
  <c r="C65" i="8"/>
  <c r="D66" i="8" s="1"/>
  <c r="E65" i="8"/>
  <c r="F65" i="8" s="1"/>
  <c r="G65" i="8" s="1"/>
  <c r="J65" i="8"/>
  <c r="L65" i="8" s="1"/>
  <c r="I64" i="8"/>
  <c r="H64" i="8"/>
  <c r="A65" i="8" l="1"/>
  <c r="C66" i="8"/>
  <c r="D67" i="8" s="1"/>
  <c r="E66" i="8"/>
  <c r="F66" i="8" s="1"/>
  <c r="G66" i="8" s="1"/>
  <c r="J66" i="8"/>
  <c r="L66" i="8" s="1"/>
  <c r="I65" i="8"/>
  <c r="H65" i="8"/>
  <c r="A66" i="8" l="1"/>
  <c r="C67" i="8"/>
  <c r="D68" i="8" s="1"/>
  <c r="E67" i="8"/>
  <c r="F67" i="8" s="1"/>
  <c r="G67" i="8" s="1"/>
  <c r="J67" i="8"/>
  <c r="L67" i="8" s="1"/>
  <c r="I66" i="8"/>
  <c r="H66" i="8"/>
  <c r="A67" i="8" l="1"/>
  <c r="C68" i="8"/>
  <c r="D69" i="8" s="1"/>
  <c r="E68" i="8"/>
  <c r="F68" i="8" s="1"/>
  <c r="G68" i="8" s="1"/>
  <c r="J68" i="8"/>
  <c r="L68" i="8" s="1"/>
  <c r="I67" i="8"/>
  <c r="H67" i="8"/>
  <c r="A68" i="8" l="1"/>
  <c r="C69" i="8"/>
  <c r="D70" i="8" s="1"/>
  <c r="E69" i="8"/>
  <c r="F69" i="8" s="1"/>
  <c r="G69" i="8" s="1"/>
  <c r="J69" i="8"/>
  <c r="L69" i="8" s="1"/>
  <c r="I68" i="8"/>
  <c r="H68" i="8"/>
  <c r="A69" i="8" l="1"/>
  <c r="C70" i="8"/>
  <c r="E70" i="8" s="1"/>
  <c r="F70" i="8" s="1"/>
  <c r="G70" i="8" s="1"/>
  <c r="J70" i="8"/>
  <c r="I69" i="8"/>
  <c r="H69" i="8"/>
  <c r="D71" i="8" l="1"/>
  <c r="C71" i="8" s="1"/>
  <c r="I70" i="8"/>
  <c r="H70" i="8"/>
  <c r="J71" i="8" l="1"/>
  <c r="L71" i="8" s="1"/>
  <c r="E71" i="8"/>
  <c r="F71" i="8" s="1"/>
  <c r="G71" i="8" s="1"/>
  <c r="H71" i="8" s="1"/>
  <c r="D72" i="8"/>
  <c r="C72" i="8" s="1"/>
  <c r="L70" i="8"/>
  <c r="A70" i="8" s="1"/>
  <c r="I71" i="8" l="1"/>
  <c r="E72" i="8"/>
  <c r="F72" i="8" s="1"/>
  <c r="G72" i="8" s="1"/>
  <c r="I72" i="8" s="1"/>
  <c r="J72" i="8"/>
  <c r="L72" i="8" s="1"/>
  <c r="A71" i="8"/>
  <c r="D73" i="8"/>
  <c r="C73" i="8" s="1"/>
  <c r="H72" i="8" l="1"/>
  <c r="A72" i="8"/>
  <c r="J73" i="8"/>
  <c r="L73" i="8" s="1"/>
  <c r="E73" i="8"/>
  <c r="F73" i="8" s="1"/>
  <c r="G73" i="8" s="1"/>
  <c r="I73" i="8" s="1"/>
  <c r="D74" i="8"/>
  <c r="E74" i="8" s="1"/>
  <c r="F74" i="8" s="1"/>
  <c r="G74" i="8" s="1"/>
  <c r="A73" i="8" l="1"/>
  <c r="C74" i="8"/>
  <c r="D75" i="8" s="1"/>
  <c r="C75" i="8" s="1"/>
  <c r="H73" i="8"/>
  <c r="J74" i="8"/>
  <c r="L74" i="8" s="1"/>
  <c r="I74" i="8"/>
  <c r="H74" i="8"/>
  <c r="A74" i="8" l="1"/>
  <c r="J75" i="8"/>
  <c r="L75" i="8" s="1"/>
  <c r="E75" i="8"/>
  <c r="F75" i="8" s="1"/>
  <c r="G75" i="8" s="1"/>
  <c r="H75" i="8" s="1"/>
  <c r="D76" i="8"/>
  <c r="C76" i="8" s="1"/>
  <c r="A75" i="8" l="1"/>
  <c r="E76" i="8"/>
  <c r="F76" i="8" s="1"/>
  <c r="G76" i="8" s="1"/>
  <c r="H76" i="8" s="1"/>
  <c r="J76" i="8"/>
  <c r="L76" i="8" s="1"/>
  <c r="I75" i="8"/>
  <c r="D77" i="8"/>
  <c r="E77" i="8" s="1"/>
  <c r="F77" i="8" s="1"/>
  <c r="G77" i="8" s="1"/>
  <c r="A76" i="8" l="1"/>
  <c r="I76" i="8"/>
  <c r="C77" i="8"/>
  <c r="D78" i="8" s="1"/>
  <c r="E78" i="8" s="1"/>
  <c r="F78" i="8" s="1"/>
  <c r="G78" i="8" s="1"/>
  <c r="J77" i="8"/>
  <c r="L77" i="8" s="1"/>
  <c r="A77" i="8" s="1"/>
  <c r="I77" i="8"/>
  <c r="H77" i="8"/>
  <c r="C78" i="8" l="1"/>
  <c r="D79" i="8" s="1"/>
  <c r="J79" i="8" s="1"/>
  <c r="J78" i="8"/>
  <c r="L78" i="8" s="1"/>
  <c r="A78" i="8" s="1"/>
  <c r="I78" i="8"/>
  <c r="H78" i="8"/>
  <c r="C79" i="8" l="1"/>
  <c r="E79" i="8" s="1"/>
  <c r="F79" i="8" s="1"/>
  <c r="G79" i="8" s="1"/>
  <c r="I79" i="8" s="1"/>
  <c r="D80" i="8" l="1"/>
  <c r="C80" i="8" s="1"/>
  <c r="H79" i="8"/>
  <c r="L79" i="8"/>
  <c r="A79" i="8" s="1"/>
  <c r="E80" i="8" l="1"/>
  <c r="F80" i="8" s="1"/>
  <c r="G80" i="8" s="1"/>
  <c r="I80" i="8" s="1"/>
  <c r="D81" i="8"/>
  <c r="E81" i="8" s="1"/>
  <c r="F81" i="8" s="1"/>
  <c r="G81" i="8" s="1"/>
  <c r="H81" i="8" s="1"/>
  <c r="J80" i="8"/>
  <c r="L80" i="8" s="1"/>
  <c r="A80" i="8" s="1"/>
  <c r="J81" i="8" l="1"/>
  <c r="L81" i="8" s="1"/>
  <c r="A81" i="8" s="1"/>
  <c r="H80" i="8"/>
  <c r="C81" i="8"/>
  <c r="D82" i="8" s="1"/>
  <c r="E82" i="8" s="1"/>
  <c r="F82" i="8" s="1"/>
  <c r="G82" i="8" s="1"/>
  <c r="H82" i="8" s="1"/>
  <c r="I81" i="8"/>
  <c r="C82" i="8" l="1"/>
  <c r="D83" i="8" s="1"/>
  <c r="C83" i="8" s="1"/>
  <c r="D84" i="8" s="1"/>
  <c r="E84" i="8" s="1"/>
  <c r="F84" i="8" s="1"/>
  <c r="G84" i="8" s="1"/>
  <c r="J82" i="8"/>
  <c r="L82" i="8" s="1"/>
  <c r="A82" i="8" s="1"/>
  <c r="I82" i="8"/>
  <c r="J83" i="8" l="1"/>
  <c r="L83" i="8" s="1"/>
  <c r="A83" i="8" s="1"/>
  <c r="E83" i="8"/>
  <c r="F83" i="8" s="1"/>
  <c r="G83" i="8" s="1"/>
  <c r="H83" i="8" s="1"/>
  <c r="J84" i="8"/>
  <c r="L84" i="8" s="1"/>
  <c r="C84" i="8"/>
  <c r="D85" i="8" s="1"/>
  <c r="E85" i="8" s="1"/>
  <c r="F85" i="8" s="1"/>
  <c r="G85" i="8" s="1"/>
  <c r="I84" i="8"/>
  <c r="H84" i="8"/>
  <c r="A84" i="8" l="1"/>
  <c r="I83" i="8"/>
  <c r="C85" i="8"/>
  <c r="D86" i="8" s="1"/>
  <c r="C86" i="8" s="1"/>
  <c r="J85" i="8"/>
  <c r="L85" i="8" s="1"/>
  <c r="I85" i="8"/>
  <c r="H85" i="8"/>
  <c r="A85" i="8" l="1"/>
  <c r="D87" i="8"/>
  <c r="C87" i="8" s="1"/>
  <c r="D88" i="8" s="1"/>
  <c r="E86" i="8"/>
  <c r="F86" i="8" s="1"/>
  <c r="G86" i="8" s="1"/>
  <c r="H86" i="8" s="1"/>
  <c r="J86" i="8"/>
  <c r="L86" i="8" s="1"/>
  <c r="A86" i="8" s="1"/>
  <c r="J87" i="8" l="1"/>
  <c r="L87" i="8" s="1"/>
  <c r="A87" i="8" s="1"/>
  <c r="E87" i="8"/>
  <c r="F87" i="8" s="1"/>
  <c r="G87" i="8" s="1"/>
  <c r="I87" i="8" s="1"/>
  <c r="I86" i="8"/>
  <c r="C88" i="8"/>
  <c r="D89" i="8" s="1"/>
  <c r="E88" i="8"/>
  <c r="F88" i="8" s="1"/>
  <c r="G88" i="8" s="1"/>
  <c r="J88" i="8"/>
  <c r="L88" i="8" s="1"/>
  <c r="H87" i="8" l="1"/>
  <c r="A88" i="8"/>
  <c r="C89" i="8"/>
  <c r="D90" i="8" s="1"/>
  <c r="E89" i="8"/>
  <c r="F89" i="8" s="1"/>
  <c r="G89" i="8" s="1"/>
  <c r="J89" i="8"/>
  <c r="L89" i="8" s="1"/>
  <c r="I88" i="8"/>
  <c r="H88" i="8"/>
  <c r="A89" i="8" l="1"/>
  <c r="C90" i="8"/>
  <c r="D91" i="8" s="1"/>
  <c r="E90" i="8"/>
  <c r="F90" i="8" s="1"/>
  <c r="G90" i="8" s="1"/>
  <c r="J90" i="8"/>
  <c r="L90" i="8" s="1"/>
  <c r="I89" i="8"/>
  <c r="H89" i="8"/>
  <c r="A90" i="8" l="1"/>
  <c r="I90" i="8"/>
  <c r="H90" i="8"/>
  <c r="C91" i="8"/>
  <c r="E91" i="8" s="1"/>
  <c r="F91" i="8" s="1"/>
  <c r="G91" i="8" s="1"/>
  <c r="J91" i="8"/>
  <c r="D92" i="8" l="1"/>
  <c r="C92" i="8" s="1"/>
  <c r="D93" i="8" s="1"/>
  <c r="I91" i="8"/>
  <c r="H91" i="8"/>
  <c r="E92" i="8" l="1"/>
  <c r="F92" i="8" s="1"/>
  <c r="G92" i="8" s="1"/>
  <c r="I92" i="8" s="1"/>
  <c r="J92" i="8"/>
  <c r="L92" i="8" s="1"/>
  <c r="C93" i="8"/>
  <c r="D94" i="8" s="1"/>
  <c r="E93" i="8"/>
  <c r="F93" i="8" s="1"/>
  <c r="G93" i="8" s="1"/>
  <c r="J93" i="8"/>
  <c r="L93" i="8" s="1"/>
  <c r="L91" i="8"/>
  <c r="A91" i="8" s="1"/>
  <c r="A92" i="8" l="1"/>
  <c r="A93" i="8" s="1"/>
  <c r="H92" i="8"/>
  <c r="C94" i="8"/>
  <c r="D95" i="8" s="1"/>
  <c r="E94" i="8"/>
  <c r="F94" i="8" s="1"/>
  <c r="G94" i="8" s="1"/>
  <c r="J94" i="8"/>
  <c r="L94" i="8" s="1"/>
  <c r="I93" i="8"/>
  <c r="H93" i="8"/>
  <c r="A94" i="8" l="1"/>
  <c r="C95" i="8"/>
  <c r="D96" i="8" s="1"/>
  <c r="E95" i="8"/>
  <c r="F95" i="8" s="1"/>
  <c r="G95" i="8" s="1"/>
  <c r="J95" i="8"/>
  <c r="L95" i="8" s="1"/>
  <c r="I94" i="8"/>
  <c r="H94" i="8"/>
  <c r="A95" i="8" l="1"/>
  <c r="C96" i="8"/>
  <c r="D97" i="8" s="1"/>
  <c r="E96" i="8"/>
  <c r="F96" i="8" s="1"/>
  <c r="G96" i="8" s="1"/>
  <c r="J96" i="8"/>
  <c r="L96" i="8" s="1"/>
  <c r="I95" i="8"/>
  <c r="H95" i="8"/>
  <c r="A96" i="8" l="1"/>
  <c r="C97" i="8"/>
  <c r="D98" i="8" s="1"/>
  <c r="E97" i="8"/>
  <c r="F97" i="8" s="1"/>
  <c r="G97" i="8" s="1"/>
  <c r="J97" i="8"/>
  <c r="L97" i="8" s="1"/>
  <c r="I96" i="8"/>
  <c r="H96" i="8"/>
  <c r="A97" i="8" l="1"/>
  <c r="C98" i="8"/>
  <c r="D99" i="8" s="1"/>
  <c r="E98" i="8"/>
  <c r="F98" i="8" s="1"/>
  <c r="G98" i="8" s="1"/>
  <c r="J98" i="8"/>
  <c r="L98" i="8" s="1"/>
  <c r="I97" i="8"/>
  <c r="H97" i="8"/>
  <c r="A98" i="8" l="1"/>
  <c r="C99" i="8"/>
  <c r="D100" i="8" s="1"/>
  <c r="E99" i="8"/>
  <c r="F99" i="8" s="1"/>
  <c r="G99" i="8" s="1"/>
  <c r="J99" i="8"/>
  <c r="L99" i="8" s="1"/>
  <c r="I98" i="8"/>
  <c r="H98" i="8"/>
  <c r="A99" i="8" l="1"/>
  <c r="C100" i="8"/>
  <c r="D101" i="8" s="1"/>
  <c r="E100" i="8"/>
  <c r="F100" i="8" s="1"/>
  <c r="G100" i="8" s="1"/>
  <c r="J100" i="8"/>
  <c r="L100" i="8" s="1"/>
  <c r="I99" i="8"/>
  <c r="H99" i="8"/>
  <c r="A100" i="8" l="1"/>
  <c r="C101" i="8"/>
  <c r="D102" i="8" s="1"/>
  <c r="E101" i="8"/>
  <c r="F101" i="8" s="1"/>
  <c r="G101" i="8" s="1"/>
  <c r="J101" i="8"/>
  <c r="L101" i="8" s="1"/>
  <c r="I100" i="8"/>
  <c r="H100" i="8"/>
  <c r="A101" i="8" l="1"/>
  <c r="C102" i="8"/>
  <c r="D103" i="8" s="1"/>
  <c r="E102" i="8"/>
  <c r="F102" i="8" s="1"/>
  <c r="G102" i="8" s="1"/>
  <c r="J102" i="8"/>
  <c r="L102" i="8" s="1"/>
  <c r="I101" i="8"/>
  <c r="H101" i="8"/>
  <c r="A102" i="8" l="1"/>
  <c r="C103" i="8"/>
  <c r="D104" i="8" s="1"/>
  <c r="E103" i="8"/>
  <c r="F103" i="8" s="1"/>
  <c r="G103" i="8" s="1"/>
  <c r="J103" i="8"/>
  <c r="L103" i="8" s="1"/>
  <c r="I102" i="8"/>
  <c r="H102" i="8"/>
  <c r="A103" i="8" l="1"/>
  <c r="C104" i="8"/>
  <c r="E104" i="8" s="1"/>
  <c r="F104" i="8" s="1"/>
  <c r="G104" i="8" s="1"/>
  <c r="J104" i="8"/>
  <c r="I103" i="8"/>
  <c r="H103" i="8"/>
  <c r="D105" i="8" l="1"/>
  <c r="C105" i="8" s="1"/>
  <c r="D106" i="8" s="1"/>
  <c r="I104" i="8"/>
  <c r="H104" i="8"/>
  <c r="E105" i="8" l="1"/>
  <c r="F105" i="8" s="1"/>
  <c r="G105" i="8" s="1"/>
  <c r="H105" i="8" s="1"/>
  <c r="J105" i="8"/>
  <c r="L105" i="8" s="1"/>
  <c r="C106" i="8"/>
  <c r="D107" i="8" s="1"/>
  <c r="E106" i="8"/>
  <c r="F106" i="8" s="1"/>
  <c r="G106" i="8" s="1"/>
  <c r="J106" i="8"/>
  <c r="L106" i="8" s="1"/>
  <c r="L104" i="8"/>
  <c r="A104" i="8" s="1"/>
  <c r="A105" i="8" l="1"/>
  <c r="A106" i="8" s="1"/>
  <c r="I105" i="8"/>
  <c r="C107" i="8"/>
  <c r="D108" i="8" s="1"/>
  <c r="E107" i="8"/>
  <c r="F107" i="8" s="1"/>
  <c r="G107" i="8" s="1"/>
  <c r="J107" i="8"/>
  <c r="L107" i="8" s="1"/>
  <c r="I106" i="8"/>
  <c r="H106" i="8"/>
  <c r="A107" i="8" l="1"/>
  <c r="C108" i="8"/>
  <c r="D109" i="8" s="1"/>
  <c r="E108" i="8"/>
  <c r="F108" i="8" s="1"/>
  <c r="G108" i="8" s="1"/>
  <c r="J108" i="8"/>
  <c r="L108" i="8" s="1"/>
  <c r="I107" i="8"/>
  <c r="H107" i="8"/>
  <c r="A108" i="8" l="1"/>
  <c r="C109" i="8"/>
  <c r="D110" i="8" s="1"/>
  <c r="E109" i="8"/>
  <c r="F109" i="8" s="1"/>
  <c r="G109" i="8" s="1"/>
  <c r="J109" i="8"/>
  <c r="L109" i="8" s="1"/>
  <c r="I108" i="8"/>
  <c r="H108" i="8"/>
  <c r="A109" i="8" l="1"/>
  <c r="C110" i="8"/>
  <c r="D111" i="8" s="1"/>
  <c r="E110" i="8"/>
  <c r="F110" i="8" s="1"/>
  <c r="G110" i="8" s="1"/>
  <c r="J110" i="8"/>
  <c r="L110" i="8" s="1"/>
  <c r="I109" i="8"/>
  <c r="H109" i="8"/>
  <c r="A110" i="8" l="1"/>
  <c r="C111" i="8"/>
  <c r="D112" i="8" s="1"/>
  <c r="E111" i="8"/>
  <c r="F111" i="8" s="1"/>
  <c r="G111" i="8" s="1"/>
  <c r="J111" i="8"/>
  <c r="L111" i="8" s="1"/>
  <c r="I110" i="8"/>
  <c r="H110" i="8"/>
  <c r="A111" i="8" l="1"/>
  <c r="C112" i="8"/>
  <c r="D113" i="8" s="1"/>
  <c r="E112" i="8"/>
  <c r="F112" i="8" s="1"/>
  <c r="G112" i="8" s="1"/>
  <c r="J112" i="8"/>
  <c r="L112" i="8" s="1"/>
  <c r="I111" i="8"/>
  <c r="H111" i="8"/>
  <c r="A112" i="8" l="1"/>
  <c r="C113" i="8"/>
  <c r="E113" i="8" s="1"/>
  <c r="F113" i="8" s="1"/>
  <c r="G113" i="8" s="1"/>
  <c r="J113" i="8"/>
  <c r="I112" i="8"/>
  <c r="H112" i="8"/>
  <c r="D114" i="8" l="1"/>
  <c r="C114" i="8" s="1"/>
  <c r="I113" i="8"/>
  <c r="H113" i="8"/>
  <c r="J114" i="8" l="1"/>
  <c r="L114" i="8" s="1"/>
  <c r="E114" i="8"/>
  <c r="F114" i="8" s="1"/>
  <c r="G114" i="8" s="1"/>
  <c r="I114" i="8" s="1"/>
  <c r="D115" i="8"/>
  <c r="C115" i="8" s="1"/>
  <c r="L113" i="8"/>
  <c r="A113" i="8" s="1"/>
  <c r="H114" i="8" l="1"/>
  <c r="J115" i="8"/>
  <c r="L115" i="8" s="1"/>
  <c r="E115" i="8"/>
  <c r="F115" i="8" s="1"/>
  <c r="G115" i="8" s="1"/>
  <c r="I115" i="8" s="1"/>
  <c r="D116" i="8"/>
  <c r="C116" i="8" s="1"/>
  <c r="A114" i="8"/>
  <c r="J116" i="8" l="1"/>
  <c r="L116" i="8" s="1"/>
  <c r="H115" i="8"/>
  <c r="E116" i="8"/>
  <c r="F116" i="8" s="1"/>
  <c r="G116" i="8" s="1"/>
  <c r="I116" i="8" s="1"/>
  <c r="A115" i="8"/>
  <c r="D117" i="8"/>
  <c r="E117" i="8" s="1"/>
  <c r="F117" i="8" s="1"/>
  <c r="G117" i="8" s="1"/>
  <c r="A116" i="8" l="1"/>
  <c r="C117" i="8"/>
  <c r="D118" i="8" s="1"/>
  <c r="C118" i="8" s="1"/>
  <c r="D119" i="8" s="1"/>
  <c r="H116" i="8"/>
  <c r="J117" i="8"/>
  <c r="L117" i="8" s="1"/>
  <c r="I117" i="8"/>
  <c r="H117" i="8"/>
  <c r="A117" i="8" l="1"/>
  <c r="E118" i="8"/>
  <c r="F118" i="8" s="1"/>
  <c r="G118" i="8" s="1"/>
  <c r="I118" i="8" s="1"/>
  <c r="J118" i="8"/>
  <c r="L118" i="8" s="1"/>
  <c r="C119" i="8"/>
  <c r="D120" i="8" s="1"/>
  <c r="E119" i="8"/>
  <c r="F119" i="8" s="1"/>
  <c r="G119" i="8" s="1"/>
  <c r="J119" i="8"/>
  <c r="L119" i="8" s="1"/>
  <c r="A118" i="8" l="1"/>
  <c r="A119" i="8" s="1"/>
  <c r="H118" i="8"/>
  <c r="C120" i="8"/>
  <c r="D121" i="8" s="1"/>
  <c r="E120" i="8"/>
  <c r="F120" i="8" s="1"/>
  <c r="G120" i="8" s="1"/>
  <c r="J120" i="8"/>
  <c r="L120" i="8" s="1"/>
  <c r="I119" i="8"/>
  <c r="H119" i="8"/>
  <c r="A120" i="8" l="1"/>
  <c r="C121" i="8"/>
  <c r="D122" i="8" s="1"/>
  <c r="E121" i="8"/>
  <c r="F121" i="8" s="1"/>
  <c r="G121" i="8" s="1"/>
  <c r="J121" i="8"/>
  <c r="L121" i="8" s="1"/>
  <c r="I120" i="8"/>
  <c r="H120" i="8"/>
  <c r="A121" i="8" l="1"/>
  <c r="C122" i="8"/>
  <c r="D123" i="8" s="1"/>
  <c r="E122" i="8"/>
  <c r="F122" i="8" s="1"/>
  <c r="G122" i="8" s="1"/>
  <c r="J122" i="8"/>
  <c r="L122" i="8" s="1"/>
  <c r="I121" i="8"/>
  <c r="H121" i="8"/>
  <c r="A122" i="8" l="1"/>
  <c r="C123" i="8"/>
  <c r="E123" i="8" s="1"/>
  <c r="F123" i="8" s="1"/>
  <c r="G123" i="8" s="1"/>
  <c r="J123" i="8"/>
  <c r="I122" i="8"/>
  <c r="H122" i="8"/>
  <c r="D124" i="8" l="1"/>
  <c r="C124" i="8" s="1"/>
  <c r="D125" i="8" s="1"/>
  <c r="I123" i="8"/>
  <c r="H123" i="8"/>
  <c r="J124" i="8" l="1"/>
  <c r="L124" i="8" s="1"/>
  <c r="E124" i="8"/>
  <c r="F124" i="8" s="1"/>
  <c r="G124" i="8" s="1"/>
  <c r="I124" i="8" s="1"/>
  <c r="C125" i="8"/>
  <c r="D126" i="8" s="1"/>
  <c r="E125" i="8"/>
  <c r="F125" i="8" s="1"/>
  <c r="G125" i="8" s="1"/>
  <c r="J125" i="8"/>
  <c r="L125" i="8" s="1"/>
  <c r="L123" i="8"/>
  <c r="A123" i="8" s="1"/>
  <c r="H124" i="8" l="1"/>
  <c r="A124" i="8"/>
  <c r="C126" i="8"/>
  <c r="D127" i="8" s="1"/>
  <c r="E126" i="8"/>
  <c r="F126" i="8" s="1"/>
  <c r="G126" i="8" s="1"/>
  <c r="J126" i="8"/>
  <c r="L126" i="8" s="1"/>
  <c r="A125" i="8"/>
  <c r="I125" i="8"/>
  <c r="H125" i="8"/>
  <c r="A126" i="8" l="1"/>
  <c r="C127" i="8"/>
  <c r="D128" i="8" s="1"/>
  <c r="E127" i="8"/>
  <c r="F127" i="8" s="1"/>
  <c r="G127" i="8" s="1"/>
  <c r="J127" i="8"/>
  <c r="L127" i="8" s="1"/>
  <c r="I126" i="8"/>
  <c r="H126" i="8"/>
  <c r="A127" i="8" l="1"/>
  <c r="C128" i="8"/>
  <c r="D129" i="8" s="1"/>
  <c r="E128" i="8"/>
  <c r="F128" i="8" s="1"/>
  <c r="G128" i="8" s="1"/>
  <c r="J128" i="8"/>
  <c r="L128" i="8" s="1"/>
  <c r="I127" i="8"/>
  <c r="H127" i="8"/>
  <c r="A128" i="8" l="1"/>
  <c r="C129" i="8"/>
  <c r="D130" i="8" s="1"/>
  <c r="E129" i="8"/>
  <c r="F129" i="8" s="1"/>
  <c r="G129" i="8" s="1"/>
  <c r="J129" i="8"/>
  <c r="L129" i="8" s="1"/>
  <c r="I128" i="8"/>
  <c r="H128" i="8"/>
  <c r="A129" i="8" l="1"/>
  <c r="C130" i="8"/>
  <c r="D131" i="8" s="1"/>
  <c r="E130" i="8"/>
  <c r="F130" i="8" s="1"/>
  <c r="G130" i="8" s="1"/>
  <c r="J130" i="8"/>
  <c r="L130" i="8" s="1"/>
  <c r="I129" i="8"/>
  <c r="H129" i="8"/>
  <c r="A130" i="8" l="1"/>
  <c r="C131" i="8"/>
  <c r="D132" i="8" s="1"/>
  <c r="E131" i="8"/>
  <c r="F131" i="8" s="1"/>
  <c r="G131" i="8" s="1"/>
  <c r="J131" i="8"/>
  <c r="L131" i="8" s="1"/>
  <c r="I130" i="8"/>
  <c r="H130" i="8"/>
  <c r="A131" i="8" l="1"/>
  <c r="C132" i="8"/>
  <c r="D133" i="8" s="1"/>
  <c r="E132" i="8"/>
  <c r="F132" i="8" s="1"/>
  <c r="G132" i="8" s="1"/>
  <c r="J132" i="8"/>
  <c r="L132" i="8" s="1"/>
  <c r="I131" i="8"/>
  <c r="H131" i="8"/>
  <c r="A132" i="8" l="1"/>
  <c r="C133" i="8"/>
  <c r="D134" i="8" s="1"/>
  <c r="E133" i="8"/>
  <c r="F133" i="8" s="1"/>
  <c r="G133" i="8" s="1"/>
  <c r="J133" i="8"/>
  <c r="L133" i="8" s="1"/>
  <c r="I132" i="8"/>
  <c r="H132" i="8"/>
  <c r="A133" i="8" l="1"/>
  <c r="C134" i="8"/>
  <c r="E134" i="8" s="1"/>
  <c r="F134" i="8" s="1"/>
  <c r="G134" i="8" s="1"/>
  <c r="J134" i="8"/>
  <c r="I133" i="8"/>
  <c r="H133" i="8"/>
  <c r="D135" i="8" l="1"/>
  <c r="C135" i="8" s="1"/>
  <c r="D136" i="8" s="1"/>
  <c r="I134" i="8"/>
  <c r="H134" i="8"/>
  <c r="J135" i="8" l="1"/>
  <c r="L135" i="8" s="1"/>
  <c r="E135" i="8"/>
  <c r="F135" i="8" s="1"/>
  <c r="G135" i="8" s="1"/>
  <c r="I135" i="8" s="1"/>
  <c r="C136" i="8"/>
  <c r="D137" i="8" s="1"/>
  <c r="E136" i="8"/>
  <c r="F136" i="8" s="1"/>
  <c r="G136" i="8" s="1"/>
  <c r="J136" i="8"/>
  <c r="L136" i="8" s="1"/>
  <c r="L134" i="8"/>
  <c r="A134" i="8" s="1"/>
  <c r="A135" i="8" l="1"/>
  <c r="A136" i="8" s="1"/>
  <c r="H135" i="8"/>
  <c r="C137" i="8"/>
  <c r="D138" i="8" s="1"/>
  <c r="E137" i="8"/>
  <c r="F137" i="8" s="1"/>
  <c r="G137" i="8" s="1"/>
  <c r="J137" i="8"/>
  <c r="L137" i="8" s="1"/>
  <c r="I136" i="8"/>
  <c r="H136" i="8"/>
  <c r="A137" i="8" l="1"/>
  <c r="C138" i="8"/>
  <c r="D139" i="8" s="1"/>
  <c r="E138" i="8"/>
  <c r="F138" i="8" s="1"/>
  <c r="G138" i="8" s="1"/>
  <c r="J138" i="8"/>
  <c r="L138" i="8" s="1"/>
  <c r="I137" i="8"/>
  <c r="H137" i="8"/>
  <c r="A138" i="8" l="1"/>
  <c r="C139" i="8"/>
  <c r="D140" i="8" s="1"/>
  <c r="E139" i="8"/>
  <c r="F139" i="8" s="1"/>
  <c r="G139" i="8" s="1"/>
  <c r="J139" i="8"/>
  <c r="L139" i="8" s="1"/>
  <c r="I138" i="8"/>
  <c r="H138" i="8"/>
  <c r="A139" i="8" l="1"/>
  <c r="C140" i="8"/>
  <c r="D141" i="8" s="1"/>
  <c r="E140" i="8"/>
  <c r="F140" i="8" s="1"/>
  <c r="G140" i="8" s="1"/>
  <c r="J140" i="8"/>
  <c r="L140" i="8" s="1"/>
  <c r="I139" i="8"/>
  <c r="H139" i="8"/>
  <c r="A140" i="8" l="1"/>
  <c r="C141" i="8"/>
  <c r="D142" i="8" s="1"/>
  <c r="E141" i="8"/>
  <c r="F141" i="8" s="1"/>
  <c r="G141" i="8" s="1"/>
  <c r="J141" i="8"/>
  <c r="L141" i="8" s="1"/>
  <c r="I140" i="8"/>
  <c r="H140" i="8"/>
  <c r="A141" i="8" l="1"/>
  <c r="C142" i="8"/>
  <c r="D143" i="8" s="1"/>
  <c r="E142" i="8"/>
  <c r="F142" i="8" s="1"/>
  <c r="G142" i="8" s="1"/>
  <c r="J142" i="8"/>
  <c r="L142" i="8" s="1"/>
  <c r="I141" i="8"/>
  <c r="H141" i="8"/>
  <c r="A142" i="8" l="1"/>
  <c r="C143" i="8"/>
  <c r="E143" i="8" s="1"/>
  <c r="F143" i="8" s="1"/>
  <c r="G143" i="8" s="1"/>
  <c r="J143" i="8"/>
  <c r="I142" i="8"/>
  <c r="H142" i="8"/>
  <c r="D144" i="8" l="1"/>
  <c r="C144" i="8" s="1"/>
  <c r="D145" i="8" s="1"/>
  <c r="I143" i="8"/>
  <c r="H143" i="8"/>
  <c r="J144" i="8" l="1"/>
  <c r="L144" i="8" s="1"/>
  <c r="E144" i="8"/>
  <c r="F144" i="8" s="1"/>
  <c r="G144" i="8" s="1"/>
  <c r="H144" i="8" s="1"/>
  <c r="L143" i="8"/>
  <c r="A143" i="8" s="1"/>
  <c r="C145" i="8"/>
  <c r="D146" i="8" s="1"/>
  <c r="E145" i="8"/>
  <c r="F145" i="8" s="1"/>
  <c r="G145" i="8" s="1"/>
  <c r="J145" i="8"/>
  <c r="L145" i="8" s="1"/>
  <c r="A144" i="8" l="1"/>
  <c r="A145" i="8" s="1"/>
  <c r="I144" i="8"/>
  <c r="C146" i="8"/>
  <c r="D147" i="8" s="1"/>
  <c r="E146" i="8"/>
  <c r="F146" i="8" s="1"/>
  <c r="G146" i="8" s="1"/>
  <c r="J146" i="8"/>
  <c r="L146" i="8" s="1"/>
  <c r="I145" i="8"/>
  <c r="H145" i="8"/>
  <c r="A146" i="8" l="1"/>
  <c r="C147" i="8"/>
  <c r="E147" i="8"/>
  <c r="F147" i="8" s="1"/>
  <c r="G147" i="8" s="1"/>
  <c r="J147" i="8"/>
  <c r="L147" i="8" s="1"/>
  <c r="I146" i="8"/>
  <c r="H146" i="8"/>
  <c r="A147" i="8" l="1"/>
  <c r="I147" i="8"/>
  <c r="H147" i="8"/>
  <c r="F1" i="8" l="1"/>
  <c r="M7" i="8" l="1"/>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M78" i="8"/>
  <c r="M79" i="8"/>
  <c r="M80" i="8"/>
  <c r="M81" i="8"/>
  <c r="M82" i="8"/>
  <c r="M83" i="8"/>
  <c r="M84" i="8"/>
  <c r="M85" i="8"/>
  <c r="M86" i="8"/>
  <c r="M87" i="8"/>
  <c r="M88" i="8"/>
  <c r="M89" i="8"/>
  <c r="M90" i="8"/>
  <c r="M91" i="8"/>
  <c r="M92" i="8"/>
  <c r="M93" i="8"/>
  <c r="M94" i="8"/>
  <c r="M95" i="8"/>
  <c r="M96" i="8"/>
  <c r="M97" i="8"/>
  <c r="M98" i="8"/>
  <c r="M99" i="8"/>
  <c r="M100" i="8"/>
  <c r="M101" i="8"/>
  <c r="M102" i="8"/>
  <c r="M103" i="8"/>
  <c r="M104" i="8"/>
  <c r="M105" i="8"/>
  <c r="M106" i="8"/>
  <c r="M107" i="8"/>
  <c r="M108" i="8"/>
  <c r="M109" i="8"/>
  <c r="M110" i="8"/>
  <c r="M111" i="8"/>
  <c r="M112" i="8"/>
  <c r="M113" i="8"/>
  <c r="M114" i="8"/>
  <c r="M115" i="8"/>
  <c r="M116" i="8"/>
  <c r="M117" i="8"/>
  <c r="M118" i="8"/>
  <c r="M119" i="8"/>
  <c r="M120" i="8"/>
  <c r="M121" i="8"/>
  <c r="M122" i="8"/>
  <c r="M123" i="8"/>
  <c r="M124" i="8"/>
  <c r="M125" i="8"/>
  <c r="M126" i="8"/>
  <c r="M127" i="8"/>
  <c r="M128" i="8"/>
  <c r="M129" i="8"/>
  <c r="M130" i="8"/>
  <c r="M131" i="8"/>
  <c r="M132" i="8"/>
  <c r="M133" i="8"/>
  <c r="M134" i="8"/>
  <c r="M135" i="8"/>
  <c r="M136" i="8"/>
  <c r="M137" i="8"/>
  <c r="M138" i="8"/>
  <c r="M139" i="8"/>
  <c r="M140" i="8"/>
  <c r="M141" i="8"/>
  <c r="M142" i="8"/>
  <c r="M143" i="8"/>
  <c r="M144" i="8"/>
  <c r="M145" i="8"/>
  <c r="M146" i="8"/>
  <c r="M147" i="8"/>
  <c r="M1" i="8"/>
  <c r="M851" i="8"/>
  <c r="M1033" i="8"/>
  <c r="M761" i="8"/>
  <c r="M5" i="8"/>
  <c r="M1047" i="8"/>
  <c r="M1017" i="8"/>
  <c r="M519" i="8"/>
  <c r="M731" i="8"/>
  <c r="M1049" i="8"/>
  <c r="M702" i="8"/>
  <c r="M2" i="8"/>
  <c r="M532" i="8"/>
  <c r="M868" i="8"/>
  <c r="M617" i="8"/>
  <c r="M569" i="8"/>
  <c r="M832" i="8"/>
  <c r="M603" i="8"/>
  <c r="M626" i="8"/>
  <c r="M1052" i="8"/>
  <c r="M576" i="8"/>
  <c r="M795" i="8"/>
  <c r="M1013" i="8"/>
  <c r="M579" i="8"/>
  <c r="M596" i="8"/>
  <c r="M612" i="8"/>
  <c r="M805" i="8"/>
  <c r="M855" i="8"/>
  <c r="M704" i="8"/>
  <c r="M577" i="8"/>
  <c r="M589" i="8"/>
  <c r="M777" i="8"/>
  <c r="M656" i="8"/>
  <c r="M829" i="8"/>
  <c r="M965" i="8"/>
  <c r="M748" i="8"/>
  <c r="M819" i="8"/>
  <c r="M690" i="8"/>
  <c r="M683" i="8"/>
  <c r="M889" i="8"/>
  <c r="M1066" i="8"/>
  <c r="M903" i="8"/>
  <c r="M882" i="8"/>
  <c r="M667" i="8"/>
  <c r="M658" i="8"/>
  <c r="M669" i="8"/>
  <c r="M756" i="8"/>
  <c r="M514" i="8"/>
  <c r="M1053" i="8"/>
  <c r="M768" i="8"/>
  <c r="M646" i="8"/>
  <c r="M968" i="8"/>
  <c r="M518" i="8"/>
  <c r="M762" i="8"/>
  <c r="M630" i="8"/>
  <c r="M966" i="8"/>
  <c r="M935" i="8"/>
  <c r="M1032" i="8"/>
  <c r="M1011" i="8"/>
  <c r="M1006" i="8"/>
  <c r="M3" i="8"/>
  <c r="M997" i="8"/>
  <c r="M738" i="8"/>
  <c r="M599" i="8"/>
  <c r="M647" i="8"/>
  <c r="M549" i="8"/>
  <c r="M693" i="8"/>
  <c r="M862" i="8"/>
  <c r="M952" i="8"/>
  <c r="M498" i="8"/>
  <c r="M700" i="8"/>
  <c r="M990" i="8"/>
  <c r="M537" i="8"/>
  <c r="M959" i="8"/>
  <c r="M728" i="8"/>
  <c r="M639" i="8"/>
  <c r="M945" i="8"/>
  <c r="M969" i="8"/>
  <c r="M4" i="8"/>
  <c r="M1035" i="8"/>
  <c r="M716" i="8"/>
  <c r="M989" i="8"/>
  <c r="M743" i="8"/>
  <c r="M876" i="8"/>
  <c r="M877" i="8"/>
  <c r="M941" i="8"/>
  <c r="M906" i="8"/>
  <c r="M816" i="8"/>
  <c r="M737" i="8"/>
  <c r="M996" i="8"/>
  <c r="M623" i="8"/>
  <c r="M1057" i="8"/>
  <c r="M523" i="8"/>
  <c r="M960" i="8"/>
  <c r="M494" i="8"/>
  <c r="M971" i="8"/>
  <c r="M727" i="8"/>
  <c r="M942" i="8"/>
  <c r="M506" i="8"/>
  <c r="M977" i="8"/>
  <c r="M563" i="8"/>
  <c r="M788" i="8"/>
  <c r="M673" i="8"/>
  <c r="M722" i="8"/>
  <c r="M652" i="8"/>
  <c r="M544" i="8"/>
  <c r="M521" i="8"/>
  <c r="M763" i="8"/>
  <c r="M797" i="8"/>
  <c r="M1060" i="8"/>
  <c r="M555" i="8"/>
  <c r="M857" i="8"/>
  <c r="M976" i="8"/>
  <c r="M848" i="8"/>
  <c r="M899" i="8"/>
  <c r="M513" i="8"/>
  <c r="M801" i="8"/>
  <c r="M500" i="8"/>
  <c r="M946" i="8"/>
  <c r="M808" i="8"/>
  <c r="M643" i="8"/>
  <c r="M752" i="8"/>
  <c r="M890" i="8"/>
  <c r="M645" i="8"/>
  <c r="M936" i="8"/>
  <c r="M1055" i="8"/>
  <c r="M771" i="8"/>
  <c r="M735" i="8"/>
  <c r="M560" i="8"/>
  <c r="M923" i="8"/>
  <c r="M542" i="8"/>
  <c r="M943" i="8"/>
  <c r="M860" i="8"/>
  <c r="M546" i="8"/>
  <c r="M793" i="8"/>
  <c r="M811" i="8"/>
  <c r="M687" i="8"/>
  <c r="M958" i="8"/>
  <c r="M773" i="8"/>
  <c r="M888" i="8"/>
  <c r="M822" i="8"/>
  <c r="M694" i="8"/>
  <c r="M1054" i="8"/>
  <c r="M659" i="8"/>
  <c r="M637" i="8"/>
  <c r="M983" i="8"/>
  <c r="M783" i="8"/>
  <c r="M650" i="8"/>
  <c r="M712" i="8"/>
  <c r="M660" i="8"/>
  <c r="M709" i="8"/>
  <c r="M550" i="8"/>
  <c r="M1038" i="8"/>
  <c r="M831" i="8"/>
  <c r="M541" i="8"/>
  <c r="M657" i="8"/>
  <c r="M1034" i="8"/>
  <c r="M920" i="8"/>
  <c r="M824" i="8"/>
  <c r="M578" i="8"/>
  <c r="M531" i="8"/>
  <c r="M779" i="8"/>
  <c r="M1007" i="8"/>
  <c r="M664" i="8"/>
  <c r="M861" i="8"/>
  <c r="M838" i="8"/>
  <c r="M918" i="8"/>
  <c r="M794" i="8"/>
  <c r="M1030" i="8"/>
  <c r="M897" i="8"/>
  <c r="M632" i="8"/>
  <c r="M883" i="8"/>
  <c r="M6" i="8"/>
  <c r="M516" i="8"/>
  <c r="M739" i="8"/>
  <c r="M772" i="8"/>
  <c r="M998" i="8"/>
  <c r="M585" i="8"/>
  <c r="M724" i="8"/>
  <c r="M929" i="8"/>
  <c r="M854" i="8"/>
  <c r="M619" i="8"/>
  <c r="M618" i="8"/>
  <c r="M522" i="8"/>
  <c r="M674" i="8"/>
  <c r="M715" i="8"/>
  <c r="M774" i="8"/>
  <c r="M641" i="8"/>
  <c r="M1004" i="8"/>
  <c r="M720" i="8"/>
  <c r="M930" i="8"/>
  <c r="M566" i="8"/>
  <c r="M853" i="8"/>
  <c r="M611" i="8"/>
  <c r="M961" i="8"/>
  <c r="M559" i="8"/>
  <c r="M842" i="8"/>
  <c r="M713" i="8"/>
  <c r="M915" i="8"/>
  <c r="M892" i="8"/>
  <c r="M921" i="8"/>
  <c r="M740" i="8"/>
  <c r="M1067" i="8"/>
  <c r="M604" i="8"/>
  <c r="M804" i="8"/>
  <c r="M571" i="8"/>
  <c r="M909" i="8"/>
  <c r="M986" i="8"/>
  <c r="M1015" i="8"/>
  <c r="M933" i="8"/>
  <c r="M510" i="8"/>
  <c r="M757" i="8"/>
  <c r="M1009" i="8"/>
  <c r="M785" i="8"/>
  <c r="M635" i="8"/>
  <c r="M939" i="8"/>
  <c r="M736" i="8"/>
  <c r="M665" i="8"/>
  <c r="M695" i="8"/>
  <c r="M755" i="8"/>
  <c r="M651" i="8"/>
  <c r="M950" i="8"/>
  <c r="M565" i="8"/>
  <c r="M705" i="8"/>
  <c r="M744" i="8"/>
  <c r="M859" i="8"/>
  <c r="M648" i="8"/>
  <c r="M615" i="8"/>
  <c r="M512" i="8"/>
  <c r="M917" i="8"/>
  <c r="M505" i="8"/>
  <c r="M814" i="8"/>
  <c r="M1031" i="8"/>
  <c r="M723" i="8"/>
  <c r="M536" i="8"/>
  <c r="M900" i="8"/>
  <c r="M1065" i="8"/>
  <c r="M873" i="8"/>
  <c r="M515" i="8"/>
  <c r="M746" i="8"/>
  <c r="M836" i="8"/>
  <c r="M817" i="8"/>
  <c r="M884" i="8"/>
  <c r="M642" i="8"/>
  <c r="M985" i="8"/>
  <c r="M707" i="8"/>
  <c r="M699" i="8"/>
  <c r="M557" i="8"/>
  <c r="M852" i="8"/>
  <c r="M765" i="8"/>
  <c r="M527" i="8"/>
  <c r="M820" i="8"/>
  <c r="M845" i="8"/>
  <c r="M934" i="8"/>
  <c r="M758" i="8"/>
  <c r="M503" i="8"/>
  <c r="M905" i="8"/>
  <c r="M872" i="8"/>
  <c r="M962" i="8"/>
  <c r="M497" i="8"/>
  <c r="M781" i="8"/>
  <c r="M879" i="8"/>
  <c r="M999" i="8"/>
  <c r="M776" i="8"/>
  <c r="M975" i="8"/>
  <c r="M526" i="8"/>
  <c r="M1027" i="8"/>
  <c r="M1063" i="8"/>
  <c r="M1040" i="8"/>
  <c r="M951" i="8"/>
  <c r="M908" i="8"/>
  <c r="M556" i="8"/>
  <c r="M535" i="8"/>
  <c r="M692" i="8"/>
  <c r="M827" i="8"/>
  <c r="M789" i="8"/>
  <c r="M749" i="8"/>
  <c r="M833" i="8"/>
  <c r="M691" i="8"/>
  <c r="M501" i="8"/>
  <c r="M706" i="8"/>
  <c r="M583" i="8"/>
  <c r="M605" i="8"/>
  <c r="M927" i="8"/>
  <c r="M508" i="8"/>
  <c r="M1019" i="8"/>
  <c r="M791" i="8"/>
  <c r="M926" i="8"/>
  <c r="M919" i="8"/>
  <c r="M1018" i="8"/>
  <c r="M588" i="8"/>
  <c r="M904" i="8"/>
  <c r="M733" i="8"/>
  <c r="M963" i="8"/>
  <c r="M747" i="8"/>
  <c r="M803" i="8"/>
  <c r="M517" i="8"/>
  <c r="M1046" i="8"/>
  <c r="M558" i="8"/>
  <c r="M595" i="8"/>
  <c r="M671" i="8"/>
  <c r="M1012" i="8"/>
  <c r="M653" i="8"/>
  <c r="M807" i="8"/>
  <c r="M662" i="8"/>
  <c r="M978" i="8"/>
  <c r="M1036" i="8"/>
  <c r="M1008" i="8"/>
  <c r="M1020" i="8"/>
  <c r="M806" i="8"/>
  <c r="M1026" i="8"/>
  <c r="M1021" i="8"/>
  <c r="M844" i="8"/>
  <c r="M575" i="8"/>
  <c r="M769" i="8"/>
  <c r="M634" i="8"/>
  <c r="M672" i="8"/>
  <c r="M568" i="8"/>
  <c r="M528" i="8"/>
  <c r="M717" i="8"/>
  <c r="M1056" i="8"/>
  <c r="M843" i="8"/>
  <c r="M553" i="8"/>
  <c r="M547" i="8"/>
  <c r="M492" i="8"/>
  <c r="M869" i="8"/>
  <c r="M1062" i="8"/>
  <c r="M924" i="8"/>
  <c r="M1028" i="8"/>
  <c r="M490" i="8"/>
  <c r="M718" i="8"/>
  <c r="M896" i="8"/>
  <c r="M545" i="8"/>
  <c r="M584" i="8"/>
  <c r="M767" i="8"/>
  <c r="M742" i="8"/>
  <c r="M587" i="8"/>
  <c r="M681" i="8"/>
  <c r="M809" i="8"/>
  <c r="M1058" i="8"/>
  <c r="M493" i="8"/>
  <c r="M750" i="8"/>
  <c r="M802" i="8"/>
  <c r="M846" i="8"/>
  <c r="M775" i="8"/>
  <c r="M741" i="8"/>
  <c r="M823" i="8"/>
  <c r="M1051" i="8"/>
  <c r="M1010" i="8"/>
  <c r="M552" i="8"/>
  <c r="M730" i="8"/>
  <c r="M591" i="8"/>
  <c r="M1000" i="8"/>
  <c r="M886" i="8"/>
  <c r="M533" i="8"/>
  <c r="M507" i="8"/>
  <c r="M1014" i="8"/>
  <c r="M944" i="8"/>
  <c r="M675" i="8"/>
  <c r="M798" i="8"/>
  <c r="M970" i="8"/>
  <c r="M799" i="8"/>
  <c r="M594" i="8"/>
  <c r="M1022" i="8"/>
  <c r="M606" i="8"/>
  <c r="M732" i="8"/>
  <c r="M590" i="8"/>
  <c r="M538" i="8"/>
  <c r="M1029" i="8"/>
  <c r="M649" i="8"/>
  <c r="M901" i="8"/>
  <c r="M938" i="8"/>
  <c r="M504" i="8"/>
  <c r="M784" i="8"/>
  <c r="M1043" i="8"/>
  <c r="M993" i="8"/>
  <c r="M787" i="8"/>
  <c r="M866" i="8"/>
  <c r="M711" i="8"/>
  <c r="M834" i="8"/>
  <c r="M982" i="8"/>
  <c r="M726" i="8"/>
  <c r="M685" i="8"/>
  <c r="M644" i="8"/>
  <c r="M948" i="8"/>
  <c r="M995" i="8"/>
  <c r="M821" i="8"/>
  <c r="M640" i="8"/>
  <c r="M974" i="8"/>
  <c r="M751" i="8"/>
  <c r="M655" i="8"/>
  <c r="M837" i="8"/>
  <c r="M572" i="8"/>
  <c r="M964" i="8"/>
  <c r="M1024" i="8"/>
  <c r="M916" i="8"/>
  <c r="M766" i="8"/>
  <c r="M680" i="8"/>
  <c r="M1050" i="8"/>
  <c r="M1044" i="8"/>
  <c r="M686" i="8"/>
  <c r="M891" i="8"/>
  <c r="M654" i="8"/>
  <c r="M540" i="8"/>
  <c r="M764" i="8"/>
  <c r="M631" i="8"/>
  <c r="M725" i="8"/>
  <c r="M678" i="8"/>
  <c r="M786" i="8"/>
  <c r="M495" i="8"/>
  <c r="M1045" i="8"/>
  <c r="M524" i="8"/>
  <c r="M881" i="8"/>
  <c r="M839" i="8"/>
  <c r="M1025" i="8"/>
  <c r="M597" i="8"/>
  <c r="M1059" i="8"/>
  <c r="M867" i="8"/>
  <c r="M992" i="8"/>
  <c r="M760" i="8"/>
  <c r="M994" i="8"/>
  <c r="M608" i="8"/>
  <c r="M984" i="8"/>
  <c r="M870" i="8"/>
  <c r="M928" i="8"/>
  <c r="M826" i="8"/>
  <c r="M614" i="8"/>
  <c r="M567" i="8"/>
  <c r="M620" i="8"/>
  <c r="M979" i="8"/>
  <c r="M638" i="8"/>
  <c r="M696" i="8"/>
  <c r="M586" i="8"/>
  <c r="M573" i="8"/>
  <c r="M954" i="8"/>
  <c r="M1005" i="8"/>
  <c r="M770" i="8"/>
  <c r="M622" i="8"/>
  <c r="M570" i="8"/>
  <c r="M1041" i="8"/>
  <c r="M949" i="8"/>
  <c r="M561" i="8"/>
  <c r="M613" i="8"/>
  <c r="M688" i="8"/>
  <c r="M625" i="8"/>
  <c r="M1039" i="8"/>
  <c r="M1001" i="8"/>
  <c r="M914" i="8"/>
  <c r="M607" i="8"/>
  <c r="M865" i="8"/>
  <c r="M911" i="8"/>
  <c r="M800" i="8"/>
  <c r="M849" i="8"/>
  <c r="M539" i="8"/>
  <c r="M813" i="8"/>
  <c r="M1048" i="8"/>
  <c r="M922" i="8"/>
  <c r="M574" i="8"/>
  <c r="M714" i="8"/>
  <c r="M880" i="8"/>
  <c r="M548" i="8"/>
  <c r="M912" i="8"/>
  <c r="M796" i="8"/>
  <c r="M1069" i="8"/>
  <c r="M520" i="8"/>
  <c r="M953" i="8"/>
  <c r="M759" i="8"/>
  <c r="M581" i="8"/>
  <c r="M627" i="8"/>
  <c r="M913" i="8"/>
  <c r="M666" i="8"/>
  <c r="M973" i="8"/>
  <c r="M1002" i="8"/>
  <c r="M754" i="8"/>
  <c r="M601" i="8"/>
  <c r="M703" i="8"/>
  <c r="M582" i="8"/>
  <c r="M780" i="8"/>
  <c r="M874" i="8"/>
  <c r="M668" i="8"/>
  <c r="M947" i="8"/>
  <c r="M981" i="8"/>
  <c r="M600" i="8"/>
  <c r="M633" i="8"/>
  <c r="M496" i="8"/>
  <c r="M624" i="8"/>
  <c r="M895" i="8"/>
  <c r="M991" i="8"/>
  <c r="M529" i="8"/>
  <c r="M1042" i="8"/>
  <c r="M931" i="8"/>
  <c r="M910" i="8"/>
  <c r="M610" i="8"/>
  <c r="M830" i="8"/>
  <c r="M543" i="8"/>
  <c r="M1016" i="8"/>
  <c r="M530" i="8"/>
  <c r="M719" i="8"/>
  <c r="M534" i="8"/>
  <c r="M894" i="8"/>
  <c r="M562" i="8"/>
  <c r="M956" i="8"/>
  <c r="M636" i="8"/>
  <c r="M1068" i="8"/>
  <c r="M710" i="8"/>
  <c r="M745" i="8"/>
  <c r="M940" i="8"/>
  <c r="M734" i="8"/>
  <c r="M893" i="8"/>
  <c r="M955" i="8"/>
  <c r="M972" i="8"/>
  <c r="M847" i="8"/>
  <c r="M812" i="8"/>
  <c r="M967" i="8"/>
  <c r="M753" i="8"/>
  <c r="M987" i="8"/>
  <c r="M864" i="8"/>
  <c r="M1064" i="8"/>
  <c r="M835" i="8"/>
  <c r="M621" i="8"/>
  <c r="M792" i="8"/>
  <c r="M898" i="8"/>
  <c r="M682" i="8"/>
  <c r="M593" i="8"/>
  <c r="M598" i="8"/>
  <c r="M684" i="8"/>
  <c r="M1023" i="8"/>
  <c r="M988" i="8"/>
  <c r="M1061" i="8"/>
  <c r="M679" i="8"/>
  <c r="M551" i="8"/>
  <c r="M698" i="8"/>
  <c r="M925" i="8"/>
  <c r="M509" i="8"/>
  <c r="M1003" i="8"/>
  <c r="M511" i="8"/>
  <c r="M885" i="8"/>
  <c r="M697" i="8"/>
  <c r="M499" i="8"/>
  <c r="M1037" i="8"/>
  <c r="M592" i="8"/>
  <c r="M828" i="8"/>
  <c r="M564" i="8"/>
  <c r="M871" i="8"/>
  <c r="M661" i="8"/>
  <c r="M701" i="8"/>
  <c r="M932" i="8"/>
  <c r="M721" i="8"/>
  <c r="M878" i="8"/>
  <c r="M858" i="8"/>
  <c r="M818" i="8"/>
  <c r="M663" i="8"/>
  <c r="M957" i="8"/>
  <c r="M840" i="8"/>
  <c r="M850" i="8"/>
  <c r="M902" i="8"/>
  <c r="M491" i="8"/>
  <c r="M863" i="8"/>
  <c r="M670" i="8"/>
  <c r="M689" i="8"/>
  <c r="M616" i="8"/>
  <c r="M782" i="8"/>
  <c r="M609" i="8"/>
  <c r="M937" i="8"/>
  <c r="M810" i="8"/>
  <c r="M907" i="8"/>
  <c r="M554" i="8"/>
  <c r="M525" i="8"/>
  <c r="M841" i="8"/>
  <c r="M815" i="8"/>
  <c r="M602" i="8"/>
  <c r="M708" i="8"/>
  <c r="M825" i="8"/>
  <c r="M887" i="8"/>
  <c r="M790" i="8"/>
  <c r="M628" i="8"/>
  <c r="M502" i="8"/>
  <c r="M856" i="8"/>
  <c r="M676" i="8"/>
  <c r="M580" i="8"/>
  <c r="M629" i="8"/>
  <c r="M729" i="8"/>
  <c r="M677" i="8"/>
  <c r="M875" i="8"/>
  <c r="M778" i="8"/>
  <c r="M980" i="8"/>
</calcChain>
</file>

<file path=xl/sharedStrings.xml><?xml version="1.0" encoding="utf-8"?>
<sst xmlns="http://schemas.openxmlformats.org/spreadsheetml/2006/main" count="12597" uniqueCount="2959">
  <si>
    <t>WORLD_WORLD_BIN</t>
  </si>
  <si>
    <t>E0000</t>
  </si>
  <si>
    <t>SCUS_942_21</t>
  </si>
  <si>
    <t>BATTLE_BIN</t>
  </si>
  <si>
    <t>WORLD_WLDCORE_BIN</t>
  </si>
  <si>
    <t>F800</t>
  </si>
  <si>
    <t>lw</t>
  </si>
  <si>
    <t>sw</t>
  </si>
  <si>
    <t>00</t>
  </si>
  <si>
    <t>01</t>
  </si>
  <si>
    <t>02</t>
  </si>
  <si>
    <t>03</t>
  </si>
  <si>
    <t>04</t>
  </si>
  <si>
    <t>05</t>
  </si>
  <si>
    <t>06</t>
  </si>
  <si>
    <t>07</t>
  </si>
  <si>
    <t>08</t>
  </si>
  <si>
    <t>09</t>
  </si>
  <si>
    <t>0A</t>
  </si>
  <si>
    <t>0B</t>
  </si>
  <si>
    <t>0C</t>
  </si>
  <si>
    <t>0D</t>
  </si>
  <si>
    <t>0E</t>
  </si>
  <si>
    <t>0F</t>
  </si>
  <si>
    <t>10</t>
  </si>
  <si>
    <t>11</t>
  </si>
  <si>
    <t>12</t>
  </si>
  <si>
    <t>19</t>
  </si>
  <si>
    <t>22</t>
  </si>
  <si>
    <t>23</t>
  </si>
  <si>
    <t>24</t>
  </si>
  <si>
    <t>27</t>
  </si>
  <si>
    <t>28</t>
  </si>
  <si>
    <t>29</t>
  </si>
  <si>
    <t>2A</t>
  </si>
  <si>
    <t>2B</t>
  </si>
  <si>
    <t>&lt;Patches&gt;</t>
  </si>
  <si>
    <t xml:space="preserve">&lt;?xml version="1.0" encoding="utf-8" ?&gt; </t>
  </si>
  <si>
    <t>Patch Name:</t>
  </si>
  <si>
    <t>Description:</t>
  </si>
  <si>
    <t>BATTLE.BIN</t>
  </si>
  <si>
    <t>nop</t>
  </si>
  <si>
    <t>SCUS_942.21</t>
  </si>
  <si>
    <t>jr r31</t>
  </si>
  <si>
    <t>Sheet Name</t>
  </si>
  <si>
    <t>WORLD.BIN</t>
  </si>
  <si>
    <t>-</t>
  </si>
  <si>
    <t>Code Column</t>
  </si>
  <si>
    <t>WLDCORE.BIN</t>
  </si>
  <si>
    <t># Locations</t>
  </si>
  <si>
    <t>ATTACK.OUT</t>
  </si>
  <si>
    <t>1BF000</t>
  </si>
  <si>
    <t>REQUIRE.OUT</t>
  </si>
  <si>
    <t>ori r2, r0, 0x0001</t>
  </si>
  <si>
    <t>lui r1, 0x8006</t>
  </si>
  <si>
    <t>addu r1, r1, r3</t>
  </si>
  <si>
    <t>or r4, r2, r0</t>
  </si>
  <si>
    <t>Data</t>
  </si>
  <si>
    <t>Pointers</t>
  </si>
  <si>
    <t>ID</t>
  </si>
  <si>
    <t>Extended Routine</t>
  </si>
  <si>
    <t>Base Address for Data</t>
  </si>
  <si>
    <t>0x80093E10</t>
  </si>
  <si>
    <t>r3 = Ability ID</t>
  </si>
  <si>
    <t>r2 = Byte ID</t>
  </si>
  <si>
    <t>0x80074014</t>
  </si>
  <si>
    <t>0x80150000</t>
  </si>
  <si>
    <t>ori r2, r0, 0x0000</t>
  </si>
  <si>
    <t>0x80082B30</t>
  </si>
  <si>
    <t>or r3, r2, r0</t>
  </si>
  <si>
    <t>0x800741B0</t>
  </si>
  <si>
    <t>0x80082B9C</t>
  </si>
  <si>
    <t>0x8007A87C</t>
  </si>
  <si>
    <t>ori r4, r0, 0x009A</t>
  </si>
  <si>
    <t>lui r1, 0x800C</t>
  </si>
  <si>
    <t>or r3, r5, r0</t>
  </si>
  <si>
    <t>or r3, r4, r0</t>
  </si>
  <si>
    <t>0x8007396C</t>
  </si>
  <si>
    <t>lbu r5, 0x7CE9(r1)</t>
  </si>
  <si>
    <t>or r5, r2, r0</t>
  </si>
  <si>
    <t>sll r3, r20, 0x03</t>
  </si>
  <si>
    <t>sll r3, r3, 0x01</t>
  </si>
  <si>
    <t>lbu r3, -0x0409(r1)</t>
  </si>
  <si>
    <t>or r3, r20, r0</t>
  </si>
  <si>
    <t>addu r5, r2, r20</t>
  </si>
  <si>
    <t>or r2, r5, r0</t>
  </si>
  <si>
    <t>0x80082C60</t>
  </si>
  <si>
    <t>ori r2, r0, 0x0002</t>
  </si>
  <si>
    <t>r3 = ID</t>
  </si>
  <si>
    <t>addu r4, r1, r3</t>
  </si>
  <si>
    <t>r3 = Pointer Offset</t>
  </si>
  <si>
    <t>r3 = Pointer Address</t>
  </si>
  <si>
    <t>andi r4, r3, 0xE000</t>
  </si>
  <si>
    <t>andi r3, r3, 0x1FFF</t>
  </si>
  <si>
    <t>srl r4, r4, 0x0D</t>
  </si>
  <si>
    <t>r4 = Conditions Count</t>
  </si>
  <si>
    <t>Spritesheet ID</t>
  </si>
  <si>
    <t>0x14</t>
  </si>
  <si>
    <t>sll r5, r5, 0x02</t>
  </si>
  <si>
    <t>addu r1, r1, r5</t>
  </si>
  <si>
    <t>r5 = Spritesheet ID</t>
  </si>
  <si>
    <t>SHP/SEQ Table</t>
  </si>
  <si>
    <t>r5 = SEQ ID</t>
  </si>
  <si>
    <t>ori r6, r0, 0x0001</t>
  </si>
  <si>
    <t>sllv r5, r6, r5</t>
  </si>
  <si>
    <t>r5 = Current SEQ bit</t>
  </si>
  <si>
    <t>0x8014D304</t>
  </si>
  <si>
    <t>Current Unit</t>
  </si>
  <si>
    <t>addu r3, r1, r3</t>
  </si>
  <si>
    <t>r3 = Data Address</t>
  </si>
  <si>
    <t>Branch on no more conditions</t>
  </si>
  <si>
    <t>and r6, r6, r5</t>
  </si>
  <si>
    <t>addiu r3, r3, 0x0001</t>
  </si>
  <si>
    <t>addiu r4, r4, 0xFFFF</t>
  </si>
  <si>
    <t>Branch on matching</t>
  </si>
  <si>
    <t>addiu r3, r3, 0x0003</t>
  </si>
  <si>
    <t>addu r3, r3, r2</t>
  </si>
  <si>
    <t>0x800733E4</t>
  </si>
  <si>
    <t>or r17, r2, r0</t>
  </si>
  <si>
    <t>subu r3, r3, r20</t>
  </si>
  <si>
    <t>Alternate Animations</t>
  </si>
  <si>
    <t>Assign alternate animations based on the unit's SEQ Type.</t>
  </si>
  <si>
    <t>0x80190A2B</t>
  </si>
  <si>
    <t>0x80094749</t>
  </si>
  <si>
    <t>or r16, r18, r0</t>
  </si>
  <si>
    <t>lbu r5, 0x0006(r16)</t>
  </si>
  <si>
    <t>OPTION.OUT</t>
  </si>
  <si>
    <t>OPEN.BIN</t>
  </si>
  <si>
    <t>OPEN_OPEN_BIN</t>
  </si>
  <si>
    <t>67000</t>
  </si>
  <si>
    <t>JOBSTTS.OUT</t>
  </si>
  <si>
    <t>1DF000</t>
  </si>
  <si>
    <t>HELPMENU.OUT</t>
  </si>
  <si>
    <t>ETC.OUT</t>
  </si>
  <si>
    <t>EVENT_ETC_OUT</t>
  </si>
  <si>
    <t>EQUIP.OUT</t>
  </si>
  <si>
    <t>DEBUGCHR.OUT</t>
  </si>
  <si>
    <t>CARD.OUT</t>
  </si>
  <si>
    <t>BUNIT.OUT</t>
  </si>
  <si>
    <t>0x800775F8</t>
  </si>
  <si>
    <t>lhu r3, 0x0138(r18)</t>
  </si>
  <si>
    <t>Can't trigger this one, but very likely to work</t>
  </si>
  <si>
    <t>000000</t>
  </si>
  <si>
    <t>ZZZZ</t>
  </si>
  <si>
    <t>bltz</t>
  </si>
  <si>
    <t>Q00000B</t>
  </si>
  <si>
    <t>Use</t>
  </si>
  <si>
    <t>bit length</t>
  </si>
  <si>
    <t>cop0c00_index</t>
  </si>
  <si>
    <t>bgez</t>
  </si>
  <si>
    <t>Q00001B</t>
  </si>
  <si>
    <t>Q</t>
  </si>
  <si>
    <t>first register</t>
  </si>
  <si>
    <t>cop0c01_random</t>
  </si>
  <si>
    <t>bltzal</t>
  </si>
  <si>
    <t>Q10000B</t>
  </si>
  <si>
    <t>W</t>
  </si>
  <si>
    <t>second register</t>
  </si>
  <si>
    <t>cop0c_tlblo</t>
  </si>
  <si>
    <t>bgezal</t>
  </si>
  <si>
    <t>Q10001B</t>
  </si>
  <si>
    <t>E</t>
  </si>
  <si>
    <t>third register</t>
  </si>
  <si>
    <t>cop0cr3_bpc</t>
  </si>
  <si>
    <t>j</t>
  </si>
  <si>
    <t>J</t>
  </si>
  <si>
    <t>R</t>
  </si>
  <si>
    <t>address register</t>
  </si>
  <si>
    <t>cop0cr04_ctxt</t>
  </si>
  <si>
    <t>jal</t>
  </si>
  <si>
    <t>cop0cr05_bda</t>
  </si>
  <si>
    <t>beq</t>
  </si>
  <si>
    <t>QWB</t>
  </si>
  <si>
    <t>B</t>
  </si>
  <si>
    <t>branch immediate</t>
  </si>
  <si>
    <t>cop0cr06_pidmask</t>
  </si>
  <si>
    <t>bne</t>
  </si>
  <si>
    <t>jump immediate</t>
  </si>
  <si>
    <t>cop0cr07_dcic</t>
  </si>
  <si>
    <t>blez</t>
  </si>
  <si>
    <t>QZB</t>
  </si>
  <si>
    <t>S</t>
  </si>
  <si>
    <t>short immediate</t>
  </si>
  <si>
    <t>cop0cr08_badvaddr</t>
  </si>
  <si>
    <t>bgtz</t>
  </si>
  <si>
    <t>L</t>
  </si>
  <si>
    <t>long immediate</t>
  </si>
  <si>
    <t>cop0cr09_bdam</t>
  </si>
  <si>
    <t>addi</t>
  </si>
  <si>
    <t>WQL</t>
  </si>
  <si>
    <t>cop0cr10_tlbhi</t>
  </si>
  <si>
    <t>addiu</t>
  </si>
  <si>
    <t>F</t>
  </si>
  <si>
    <t>processor function</t>
  </si>
  <si>
    <t>cop0cr11_bpcm</t>
  </si>
  <si>
    <t>slti</t>
  </si>
  <si>
    <t>cop0cr12_sr</t>
  </si>
  <si>
    <t>sltiu</t>
  </si>
  <si>
    <t>Z</t>
  </si>
  <si>
    <t>00000</t>
  </si>
  <si>
    <t>cop0cr13_cause</t>
  </si>
  <si>
    <t>andi</t>
  </si>
  <si>
    <t>cop0cr14_epc</t>
  </si>
  <si>
    <t>ori</t>
  </si>
  <si>
    <t>cop0cr15_prid</t>
  </si>
  <si>
    <t>xori</t>
  </si>
  <si>
    <t>cop0cr16_erreg</t>
  </si>
  <si>
    <t>lui</t>
  </si>
  <si>
    <t>ZQL</t>
  </si>
  <si>
    <t>gtecr00_r11r12</t>
  </si>
  <si>
    <t>MFC0</t>
  </si>
  <si>
    <t>010000</t>
  </si>
  <si>
    <t>00000QWZ</t>
  </si>
  <si>
    <t>gtecr01_r13r21</t>
  </si>
  <si>
    <t>MFC1</t>
  </si>
  <si>
    <t>010001</t>
  </si>
  <si>
    <t>gtecr02_r22r23</t>
  </si>
  <si>
    <t>MFC2</t>
  </si>
  <si>
    <t>010010</t>
  </si>
  <si>
    <t>gtecr03_r31r32</t>
  </si>
  <si>
    <t>MFC3</t>
  </si>
  <si>
    <t>010011</t>
  </si>
  <si>
    <t>gtecr04_r33</t>
  </si>
  <si>
    <t>CFC0</t>
  </si>
  <si>
    <t>00010QWZ</t>
  </si>
  <si>
    <t>gtecr05_trx</t>
  </si>
  <si>
    <t>CFC1</t>
  </si>
  <si>
    <t>gtecr06_try</t>
  </si>
  <si>
    <t>CFC2</t>
  </si>
  <si>
    <t>gtecr07_trz</t>
  </si>
  <si>
    <t>CFC3</t>
  </si>
  <si>
    <t>gtecr08_l11l12</t>
  </si>
  <si>
    <t>MTC0</t>
  </si>
  <si>
    <t>00100QWZ</t>
  </si>
  <si>
    <t>gtecr09_l13l21</t>
  </si>
  <si>
    <t>MTC1</t>
  </si>
  <si>
    <t>gtecr10_l22l23</t>
  </si>
  <si>
    <t>MTC2</t>
  </si>
  <si>
    <t>gtecr11_l31l32</t>
  </si>
  <si>
    <t>MTC3</t>
  </si>
  <si>
    <t>gtecr12_l33</t>
  </si>
  <si>
    <t>CTC0</t>
  </si>
  <si>
    <t>00110QWZ</t>
  </si>
  <si>
    <t>gtecr13_rbk</t>
  </si>
  <si>
    <t>CTC1</t>
  </si>
  <si>
    <t>gtecr14_bbk</t>
  </si>
  <si>
    <t>CTC2</t>
  </si>
  <si>
    <t>gtecr15_gbk</t>
  </si>
  <si>
    <t>CTC3</t>
  </si>
  <si>
    <t>gtecr16_lr1lr2</t>
  </si>
  <si>
    <t>RFE</t>
  </si>
  <si>
    <t>10000000000000000000</t>
  </si>
  <si>
    <t>gtecr17_lr3lg1</t>
  </si>
  <si>
    <t>TLBP</t>
  </si>
  <si>
    <t>001000</t>
  </si>
  <si>
    <t>gtecr18_lg2lg3</t>
  </si>
  <si>
    <t>TLBR</t>
  </si>
  <si>
    <t>000001</t>
  </si>
  <si>
    <t>gtecr19_lb1lb2</t>
  </si>
  <si>
    <t>TLBWI</t>
  </si>
  <si>
    <t>000010</t>
  </si>
  <si>
    <t>gtecr20_lb3</t>
  </si>
  <si>
    <t>TLBWR</t>
  </si>
  <si>
    <t>000011</t>
  </si>
  <si>
    <t>gtecr21_rfc</t>
  </si>
  <si>
    <t>lb</t>
  </si>
  <si>
    <t>RQL</t>
  </si>
  <si>
    <t>20</t>
  </si>
  <si>
    <t>gtecr22_gfc</t>
  </si>
  <si>
    <t>lh</t>
  </si>
  <si>
    <t>21</t>
  </si>
  <si>
    <t>gtecr23_bfc</t>
  </si>
  <si>
    <t>lwl</t>
  </si>
  <si>
    <t>gtecr24_ofx</t>
  </si>
  <si>
    <t>gtecr25_ofy</t>
  </si>
  <si>
    <t>lbu</t>
  </si>
  <si>
    <t>gtecr26_h</t>
  </si>
  <si>
    <t>lhu</t>
  </si>
  <si>
    <t>25</t>
  </si>
  <si>
    <t>gtecr27_dqa</t>
  </si>
  <si>
    <t>lwr</t>
  </si>
  <si>
    <t>26</t>
  </si>
  <si>
    <t>gtecr28_dqb</t>
  </si>
  <si>
    <t>sb</t>
  </si>
  <si>
    <t>gtecr29_zsf3</t>
  </si>
  <si>
    <t>sh</t>
  </si>
  <si>
    <t>gtecr30_zsf4</t>
  </si>
  <si>
    <t>swl</t>
  </si>
  <si>
    <t>gtecr31_flag</t>
  </si>
  <si>
    <t>gtedr00_vxy0</t>
  </si>
  <si>
    <t>swr</t>
  </si>
  <si>
    <t>2E</t>
  </si>
  <si>
    <t>gtedr01_vz0</t>
  </si>
  <si>
    <t>LWC0</t>
  </si>
  <si>
    <t>110000</t>
  </si>
  <si>
    <t>gtedr02_vxy1</t>
  </si>
  <si>
    <t>LWC1</t>
  </si>
  <si>
    <t>110001</t>
  </si>
  <si>
    <t>gtedr03_vz1</t>
  </si>
  <si>
    <t>LWC2</t>
  </si>
  <si>
    <t>110010</t>
  </si>
  <si>
    <t>gtedr04_vxy2</t>
  </si>
  <si>
    <t>LWC3</t>
  </si>
  <si>
    <t>110011</t>
  </si>
  <si>
    <t>gtedr05_vz2</t>
  </si>
  <si>
    <t>SWC0</t>
  </si>
  <si>
    <t>111000</t>
  </si>
  <si>
    <t>gtedr06_rgb</t>
  </si>
  <si>
    <t>SWC1</t>
  </si>
  <si>
    <t>111001</t>
  </si>
  <si>
    <t>gtedr07_otz</t>
  </si>
  <si>
    <t>SWC2</t>
  </si>
  <si>
    <t>111010</t>
  </si>
  <si>
    <t>gtedr08_ir0</t>
  </si>
  <si>
    <t>SWC3</t>
  </si>
  <si>
    <t>111011</t>
  </si>
  <si>
    <t>gtedr09_ir1</t>
  </si>
  <si>
    <t>sll</t>
  </si>
  <si>
    <t>ZWQS</t>
  </si>
  <si>
    <t>gtedr10_ir2</t>
  </si>
  <si>
    <t>srl</t>
  </si>
  <si>
    <t>gtedr11_ir3</t>
  </si>
  <si>
    <t>sra</t>
  </si>
  <si>
    <t>gtedr12_sxy0</t>
  </si>
  <si>
    <t>sllv</t>
  </si>
  <si>
    <t>EWQZ</t>
  </si>
  <si>
    <t>gtedr13_sxy1</t>
  </si>
  <si>
    <t>srlv</t>
  </si>
  <si>
    <t>gtedr14_sxy2</t>
  </si>
  <si>
    <t>srav</t>
  </si>
  <si>
    <t>gtedr15_sxyp</t>
  </si>
  <si>
    <t>jr</t>
  </si>
  <si>
    <t>QZZZ</t>
  </si>
  <si>
    <t>gtedr16_sz0</t>
  </si>
  <si>
    <t>jalr</t>
  </si>
  <si>
    <t>QZWZ</t>
  </si>
  <si>
    <t>gtedr17_sz1</t>
  </si>
  <si>
    <t>syscall</t>
  </si>
  <si>
    <t>gtedr18_sz2</t>
  </si>
  <si>
    <t>break</t>
  </si>
  <si>
    <t>gtedr19_sz3</t>
  </si>
  <si>
    <t>mfhi</t>
  </si>
  <si>
    <t>ZZQZ</t>
  </si>
  <si>
    <t>gtedr20_rgb0</t>
  </si>
  <si>
    <t>mthi</t>
  </si>
  <si>
    <t>gtedr21_rgb1</t>
  </si>
  <si>
    <t>mflo</t>
  </si>
  <si>
    <t>gtedr22_rgb2</t>
  </si>
  <si>
    <t>mtlo</t>
  </si>
  <si>
    <t>13</t>
  </si>
  <si>
    <t>gtedr23_res1</t>
  </si>
  <si>
    <t>mult</t>
  </si>
  <si>
    <t>QWZZ</t>
  </si>
  <si>
    <t>18</t>
  </si>
  <si>
    <t>gtedr24_mac0</t>
  </si>
  <si>
    <t>multu</t>
  </si>
  <si>
    <t>gtedr25_mac1</t>
  </si>
  <si>
    <t>div</t>
  </si>
  <si>
    <t>1A</t>
  </si>
  <si>
    <t>gtedr26_mac2</t>
  </si>
  <si>
    <t>divu</t>
  </si>
  <si>
    <t>1B</t>
  </si>
  <si>
    <t>gtedr27_mac3</t>
  </si>
  <si>
    <t>add</t>
  </si>
  <si>
    <t>WEQZ</t>
  </si>
  <si>
    <t>gtedr28_irgb</t>
  </si>
  <si>
    <t>addu</t>
  </si>
  <si>
    <t>gtedr29_orgb</t>
  </si>
  <si>
    <t>sub</t>
  </si>
  <si>
    <t>gtedr30_lzcs</t>
  </si>
  <si>
    <t>subu</t>
  </si>
  <si>
    <t>gtedr31_lzcr</t>
  </si>
  <si>
    <t>and</t>
  </si>
  <si>
    <t>or</t>
  </si>
  <si>
    <t>xor</t>
  </si>
  <si>
    <t>nor</t>
  </si>
  <si>
    <t>slt</t>
  </si>
  <si>
    <t>sltu</t>
  </si>
  <si>
    <t>'Code'!</t>
  </si>
  <si>
    <t>Potion</t>
  </si>
  <si>
    <t>Hi-Potion</t>
  </si>
  <si>
    <t>X-Potion</t>
  </si>
  <si>
    <t>Ether</t>
  </si>
  <si>
    <t>Hi-Ether</t>
  </si>
  <si>
    <t>Elixir</t>
  </si>
  <si>
    <t>Antidote</t>
  </si>
  <si>
    <t>Eye Drop</t>
  </si>
  <si>
    <t>Echo Grass</t>
  </si>
  <si>
    <t>Maiden's Kiss</t>
  </si>
  <si>
    <t>Soft</t>
  </si>
  <si>
    <t>Holy Water</t>
  </si>
  <si>
    <t>Remedy</t>
  </si>
  <si>
    <t>Phoenix Down</t>
  </si>
  <si>
    <t>Ball</t>
  </si>
  <si>
    <t>Hamedo</t>
  </si>
  <si>
    <t>addiu r29, r29, 0xFFF0</t>
  </si>
  <si>
    <t>addiu r29, r29, 0x0010</t>
  </si>
  <si>
    <t>Starting Action</t>
  </si>
  <si>
    <t>No delay</t>
  </si>
  <si>
    <t>Next Anim</t>
  </si>
  <si>
    <t>or r16, r19, r0</t>
  </si>
  <si>
    <t>sw r16, 0x0008(r29)</t>
  </si>
  <si>
    <t>lw r16, 0x0008(r29)</t>
  </si>
  <si>
    <t>GetFFTText</t>
  </si>
  <si>
    <t>'Settings'!D1</t>
  </si>
  <si>
    <t>000</t>
  </si>
  <si>
    <t/>
  </si>
  <si>
    <t>Ability Strings</t>
  </si>
  <si>
    <t>Potion, Potion</t>
  </si>
  <si>
    <t>Ball, Ball</t>
  </si>
  <si>
    <t xml:space="preserve">'Resources.zip'!I16 </t>
  </si>
  <si>
    <t>Used by Abilities</t>
  </si>
  <si>
    <t>Effect Name</t>
  </si>
  <si>
    <t>Antidote, Antidote, Potion</t>
  </si>
  <si>
    <t>Remedy, Remedy, Hi-Potion</t>
  </si>
  <si>
    <t>Soft, Soft, X-Potion</t>
  </si>
  <si>
    <t>Holy Water, Holy Water, Ether</t>
  </si>
  <si>
    <t>Elixir, Elixir, Hi-Ether</t>
  </si>
  <si>
    <t>Eye Drop, Eye Drop, Antidote</t>
  </si>
  <si>
    <t>Hi-Potion, Hi-Potion, Eye Drop</t>
  </si>
  <si>
    <t>X-Potion, X-Potion, Echo Grass</t>
  </si>
  <si>
    <t>Hi-Ether, Hi-Ether, Maiden's Kiss</t>
  </si>
  <si>
    <t>Phoenix Down, Phoenix Down, Soft</t>
  </si>
  <si>
    <t>Maiden's Kiss, Maiden's Kiss, Holy Water</t>
  </si>
  <si>
    <t>Echo Grass, Echo Grass, Remedy</t>
  </si>
  <si>
    <t>Ether, Ether, Phoenix Down</t>
  </si>
  <si>
    <t>File</t>
  </si>
  <si>
    <t>E000.BIN</t>
  </si>
  <si>
    <t>E001.BIN</t>
  </si>
  <si>
    <t>E002.BIN</t>
  </si>
  <si>
    <t>E003.BIN</t>
  </si>
  <si>
    <t>E004.BIN</t>
  </si>
  <si>
    <t>E005.BIN</t>
  </si>
  <si>
    <t>E006.BIN</t>
  </si>
  <si>
    <t>E007.BIN</t>
  </si>
  <si>
    <t>E008.BIN</t>
  </si>
  <si>
    <t>E009.BIN</t>
  </si>
  <si>
    <t>E010.BIN</t>
  </si>
  <si>
    <t>E011.BIN</t>
  </si>
  <si>
    <t>E012.BIN</t>
  </si>
  <si>
    <t>E013.BIN</t>
  </si>
  <si>
    <t>E014.BIN</t>
  </si>
  <si>
    <t>E015.BIN</t>
  </si>
  <si>
    <t>E016.BIN</t>
  </si>
  <si>
    <t>E017.BIN</t>
  </si>
  <si>
    <t>E018.BIN</t>
  </si>
  <si>
    <t>E019.BIN</t>
  </si>
  <si>
    <t>E020.BIN</t>
  </si>
  <si>
    <t>E021.BIN</t>
  </si>
  <si>
    <t>E022.BIN</t>
  </si>
  <si>
    <t>E023.BIN</t>
  </si>
  <si>
    <t>E024.BIN</t>
  </si>
  <si>
    <t>E025.BIN</t>
  </si>
  <si>
    <t>E026.BIN</t>
  </si>
  <si>
    <t>E027.BIN</t>
  </si>
  <si>
    <t>E028.BIN</t>
  </si>
  <si>
    <t>E029.BIN</t>
  </si>
  <si>
    <t>E030.BIN</t>
  </si>
  <si>
    <t>E031.BIN</t>
  </si>
  <si>
    <t>E032.BIN</t>
  </si>
  <si>
    <t>E033.BIN</t>
  </si>
  <si>
    <t>E034.BIN</t>
  </si>
  <si>
    <t>E035.BIN</t>
  </si>
  <si>
    <t>E036.BIN</t>
  </si>
  <si>
    <t>E037.BIN</t>
  </si>
  <si>
    <t>E038.BIN</t>
  </si>
  <si>
    <t>E039.BIN</t>
  </si>
  <si>
    <t>E040.BIN</t>
  </si>
  <si>
    <t>E041.BIN</t>
  </si>
  <si>
    <t>E042.BIN</t>
  </si>
  <si>
    <t>E043.BIN</t>
  </si>
  <si>
    <t>E044.BIN</t>
  </si>
  <si>
    <t>E045.BIN</t>
  </si>
  <si>
    <t>E046.BIN</t>
  </si>
  <si>
    <t>E047.BIN</t>
  </si>
  <si>
    <t>E048.BIN</t>
  </si>
  <si>
    <t>E049.BIN</t>
  </si>
  <si>
    <t>E050.BIN</t>
  </si>
  <si>
    <t>E051.BIN</t>
  </si>
  <si>
    <t>E052.BIN</t>
  </si>
  <si>
    <t>E053.BIN</t>
  </si>
  <si>
    <t>E054.BIN</t>
  </si>
  <si>
    <t>E055.BIN</t>
  </si>
  <si>
    <t>E056.BIN</t>
  </si>
  <si>
    <t>E057.BIN</t>
  </si>
  <si>
    <t>E058.BIN</t>
  </si>
  <si>
    <t>E059.BIN</t>
  </si>
  <si>
    <t>E060.BIN</t>
  </si>
  <si>
    <t>E061.BIN</t>
  </si>
  <si>
    <t>E062.BIN</t>
  </si>
  <si>
    <t>E063.BIN</t>
  </si>
  <si>
    <t>E064.BIN</t>
  </si>
  <si>
    <t>E065.BIN</t>
  </si>
  <si>
    <t>E066.BIN</t>
  </si>
  <si>
    <t>E067.BIN</t>
  </si>
  <si>
    <t>E068.BIN</t>
  </si>
  <si>
    <t>E069.BIN</t>
  </si>
  <si>
    <t>E070.BIN</t>
  </si>
  <si>
    <t>E071.BIN</t>
  </si>
  <si>
    <t>E072.BIN</t>
  </si>
  <si>
    <t>E073.BIN</t>
  </si>
  <si>
    <t>E074.BIN</t>
  </si>
  <si>
    <t>E075.BIN</t>
  </si>
  <si>
    <t>E076.BIN</t>
  </si>
  <si>
    <t>E077.BIN</t>
  </si>
  <si>
    <t>E078.BIN</t>
  </si>
  <si>
    <t>E079.BIN</t>
  </si>
  <si>
    <t>E080.BIN</t>
  </si>
  <si>
    <t>E081.BIN</t>
  </si>
  <si>
    <t>E082.BIN</t>
  </si>
  <si>
    <t>E083.BIN</t>
  </si>
  <si>
    <t>E084.BIN</t>
  </si>
  <si>
    <t>E085.BIN</t>
  </si>
  <si>
    <t>E086.BIN</t>
  </si>
  <si>
    <t>E087.BIN</t>
  </si>
  <si>
    <t>E088.BIN</t>
  </si>
  <si>
    <t>E089.BIN</t>
  </si>
  <si>
    <t>E090.BIN</t>
  </si>
  <si>
    <t>E091.BIN</t>
  </si>
  <si>
    <t>E092.BIN</t>
  </si>
  <si>
    <t>E093.BIN</t>
  </si>
  <si>
    <t>E094.BIN</t>
  </si>
  <si>
    <t>E095.BIN</t>
  </si>
  <si>
    <t>E096.BIN</t>
  </si>
  <si>
    <t>E097.BIN</t>
  </si>
  <si>
    <t>E098.BIN</t>
  </si>
  <si>
    <t>E099.BIN</t>
  </si>
  <si>
    <t>E100.BIN</t>
  </si>
  <si>
    <t>E101.BIN</t>
  </si>
  <si>
    <t>E102.BIN</t>
  </si>
  <si>
    <t>E103.BIN</t>
  </si>
  <si>
    <t>E104.BIN</t>
  </si>
  <si>
    <t>E105.BIN</t>
  </si>
  <si>
    <t>E106.BIN</t>
  </si>
  <si>
    <t>E107.BIN</t>
  </si>
  <si>
    <t>E108.BIN</t>
  </si>
  <si>
    <t>E109.BIN</t>
  </si>
  <si>
    <t>E110.BIN</t>
  </si>
  <si>
    <t>E111.BIN</t>
  </si>
  <si>
    <t>E112.BIN</t>
  </si>
  <si>
    <t>E113.BIN</t>
  </si>
  <si>
    <t>E114.BIN</t>
  </si>
  <si>
    <t>E115.BIN</t>
  </si>
  <si>
    <t>E116.BIN</t>
  </si>
  <si>
    <t>E117.BIN</t>
  </si>
  <si>
    <t>E118.BIN</t>
  </si>
  <si>
    <t>E119.BIN</t>
  </si>
  <si>
    <t>E120.BIN</t>
  </si>
  <si>
    <t>E121.BIN</t>
  </si>
  <si>
    <t>E122.BIN</t>
  </si>
  <si>
    <t>E123.BIN</t>
  </si>
  <si>
    <t>E124.BIN</t>
  </si>
  <si>
    <t>E125.BIN</t>
  </si>
  <si>
    <t>E126.BIN</t>
  </si>
  <si>
    <t>E127.BIN</t>
  </si>
  <si>
    <t>E128.BIN</t>
  </si>
  <si>
    <t>E129.BIN</t>
  </si>
  <si>
    <t>E130.BIN</t>
  </si>
  <si>
    <t>E131.BIN</t>
  </si>
  <si>
    <t>E132.BIN</t>
  </si>
  <si>
    <t>E133.BIN</t>
  </si>
  <si>
    <t>E134.BIN</t>
  </si>
  <si>
    <t>E135.BIN</t>
  </si>
  <si>
    <t>E136.BIN</t>
  </si>
  <si>
    <t>E137.BIN</t>
  </si>
  <si>
    <t>E138.BIN</t>
  </si>
  <si>
    <t>E139.BIN</t>
  </si>
  <si>
    <t>E140.BIN</t>
  </si>
  <si>
    <t>E141.BIN</t>
  </si>
  <si>
    <t>E142.BIN</t>
  </si>
  <si>
    <t>E143.BIN</t>
  </si>
  <si>
    <t>E144.BIN</t>
  </si>
  <si>
    <t>E145.BIN</t>
  </si>
  <si>
    <t>E146.BIN</t>
  </si>
  <si>
    <t>E147.BIN</t>
  </si>
  <si>
    <t>E148.BIN</t>
  </si>
  <si>
    <t>E149.BIN</t>
  </si>
  <si>
    <t>E150.BIN</t>
  </si>
  <si>
    <t>E151.BIN</t>
  </si>
  <si>
    <t>E152.BIN</t>
  </si>
  <si>
    <t>E153.BIN</t>
  </si>
  <si>
    <t>E154.BIN</t>
  </si>
  <si>
    <t>E155.BIN</t>
  </si>
  <si>
    <t>E156.BIN</t>
  </si>
  <si>
    <t>E157.BIN</t>
  </si>
  <si>
    <t>E158.BIN</t>
  </si>
  <si>
    <t>E159.BIN</t>
  </si>
  <si>
    <t>E160.BIN</t>
  </si>
  <si>
    <t>E161.BIN</t>
  </si>
  <si>
    <t>E162.BIN</t>
  </si>
  <si>
    <t>E163.BIN</t>
  </si>
  <si>
    <t>E164.BIN</t>
  </si>
  <si>
    <t>E165.BIN</t>
  </si>
  <si>
    <t>E166.BIN</t>
  </si>
  <si>
    <t>E167.BIN</t>
  </si>
  <si>
    <t>E168.BIN</t>
  </si>
  <si>
    <t>E169.BIN</t>
  </si>
  <si>
    <t>E170.BIN</t>
  </si>
  <si>
    <t>E171.BIN</t>
  </si>
  <si>
    <t>E172.BIN</t>
  </si>
  <si>
    <t>E173.BIN</t>
  </si>
  <si>
    <t>E174.BIN</t>
  </si>
  <si>
    <t>E175.BIN</t>
  </si>
  <si>
    <t>E176.BIN</t>
  </si>
  <si>
    <t>E177.BIN</t>
  </si>
  <si>
    <t>E178.BIN</t>
  </si>
  <si>
    <t>E179.BIN</t>
  </si>
  <si>
    <t>E180.BIN</t>
  </si>
  <si>
    <t>E181.BIN</t>
  </si>
  <si>
    <t>E182.BIN</t>
  </si>
  <si>
    <t>E183.BIN</t>
  </si>
  <si>
    <t>E184.BIN</t>
  </si>
  <si>
    <t>E185.BIN</t>
  </si>
  <si>
    <t>E186.BIN</t>
  </si>
  <si>
    <t>E187.BIN</t>
  </si>
  <si>
    <t>E188.BIN</t>
  </si>
  <si>
    <t>E189.BIN</t>
  </si>
  <si>
    <t>E190.BIN</t>
  </si>
  <si>
    <t>E191.BIN</t>
  </si>
  <si>
    <t>E192.BIN</t>
  </si>
  <si>
    <t>E193.BIN</t>
  </si>
  <si>
    <t>E194.BIN</t>
  </si>
  <si>
    <t>E195.BIN</t>
  </si>
  <si>
    <t>E196.BIN</t>
  </si>
  <si>
    <t>E197.BIN</t>
  </si>
  <si>
    <t>E198.BIN</t>
  </si>
  <si>
    <t>E199.BIN</t>
  </si>
  <si>
    <t>E200.BIN</t>
  </si>
  <si>
    <t>E201.BIN</t>
  </si>
  <si>
    <t>E202.BIN</t>
  </si>
  <si>
    <t>E203.BIN</t>
  </si>
  <si>
    <t>E204.BIN</t>
  </si>
  <si>
    <t>E205.BIN</t>
  </si>
  <si>
    <t>E206.BIN</t>
  </si>
  <si>
    <t>E207.BIN</t>
  </si>
  <si>
    <t>E208.BIN</t>
  </si>
  <si>
    <t>E209.BIN</t>
  </si>
  <si>
    <t>E210.BIN</t>
  </si>
  <si>
    <t>E211.BIN</t>
  </si>
  <si>
    <t>E212.BIN</t>
  </si>
  <si>
    <t>E213.BIN</t>
  </si>
  <si>
    <t>E214.BIN</t>
  </si>
  <si>
    <t>E215.BIN</t>
  </si>
  <si>
    <t>E216.BIN</t>
  </si>
  <si>
    <t>E217.BIN</t>
  </si>
  <si>
    <t>E218.BIN</t>
  </si>
  <si>
    <t>E219.BIN</t>
  </si>
  <si>
    <t>E220.BIN</t>
  </si>
  <si>
    <t>E221.BIN</t>
  </si>
  <si>
    <t>E222.BIN</t>
  </si>
  <si>
    <t>E223.BIN</t>
  </si>
  <si>
    <t>E224.BIN</t>
  </si>
  <si>
    <t>E225.BIN</t>
  </si>
  <si>
    <t>E226.BIN</t>
  </si>
  <si>
    <t>E227.BIN</t>
  </si>
  <si>
    <t>E228.BIN</t>
  </si>
  <si>
    <t>E229.BIN</t>
  </si>
  <si>
    <t>E230.BIN</t>
  </si>
  <si>
    <t>E231.BIN</t>
  </si>
  <si>
    <t>E232.BIN</t>
  </si>
  <si>
    <t>E233.BIN</t>
  </si>
  <si>
    <t>E234.BIN</t>
  </si>
  <si>
    <t>E235.BIN</t>
  </si>
  <si>
    <t>E236.BIN</t>
  </si>
  <si>
    <t>E237.BIN</t>
  </si>
  <si>
    <t>E238.BIN</t>
  </si>
  <si>
    <t>E239.BIN</t>
  </si>
  <si>
    <t>E240.BIN</t>
  </si>
  <si>
    <t>E241.BIN</t>
  </si>
  <si>
    <t>E242.BIN</t>
  </si>
  <si>
    <t>E243.BIN</t>
  </si>
  <si>
    <t>E244.BIN</t>
  </si>
  <si>
    <t>E245.BIN</t>
  </si>
  <si>
    <t>E246.BIN</t>
  </si>
  <si>
    <t>E247.BIN</t>
  </si>
  <si>
    <t>E248.BIN</t>
  </si>
  <si>
    <t>E249.BIN</t>
  </si>
  <si>
    <t>E250.BIN</t>
  </si>
  <si>
    <t>E251.BIN</t>
  </si>
  <si>
    <t>E252.BIN</t>
  </si>
  <si>
    <t>E253.BIN</t>
  </si>
  <si>
    <t>E254.BIN</t>
  </si>
  <si>
    <t>E255.BIN</t>
  </si>
  <si>
    <t>E256.BIN</t>
  </si>
  <si>
    <t>E257.BIN</t>
  </si>
  <si>
    <t>E258.BIN</t>
  </si>
  <si>
    <t>E259.BIN</t>
  </si>
  <si>
    <t>E260.BIN</t>
  </si>
  <si>
    <t>E261.BIN</t>
  </si>
  <si>
    <t>E262.BIN</t>
  </si>
  <si>
    <t>E263.BIN</t>
  </si>
  <si>
    <t>E264.BIN</t>
  </si>
  <si>
    <t>E265.BIN</t>
  </si>
  <si>
    <t>E266.BIN</t>
  </si>
  <si>
    <t>E267.BIN</t>
  </si>
  <si>
    <t>E268.BIN</t>
  </si>
  <si>
    <t>E269.BIN</t>
  </si>
  <si>
    <t>E270.BIN</t>
  </si>
  <si>
    <t>E271.BIN</t>
  </si>
  <si>
    <t>E272.BIN</t>
  </si>
  <si>
    <t>E273.BIN</t>
  </si>
  <si>
    <t>E274.BIN</t>
  </si>
  <si>
    <t>E275.BIN</t>
  </si>
  <si>
    <t>E276.BIN</t>
  </si>
  <si>
    <t>E277.BIN</t>
  </si>
  <si>
    <t>E278.BIN</t>
  </si>
  <si>
    <t>E279.BIN</t>
  </si>
  <si>
    <t>E280.BIN</t>
  </si>
  <si>
    <t>E281.BIN</t>
  </si>
  <si>
    <t>E282.BIN</t>
  </si>
  <si>
    <t>E283.BIN</t>
  </si>
  <si>
    <t>E284.BIN</t>
  </si>
  <si>
    <t>E285.BIN</t>
  </si>
  <si>
    <t>E286.BIN</t>
  </si>
  <si>
    <t>E287.BIN</t>
  </si>
  <si>
    <t>E288.BIN</t>
  </si>
  <si>
    <t>E289.BIN</t>
  </si>
  <si>
    <t>E290.BIN</t>
  </si>
  <si>
    <t>E291.BIN</t>
  </si>
  <si>
    <t>E292.BIN</t>
  </si>
  <si>
    <t>E293.BIN</t>
  </si>
  <si>
    <t>E294.BIN</t>
  </si>
  <si>
    <t>E295.BIN</t>
  </si>
  <si>
    <t>E296.BIN</t>
  </si>
  <si>
    <t>E297.BIN</t>
  </si>
  <si>
    <t>E298.BIN</t>
  </si>
  <si>
    <t>E299.BIN</t>
  </si>
  <si>
    <t>E300.BIN</t>
  </si>
  <si>
    <t>E301.BIN</t>
  </si>
  <si>
    <t>E302.BIN</t>
  </si>
  <si>
    <t>E303.BIN</t>
  </si>
  <si>
    <t>E304.BIN</t>
  </si>
  <si>
    <t>E305.BIN</t>
  </si>
  <si>
    <t>E306.BIN</t>
  </si>
  <si>
    <t>E307.BIN</t>
  </si>
  <si>
    <t>E308.BIN</t>
  </si>
  <si>
    <t>E309.BIN</t>
  </si>
  <si>
    <t>E310.BIN</t>
  </si>
  <si>
    <t>E311.BIN</t>
  </si>
  <si>
    <t>E312.BIN</t>
  </si>
  <si>
    <t>E313.BIN</t>
  </si>
  <si>
    <t>E314.BIN</t>
  </si>
  <si>
    <t>E315.BIN</t>
  </si>
  <si>
    <t>E316.BIN</t>
  </si>
  <si>
    <t>E317.BIN</t>
  </si>
  <si>
    <t>E318.BIN</t>
  </si>
  <si>
    <t>E319.BIN</t>
  </si>
  <si>
    <t>E320.BIN</t>
  </si>
  <si>
    <t>E321.BIN</t>
  </si>
  <si>
    <t>E322.BIN</t>
  </si>
  <si>
    <t>E323.BIN</t>
  </si>
  <si>
    <t>E324.BIN</t>
  </si>
  <si>
    <t>E325.BIN</t>
  </si>
  <si>
    <t>E326.BIN</t>
  </si>
  <si>
    <t>E327.BIN</t>
  </si>
  <si>
    <t>E328.BIN</t>
  </si>
  <si>
    <t>E329.BIN</t>
  </si>
  <si>
    <t>E330.BIN</t>
  </si>
  <si>
    <t>E331.BIN</t>
  </si>
  <si>
    <t>E332.BIN</t>
  </si>
  <si>
    <t>E333.BIN</t>
  </si>
  <si>
    <t>E334.BIN</t>
  </si>
  <si>
    <t>E335.BIN</t>
  </si>
  <si>
    <t>E336.BIN</t>
  </si>
  <si>
    <t>E337.BIN</t>
  </si>
  <si>
    <t>E338.BIN</t>
  </si>
  <si>
    <t>E339.BIN</t>
  </si>
  <si>
    <t>E340.BIN</t>
  </si>
  <si>
    <t>E341.BIN</t>
  </si>
  <si>
    <t>E342.BIN</t>
  </si>
  <si>
    <t>E343.BIN</t>
  </si>
  <si>
    <t>E344.BIN</t>
  </si>
  <si>
    <t>E345.BIN</t>
  </si>
  <si>
    <t>E346.BIN</t>
  </si>
  <si>
    <t>E347.BIN</t>
  </si>
  <si>
    <t>E348.BIN</t>
  </si>
  <si>
    <t>E349.BIN</t>
  </si>
  <si>
    <t>E350.BIN</t>
  </si>
  <si>
    <t>E351.BIN</t>
  </si>
  <si>
    <t>E352.BIN</t>
  </si>
  <si>
    <t>E353.BIN</t>
  </si>
  <si>
    <t>E354.BIN</t>
  </si>
  <si>
    <t>E355.BIN</t>
  </si>
  <si>
    <t>E356.BIN</t>
  </si>
  <si>
    <t>E357.BIN</t>
  </si>
  <si>
    <t>E358.BIN</t>
  </si>
  <si>
    <t>E359.BIN</t>
  </si>
  <si>
    <t>E360.BIN</t>
  </si>
  <si>
    <t>E361.BIN</t>
  </si>
  <si>
    <t>E362.BIN</t>
  </si>
  <si>
    <t>E363.BIN</t>
  </si>
  <si>
    <t>E364.BIN</t>
  </si>
  <si>
    <t>E365.BIN</t>
  </si>
  <si>
    <t>E366.BIN</t>
  </si>
  <si>
    <t>E367.BIN</t>
  </si>
  <si>
    <t>E368.BIN</t>
  </si>
  <si>
    <t>E369.BIN</t>
  </si>
  <si>
    <t>E370.BIN</t>
  </si>
  <si>
    <t>E371.BIN</t>
  </si>
  <si>
    <t>E372.BIN</t>
  </si>
  <si>
    <t>E373.BIN</t>
  </si>
  <si>
    <t>E374.BIN</t>
  </si>
  <si>
    <t>E375.BIN</t>
  </si>
  <si>
    <t>E376.BIN</t>
  </si>
  <si>
    <t>E377.BIN</t>
  </si>
  <si>
    <t>E378.BIN</t>
  </si>
  <si>
    <t>E379.BIN</t>
  </si>
  <si>
    <t>E380.BIN</t>
  </si>
  <si>
    <t>E381.BIN</t>
  </si>
  <si>
    <t>E382.BIN</t>
  </si>
  <si>
    <t>E383.BIN</t>
  </si>
  <si>
    <t>E384.BIN</t>
  </si>
  <si>
    <t>E385.BIN</t>
  </si>
  <si>
    <t>E386.BIN</t>
  </si>
  <si>
    <t>E387.BIN</t>
  </si>
  <si>
    <t>E388.BIN</t>
  </si>
  <si>
    <t>E389.BIN</t>
  </si>
  <si>
    <t>E390.BIN</t>
  </si>
  <si>
    <t>E391.BIN</t>
  </si>
  <si>
    <t>E392.BIN</t>
  </si>
  <si>
    <t>E393.BIN</t>
  </si>
  <si>
    <t>E394.BIN</t>
  </si>
  <si>
    <t>E395.BIN</t>
  </si>
  <si>
    <t>E396.BIN</t>
  </si>
  <si>
    <t>E397.BIN</t>
  </si>
  <si>
    <t>E398.BIN</t>
  </si>
  <si>
    <t>E399.BIN</t>
  </si>
  <si>
    <t>E400.BIN</t>
  </si>
  <si>
    <t>E401.BIN</t>
  </si>
  <si>
    <t>E402.BIN</t>
  </si>
  <si>
    <t>E403.BIN</t>
  </si>
  <si>
    <t>E404.BIN</t>
  </si>
  <si>
    <t>E405.BIN</t>
  </si>
  <si>
    <t>E406.BIN</t>
  </si>
  <si>
    <t>E407.BIN</t>
  </si>
  <si>
    <t>E408.BIN</t>
  </si>
  <si>
    <t>E409.BIN</t>
  </si>
  <si>
    <t>E410.BIN</t>
  </si>
  <si>
    <t>E411.BIN</t>
  </si>
  <si>
    <t>E412.BIN</t>
  </si>
  <si>
    <t>E413.BIN</t>
  </si>
  <si>
    <t>E414.BIN</t>
  </si>
  <si>
    <t>E415.BIN</t>
  </si>
  <si>
    <t>E416.BIN</t>
  </si>
  <si>
    <t>E417.BIN</t>
  </si>
  <si>
    <t>E418.BIN</t>
  </si>
  <si>
    <t>E419.BIN</t>
  </si>
  <si>
    <t>E420.BIN</t>
  </si>
  <si>
    <t>E421.BIN</t>
  </si>
  <si>
    <t>E422.BIN</t>
  </si>
  <si>
    <t>E423.BIN</t>
  </si>
  <si>
    <t>E424.BIN</t>
  </si>
  <si>
    <t>E425.BIN</t>
  </si>
  <si>
    <t>E426.BIN</t>
  </si>
  <si>
    <t>E427.BIN</t>
  </si>
  <si>
    <t>E428.BIN</t>
  </si>
  <si>
    <t>E429.BIN</t>
  </si>
  <si>
    <t>E430.BIN</t>
  </si>
  <si>
    <t>E431.BIN</t>
  </si>
  <si>
    <t>E432.BIN</t>
  </si>
  <si>
    <t>E433.BIN</t>
  </si>
  <si>
    <t>E434.BIN</t>
  </si>
  <si>
    <t>E435.BIN</t>
  </si>
  <si>
    <t>E436.BIN</t>
  </si>
  <si>
    <t>E437.BIN</t>
  </si>
  <si>
    <t>E438.BIN</t>
  </si>
  <si>
    <t>E439.BIN</t>
  </si>
  <si>
    <t>E440.BIN</t>
  </si>
  <si>
    <t>E441.BIN</t>
  </si>
  <si>
    <t>E442.BIN</t>
  </si>
  <si>
    <t>E443.BIN</t>
  </si>
  <si>
    <t>E444.BIN</t>
  </si>
  <si>
    <t>E445.BIN</t>
  </si>
  <si>
    <t>E446.BIN</t>
  </si>
  <si>
    <t>E447.BIN</t>
  </si>
  <si>
    <t>E448.BIN</t>
  </si>
  <si>
    <t>E449.BIN</t>
  </si>
  <si>
    <t>E450.BIN</t>
  </si>
  <si>
    <t>E451.BIN</t>
  </si>
  <si>
    <t>E452.BIN</t>
  </si>
  <si>
    <t>E453.BIN</t>
  </si>
  <si>
    <t>E454.BIN</t>
  </si>
  <si>
    <t>E455.BIN</t>
  </si>
  <si>
    <t>E456.BIN</t>
  </si>
  <si>
    <t>E457.BIN</t>
  </si>
  <si>
    <t>E458.BIN</t>
  </si>
  <si>
    <t>E459.BIN</t>
  </si>
  <si>
    <t>E460.BIN</t>
  </si>
  <si>
    <t>E461.BIN</t>
  </si>
  <si>
    <t>E462.BIN</t>
  </si>
  <si>
    <t>E463.BIN</t>
  </si>
  <si>
    <t>E464.BIN</t>
  </si>
  <si>
    <t>E465.BIN</t>
  </si>
  <si>
    <t>E466.BIN</t>
  </si>
  <si>
    <t>E467.BIN</t>
  </si>
  <si>
    <t>E468.BIN</t>
  </si>
  <si>
    <t>E469.BIN</t>
  </si>
  <si>
    <t>E470.BIN</t>
  </si>
  <si>
    <t>E471.BIN</t>
  </si>
  <si>
    <t>E472.BIN</t>
  </si>
  <si>
    <t>E473.BIN</t>
  </si>
  <si>
    <t>E474.BIN</t>
  </si>
  <si>
    <t>E475.BIN</t>
  </si>
  <si>
    <t>E476.BIN</t>
  </si>
  <si>
    <t>E477.BIN</t>
  </si>
  <si>
    <t>E478.BIN</t>
  </si>
  <si>
    <t>E479.BIN</t>
  </si>
  <si>
    <t>E480.BIN</t>
  </si>
  <si>
    <t>E481.BIN</t>
  </si>
  <si>
    <t>E482.BIN</t>
  </si>
  <si>
    <t>E483.BIN</t>
  </si>
  <si>
    <t>E484.BIN</t>
  </si>
  <si>
    <t>E485.BIN</t>
  </si>
  <si>
    <t>E486.BIN</t>
  </si>
  <si>
    <t>E487.BIN</t>
  </si>
  <si>
    <t>E488.BIN</t>
  </si>
  <si>
    <t>E489.BIN</t>
  </si>
  <si>
    <t>E490.BIN</t>
  </si>
  <si>
    <t>E491.BIN</t>
  </si>
  <si>
    <t>E492.BIN</t>
  </si>
  <si>
    <t>E493.BIN</t>
  </si>
  <si>
    <t>E494.BIN</t>
  </si>
  <si>
    <t>E495.BIN</t>
  </si>
  <si>
    <t>E496.BIN</t>
  </si>
  <si>
    <t>E497.BIN</t>
  </si>
  <si>
    <t>E498.BIN</t>
  </si>
  <si>
    <t>E499.BIN</t>
  </si>
  <si>
    <t>E500.BIN</t>
  </si>
  <si>
    <t>E501.BIN</t>
  </si>
  <si>
    <t>E502.BIN</t>
  </si>
  <si>
    <t>E503.BIN</t>
  </si>
  <si>
    <t>E504.BIN</t>
  </si>
  <si>
    <t>E505.BIN</t>
  </si>
  <si>
    <t>E506.BIN</t>
  </si>
  <si>
    <t>E507.BIN</t>
  </si>
  <si>
    <t>E508.BIN</t>
  </si>
  <si>
    <t>E509.BIN</t>
  </si>
  <si>
    <t>E510.BIN</t>
  </si>
  <si>
    <t>E511.BIN</t>
  </si>
  <si>
    <t>Used by Items</t>
  </si>
  <si>
    <t>Abilities</t>
  </si>
  <si>
    <t>Items</t>
  </si>
  <si>
    <t>'Settings'!D5</t>
  </si>
  <si>
    <t>Duplicates</t>
  </si>
  <si>
    <t>Used by Skillsets</t>
  </si>
  <si>
    <t>Skillsets</t>
  </si>
  <si>
    <t>'Settings'!D3</t>
  </si>
  <si>
    <t>'Settings'!D7</t>
  </si>
  <si>
    <t>CopyPasteText</t>
  </si>
  <si>
    <t>Ability Name</t>
  </si>
  <si>
    <t>Used by job innates</t>
  </si>
  <si>
    <t>Jobs</t>
  </si>
  <si>
    <t>1D</t>
  </si>
  <si>
    <t>1D, 1E, 1F, 7A, 7B, 7C, 7D, 7E, 7F</t>
  </si>
  <si>
    <t>15</t>
  </si>
  <si>
    <t>15, 30, 49</t>
  </si>
  <si>
    <t>34, 4A, 63</t>
  </si>
  <si>
    <t>3D, 48</t>
  </si>
  <si>
    <t>0F, 1B, 39, 47, 6D</t>
  </si>
  <si>
    <t>38, 46</t>
  </si>
  <si>
    <t>2D, 41</t>
  </si>
  <si>
    <t>0C, 1B, 39, 47, 6D</t>
  </si>
  <si>
    <t>28, 42, 61, 73</t>
  </si>
  <si>
    <t>3A, 44, 53, 5D, 70, 72</t>
  </si>
  <si>
    <t>2B, 4B, 62</t>
  </si>
  <si>
    <t>16, 27</t>
  </si>
  <si>
    <t>31</t>
  </si>
  <si>
    <t>09, 30, 49</t>
  </si>
  <si>
    <t>13, 27</t>
  </si>
  <si>
    <t>36, 45</t>
  </si>
  <si>
    <t>3E</t>
  </si>
  <si>
    <t>32</t>
  </si>
  <si>
    <t>0C, 0F, 39, 47, 6D</t>
  </si>
  <si>
    <t>00, 1E, 1F, 7A, 7B, 7C, 7D, 7E, 7F</t>
  </si>
  <si>
    <t>00, 1D, 1F, 7A, 7B, 7C, 7D, 7E, 7F</t>
  </si>
  <si>
    <t>00, 1D, 1E, 7A, 7B, 7C, 7D, 7E, 7F</t>
  </si>
  <si>
    <t>13, 16</t>
  </si>
  <si>
    <t>10, 42, 61, 73</t>
  </si>
  <si>
    <t>4C</t>
  </si>
  <si>
    <t>12, 4B, 62</t>
  </si>
  <si>
    <t>43</t>
  </si>
  <si>
    <t>0E, 41</t>
  </si>
  <si>
    <t>09, 15, 49</t>
  </si>
  <si>
    <t>14</t>
  </si>
  <si>
    <t>6C</t>
  </si>
  <si>
    <t>0A, 4A, 63</t>
  </si>
  <si>
    <t>17, 45</t>
  </si>
  <si>
    <t>0D, 46</t>
  </si>
  <si>
    <t>0C, 0F, 1B, 47, 6D</t>
  </si>
  <si>
    <t>11, 44, 53, 5D, 70, 72</t>
  </si>
  <si>
    <t>0B, 48</t>
  </si>
  <si>
    <t>0E, 2D</t>
  </si>
  <si>
    <t>10, 28, 61, 73</t>
  </si>
  <si>
    <t>2C</t>
  </si>
  <si>
    <t>11, 3A, 53, 5D, 70, 72</t>
  </si>
  <si>
    <t>17, 36</t>
  </si>
  <si>
    <t>0D, 38</t>
  </si>
  <si>
    <t>0C, 0F, 1B, 39, 6D</t>
  </si>
  <si>
    <t>0B, 3D</t>
  </si>
  <si>
    <t>09, 15, 30</t>
  </si>
  <si>
    <t>0A, 34, 63</t>
  </si>
  <si>
    <t>12, 2B, 62</t>
  </si>
  <si>
    <t>11, 3A, 44, 5D, 70, 72</t>
  </si>
  <si>
    <t>77</t>
  </si>
  <si>
    <t>11, 3A, 44, 53, 70, 72</t>
  </si>
  <si>
    <t>10, 28, 42, 73</t>
  </si>
  <si>
    <t>12, 2B, 4B</t>
  </si>
  <si>
    <t>0A, 34, 4A</t>
  </si>
  <si>
    <t>6E</t>
  </si>
  <si>
    <t>33</t>
  </si>
  <si>
    <t>0C, 0F, 1B, 39, 47</t>
  </si>
  <si>
    <t>65</t>
  </si>
  <si>
    <t>11, 3A, 44, 53, 5D, 72</t>
  </si>
  <si>
    <t>11, 3A, 44, 53, 5D, 70</t>
  </si>
  <si>
    <t>10, 28, 42, 61</t>
  </si>
  <si>
    <t>5A</t>
  </si>
  <si>
    <t>00, 1D, 1E, 1F, 7B, 7C, 7D, 7E, 7F</t>
  </si>
  <si>
    <t>00, 1D, 1E, 1F, 7A, 7C, 7D, 7E, 7F</t>
  </si>
  <si>
    <t>00, 1D, 1E, 1F, 7A, 7B, 7D, 7E, 7F</t>
  </si>
  <si>
    <t>00, 1D, 1E, 1F, 7A, 7B, 7C, 7E, 7F</t>
  </si>
  <si>
    <t>00, 1D, 1E, 1F, 7A, 7B, 7C, 7D, 7F</t>
  </si>
  <si>
    <t>00, 1D, 1E, 1F, 7A, 7B, 7C, 7D, 7E</t>
  </si>
  <si>
    <t>28, 4A, 4B, 4C, 4D, 4E, 4F</t>
  </si>
  <si>
    <t>09, 24, 33</t>
  </si>
  <si>
    <t>01, 24, 33</t>
  </si>
  <si>
    <t>0C, 11, 16, 19, 3F</t>
  </si>
  <si>
    <t>0A, 11, 16, 19, 3F</t>
  </si>
  <si>
    <t>17, 2F</t>
  </si>
  <si>
    <t>0A, 0C, 16, 19, 3F</t>
  </si>
  <si>
    <t>0A, 0C, 11, 19, 3F</t>
  </si>
  <si>
    <t>0E, 2F</t>
  </si>
  <si>
    <t>1F</t>
  </si>
  <si>
    <t>0A, 0C, 11, 16, 3F</t>
  </si>
  <si>
    <t>35</t>
  </si>
  <si>
    <t>01, 09, 33</t>
  </si>
  <si>
    <t>00, 4A, 4B, 4C, 4D, 4E, 4F</t>
  </si>
  <si>
    <t>0E, 17</t>
  </si>
  <si>
    <t>01, 09, 24</t>
  </si>
  <si>
    <t>0A, 0C, 11, 16, 19</t>
  </si>
  <si>
    <t>00, 28, 4B, 4C, 4D, 4E, 4F</t>
  </si>
  <si>
    <t>00, 28, 4A, 4C, 4D, 4E, 4F</t>
  </si>
  <si>
    <t>00, 28, 4A, 4B, 4D, 4E, 4F</t>
  </si>
  <si>
    <t>00, 28, 4A, 4B, 4C, 4E, 4F</t>
  </si>
  <si>
    <t>00, 28, 4A, 4B, 4C, 4D, 4F</t>
  </si>
  <si>
    <t>00, 28, 4A, 4B, 4C, 4D, 4E</t>
  </si>
  <si>
    <t>Cure</t>
  </si>
  <si>
    <t>Cure 2</t>
  </si>
  <si>
    <t>Cure 3</t>
  </si>
  <si>
    <t>Cure 4</t>
  </si>
  <si>
    <t>Raise</t>
  </si>
  <si>
    <t>Raise 2</t>
  </si>
  <si>
    <t>Reraise</t>
  </si>
  <si>
    <t>Regen</t>
  </si>
  <si>
    <t>Protect</t>
  </si>
  <si>
    <t>Protect 2</t>
  </si>
  <si>
    <t>Shell</t>
  </si>
  <si>
    <t>Shell 2</t>
  </si>
  <si>
    <t>Wall</t>
  </si>
  <si>
    <t>Esuna</t>
  </si>
  <si>
    <t>Holy</t>
  </si>
  <si>
    <t>Fire</t>
  </si>
  <si>
    <t>Fire 2</t>
  </si>
  <si>
    <t>Fire 3</t>
  </si>
  <si>
    <t>Fire 4</t>
  </si>
  <si>
    <t>Bolt</t>
  </si>
  <si>
    <t>Bolt 2</t>
  </si>
  <si>
    <t>Bolt 3</t>
  </si>
  <si>
    <t>Bolt 4</t>
  </si>
  <si>
    <t>Ice</t>
  </si>
  <si>
    <t>Ice 2</t>
  </si>
  <si>
    <t>Ice 3</t>
  </si>
  <si>
    <t>Ice 4</t>
  </si>
  <si>
    <t>Poison</t>
  </si>
  <si>
    <t>Frog</t>
  </si>
  <si>
    <t>Death</t>
  </si>
  <si>
    <t>Flare</t>
  </si>
  <si>
    <t>Haste</t>
  </si>
  <si>
    <t>Haste 2</t>
  </si>
  <si>
    <t>Slow</t>
  </si>
  <si>
    <t>Slow 2</t>
  </si>
  <si>
    <t>Stop</t>
  </si>
  <si>
    <t>Don't Move</t>
  </si>
  <si>
    <t>Float</t>
  </si>
  <si>
    <t>Reflect</t>
  </si>
  <si>
    <t>Quick</t>
  </si>
  <si>
    <t>Demi</t>
  </si>
  <si>
    <t>Demi 2</t>
  </si>
  <si>
    <t>Meteor</t>
  </si>
  <si>
    <t>Blind</t>
  </si>
  <si>
    <t>Spell Absorb</t>
  </si>
  <si>
    <t>Life Drain</t>
  </si>
  <si>
    <t>Pray Faith</t>
  </si>
  <si>
    <t>Doubt Faith</t>
  </si>
  <si>
    <t>Zombie</t>
  </si>
  <si>
    <t>Silence Song</t>
  </si>
  <si>
    <t>Blind Rage</t>
  </si>
  <si>
    <t>Foxbird</t>
  </si>
  <si>
    <t>Confusion Song</t>
  </si>
  <si>
    <t>Dispel Magic</t>
  </si>
  <si>
    <t>Paralyze</t>
  </si>
  <si>
    <t>Sleep</t>
  </si>
  <si>
    <t>Petrify</t>
  </si>
  <si>
    <t>Moogle</t>
  </si>
  <si>
    <t>Shiva</t>
  </si>
  <si>
    <t>Ramuh</t>
  </si>
  <si>
    <t>Ifrit</t>
  </si>
  <si>
    <t>Titan</t>
  </si>
  <si>
    <t>Golem</t>
  </si>
  <si>
    <t>Carbunkle</t>
  </si>
  <si>
    <t>Bahamut</t>
  </si>
  <si>
    <t>Odin</t>
  </si>
  <si>
    <t>Leviathan</t>
  </si>
  <si>
    <t>Salamander</t>
  </si>
  <si>
    <t>Silf</t>
  </si>
  <si>
    <t>Fairy</t>
  </si>
  <si>
    <t>Lich</t>
  </si>
  <si>
    <t>Cyclops</t>
  </si>
  <si>
    <t>Zodiac</t>
  </si>
  <si>
    <t>Asura</t>
  </si>
  <si>
    <t>Koutetsu</t>
  </si>
  <si>
    <t>Bizen Boat</t>
  </si>
  <si>
    <t>Murasame</t>
  </si>
  <si>
    <t>Heaven's Cloud</t>
  </si>
  <si>
    <t>Kiyomori</t>
  </si>
  <si>
    <t>Muramasa</t>
  </si>
  <si>
    <t>Kikuichimoji</t>
  </si>
  <si>
    <t>Masamune</t>
  </si>
  <si>
    <t>Chirijiraden</t>
  </si>
  <si>
    <t>Angel Song</t>
  </si>
  <si>
    <t>Life Song</t>
  </si>
  <si>
    <t>Cheer Song</t>
  </si>
  <si>
    <t>Battle Song</t>
  </si>
  <si>
    <t>Magic Song</t>
  </si>
  <si>
    <t>Nameless Song</t>
  </si>
  <si>
    <t>Last Song</t>
  </si>
  <si>
    <t>Witch Hunt</t>
  </si>
  <si>
    <t>Wiznaibus</t>
  </si>
  <si>
    <t>Slow Dance</t>
  </si>
  <si>
    <t>Polka Polka</t>
  </si>
  <si>
    <t>Disillusion</t>
  </si>
  <si>
    <t>Nameless Dance</t>
  </si>
  <si>
    <t>Last Dance</t>
  </si>
  <si>
    <t>Spin Fist</t>
  </si>
  <si>
    <t>Repeating Fist</t>
  </si>
  <si>
    <t>Wave Fist</t>
  </si>
  <si>
    <t>Earth Slash</t>
  </si>
  <si>
    <t>Secret Fist</t>
  </si>
  <si>
    <t>Stigma Magic</t>
  </si>
  <si>
    <t>Chakra</t>
  </si>
  <si>
    <t>Revive</t>
  </si>
  <si>
    <t>Gil Taking</t>
  </si>
  <si>
    <t>Steal Heart</t>
  </si>
  <si>
    <t>Steal Helmet</t>
  </si>
  <si>
    <t>Steal Armor</t>
  </si>
  <si>
    <t>Steal Shield</t>
  </si>
  <si>
    <t>Steal Weapon</t>
  </si>
  <si>
    <t>Steal Accessry</t>
  </si>
  <si>
    <t>Steal Exp</t>
  </si>
  <si>
    <t>Invitation</t>
  </si>
  <si>
    <t>Persuade</t>
  </si>
  <si>
    <t>Praise</t>
  </si>
  <si>
    <t>Threaten</t>
  </si>
  <si>
    <t>Preach</t>
  </si>
  <si>
    <t>Solution</t>
  </si>
  <si>
    <t>Death Sentence</t>
  </si>
  <si>
    <t>Negotiate</t>
  </si>
  <si>
    <t>Insult</t>
  </si>
  <si>
    <t>Mimic Daravon</t>
  </si>
  <si>
    <t>Pitfall</t>
  </si>
  <si>
    <t>Water Ball</t>
  </si>
  <si>
    <t>Hell Ivy</t>
  </si>
  <si>
    <t>Carve {0xFD} Model</t>
  </si>
  <si>
    <t>Local Quake</t>
  </si>
  <si>
    <t>Kamaitachi</t>
  </si>
  <si>
    <t>Demon Fire</t>
  </si>
  <si>
    <t>Quicksand</t>
  </si>
  <si>
    <t>Sand Storm</t>
  </si>
  <si>
    <t>Blizzard</t>
  </si>
  <si>
    <t>Gusty Wind</t>
  </si>
  <si>
    <t>Lava Ball</t>
  </si>
  <si>
    <t>Head Break</t>
  </si>
  <si>
    <t>Armor Break</t>
  </si>
  <si>
    <t>Shield Break</t>
  </si>
  <si>
    <t>Weapon Break</t>
  </si>
  <si>
    <t>Magic Break</t>
  </si>
  <si>
    <t>Speed Break</t>
  </si>
  <si>
    <t>Power Break</t>
  </si>
  <si>
    <t>Mind Break</t>
  </si>
  <si>
    <t>Accumulate</t>
  </si>
  <si>
    <t>Dash</t>
  </si>
  <si>
    <t>Throw Stone</t>
  </si>
  <si>
    <t>Heal</t>
  </si>
  <si>
    <t>Yell</t>
  </si>
  <si>
    <t>Cheer Up</t>
  </si>
  <si>
    <t>Wish</t>
  </si>
  <si>
    <t>Scream</t>
  </si>
  <si>
    <t>Ultima</t>
  </si>
  <si>
    <t>Stasis Sword</t>
  </si>
  <si>
    <t>Split Punch</t>
  </si>
  <si>
    <t>Crush Punch</t>
  </si>
  <si>
    <t>Lightning Stab</t>
  </si>
  <si>
    <t>Holy Explosion</t>
  </si>
  <si>
    <t>Shellbust Stab</t>
  </si>
  <si>
    <t>Blastar Punch</t>
  </si>
  <si>
    <t>Hellcry Punch</t>
  </si>
  <si>
    <t>Icewolf Bite</t>
  </si>
  <si>
    <t>Dark Sword</t>
  </si>
  <si>
    <t>Night Sword</t>
  </si>
  <si>
    <t>Dark Holy</t>
  </si>
  <si>
    <t>Deathspell 2</t>
  </si>
  <si>
    <t>Galaxy Stop</t>
  </si>
  <si>
    <t>Heaven Thunder</t>
  </si>
  <si>
    <t>Diamond Sword</t>
  </si>
  <si>
    <t>Hydragon Pit</t>
  </si>
  <si>
    <t>Space Storage</t>
  </si>
  <si>
    <t>Sky Demon</t>
  </si>
  <si>
    <t>Heaven Bltback</t>
  </si>
  <si>
    <t>Asura Back</t>
  </si>
  <si>
    <t>Dia Swrd Back</t>
  </si>
  <si>
    <t>Dragn Pit Back</t>
  </si>
  <si>
    <t>Space Str Back</t>
  </si>
  <si>
    <t>Sky Demon Back</t>
  </si>
  <si>
    <t>Seal</t>
  </si>
  <si>
    <t>Shadow Stitch</t>
  </si>
  <si>
    <t xml:space="preserve">Stop Bracelet </t>
  </si>
  <si>
    <t>Shock</t>
  </si>
  <si>
    <t>Difference</t>
  </si>
  <si>
    <t>Chicken Race</t>
  </si>
  <si>
    <t>Hold Tight</t>
  </si>
  <si>
    <t>Darkness</t>
  </si>
  <si>
    <t>Lose Voice</t>
  </si>
  <si>
    <t>Loss</t>
  </si>
  <si>
    <t>Spell</t>
  </si>
  <si>
    <t>Nightmare</t>
  </si>
  <si>
    <t>Death Cold</t>
  </si>
  <si>
    <t>Magic Ruin</t>
  </si>
  <si>
    <t>Speed Ruin</t>
  </si>
  <si>
    <t>Power Ruin</t>
  </si>
  <si>
    <t>Mind Ruin</t>
  </si>
  <si>
    <t>Blood Suck</t>
  </si>
  <si>
    <t>Allure</t>
  </si>
  <si>
    <t>Bio</t>
  </si>
  <si>
    <t>Bio 2</t>
  </si>
  <si>
    <t>Bio 3</t>
  </si>
  <si>
    <t>Mbarrier</t>
  </si>
  <si>
    <t>Leg Aim</t>
  </si>
  <si>
    <t>Arm Aim</t>
  </si>
  <si>
    <t>Seal Evil</t>
  </si>
  <si>
    <t>Melt</t>
  </si>
  <si>
    <t>Tornado</t>
  </si>
  <si>
    <t>Quake</t>
  </si>
  <si>
    <t>Toad 2</t>
  </si>
  <si>
    <t>Gravi 2</t>
  </si>
  <si>
    <t>Flare 2</t>
  </si>
  <si>
    <t>Blind 2</t>
  </si>
  <si>
    <t>Small Bomb</t>
  </si>
  <si>
    <t>Confuse 2</t>
  </si>
  <si>
    <t>Sleep 2</t>
  </si>
  <si>
    <t>All-ultima</t>
  </si>
  <si>
    <t>Mute</t>
  </si>
  <si>
    <t>Despair 2</t>
  </si>
  <si>
    <t>Return 2</t>
  </si>
  <si>
    <t>Aspel</t>
  </si>
  <si>
    <t>Drain</t>
  </si>
  <si>
    <t>Faith</t>
  </si>
  <si>
    <t>Innocent</t>
  </si>
  <si>
    <t>Silence</t>
  </si>
  <si>
    <t>Berserk</t>
  </si>
  <si>
    <t>Chicken</t>
  </si>
  <si>
    <t>Confuse</t>
  </si>
  <si>
    <t>Despair</t>
  </si>
  <si>
    <t>Don't Act</t>
  </si>
  <si>
    <t>Break</t>
  </si>
  <si>
    <t>Ice Bracelet</t>
  </si>
  <si>
    <t>Fire Bracelet</t>
  </si>
  <si>
    <t>Thnder Brcelet</t>
  </si>
  <si>
    <t>Dragon Tame</t>
  </si>
  <si>
    <t>Dragon Care</t>
  </si>
  <si>
    <t>Dragon PowerUp</t>
  </si>
  <si>
    <t>Dragon LevelUp</t>
  </si>
  <si>
    <t>Holy Bracelet</t>
  </si>
  <si>
    <t>Shock!</t>
  </si>
  <si>
    <t>Braver</t>
  </si>
  <si>
    <t>Cross-slash</t>
  </si>
  <si>
    <t>Blade Beam</t>
  </si>
  <si>
    <t>Climhazzard</t>
  </si>
  <si>
    <t>Meteorain</t>
  </si>
  <si>
    <t>Finish Touch</t>
  </si>
  <si>
    <t>Omnislash</t>
  </si>
  <si>
    <t>Cherry Blossom</t>
  </si>
  <si>
    <t>Choco Attack</t>
  </si>
  <si>
    <t>Choco Ball</t>
  </si>
  <si>
    <t>Choco Meteor</t>
  </si>
  <si>
    <t>Choco Esuna</t>
  </si>
  <si>
    <t>Choco Cure</t>
  </si>
  <si>
    <t>Tackle</t>
  </si>
  <si>
    <t>Goblin Punch</t>
  </si>
  <si>
    <t>Turn Punch</t>
  </si>
  <si>
    <t>Eye Gouge</t>
  </si>
  <si>
    <t>Mutilate</t>
  </si>
  <si>
    <t>Bite</t>
  </si>
  <si>
    <t>Self Destruct</t>
  </si>
  <si>
    <t>Flame Attack</t>
  </si>
  <si>
    <t>Spark</t>
  </si>
  <si>
    <t>Scratch</t>
  </si>
  <si>
    <t>Cat Kick</t>
  </si>
  <si>
    <t>Blaster</t>
  </si>
  <si>
    <t>Poison Nail</t>
  </si>
  <si>
    <t>Tentacle</t>
  </si>
  <si>
    <t>Black Ink</t>
  </si>
  <si>
    <t>Odd Soundwave</t>
  </si>
  <si>
    <t>Mind Blast</t>
  </si>
  <si>
    <t>Level Blast</t>
  </si>
  <si>
    <t>Knife Hand</t>
  </si>
  <si>
    <t>Thunder Soul</t>
  </si>
  <si>
    <t>Aqua Soul</t>
  </si>
  <si>
    <t>Ice Soul</t>
  </si>
  <si>
    <t>Wind Soul</t>
  </si>
  <si>
    <t>Throw Spirit</t>
  </si>
  <si>
    <t>Zombie Touch</t>
  </si>
  <si>
    <t>Sleep Touch</t>
  </si>
  <si>
    <t>Drain Touch</t>
  </si>
  <si>
    <t>Grease Touch</t>
  </si>
  <si>
    <t>Wing Attack</t>
  </si>
  <si>
    <t>Look of Devil</t>
  </si>
  <si>
    <t>Look of Fright</t>
  </si>
  <si>
    <t>Circle</t>
  </si>
  <si>
    <t>Scratch Up</t>
  </si>
  <si>
    <t>Beak</t>
  </si>
  <si>
    <t>Shine Lover</t>
  </si>
  <si>
    <t>Feather Bomb</t>
  </si>
  <si>
    <t>Beaking</t>
  </si>
  <si>
    <t>Straight Dash</t>
  </si>
  <si>
    <t>Nose Bracelet</t>
  </si>
  <si>
    <t>Oink</t>
  </si>
  <si>
    <t>Pooh-</t>
  </si>
  <si>
    <t>Please Eat</t>
  </si>
  <si>
    <t>Leaf Dance</t>
  </si>
  <si>
    <t>Protect Spirit</t>
  </si>
  <si>
    <t>Clam Spirit</t>
  </si>
  <si>
    <t>Spirit of Life</t>
  </si>
  <si>
    <t>Magic Spirit</t>
  </si>
  <si>
    <t>Shake Off</t>
  </si>
  <si>
    <t>Wave Around</t>
  </si>
  <si>
    <t>Mimic Titan</t>
  </si>
  <si>
    <t>Gather Power</t>
  </si>
  <si>
    <t>Blow Fire</t>
  </si>
  <si>
    <t>Lick</t>
  </si>
  <si>
    <t>Goo</t>
  </si>
  <si>
    <t>Bad Bracelet</t>
  </si>
  <si>
    <t>Moldball Virus</t>
  </si>
  <si>
    <t>Stab Up</t>
  </si>
  <si>
    <t>Sudden Cry</t>
  </si>
  <si>
    <t>Hurricane</t>
  </si>
  <si>
    <t>Ulmaguest</t>
  </si>
  <si>
    <t>Giga Flare</t>
  </si>
  <si>
    <t>Tail Swing</t>
  </si>
  <si>
    <t>Triple Attack</t>
  </si>
  <si>
    <t>Triple Brcelet</t>
  </si>
  <si>
    <t>Triple Thunder</t>
  </si>
  <si>
    <t>Triple Flame</t>
  </si>
  <si>
    <t>Dark Whisper</t>
  </si>
  <si>
    <t>Snake Carrier</t>
  </si>
  <si>
    <t>Poison Frog</t>
  </si>
  <si>
    <t>Midgar Swarm</t>
  </si>
  <si>
    <t>Lifebreak</t>
  </si>
  <si>
    <t>Nanoflare</t>
  </si>
  <si>
    <t>Grand Cross</t>
  </si>
  <si>
    <t>Destroy</t>
  </si>
  <si>
    <t>Compress</t>
  </si>
  <si>
    <t>Dispose</t>
  </si>
  <si>
    <t>Crush</t>
  </si>
  <si>
    <t>Energy</t>
  </si>
  <si>
    <t>Parasite</t>
  </si>
  <si>
    <t>Attack</t>
  </si>
  <si>
    <t>Shuriken</t>
  </si>
  <si>
    <t>Knife</t>
  </si>
  <si>
    <t>Sword</t>
  </si>
  <si>
    <t>Hammer</t>
  </si>
  <si>
    <t>Katana</t>
  </si>
  <si>
    <t>Ninja Sword</t>
  </si>
  <si>
    <t>Axe</t>
  </si>
  <si>
    <t>Spear</t>
  </si>
  <si>
    <t>Stick</t>
  </si>
  <si>
    <t>Knight Sword</t>
  </si>
  <si>
    <t>Dictionary</t>
  </si>
  <si>
    <t>Level Jump2</t>
  </si>
  <si>
    <t>Level Jump3</t>
  </si>
  <si>
    <t>Level Jump4</t>
  </si>
  <si>
    <t>Level Jump5</t>
  </si>
  <si>
    <t>Level Jump8</t>
  </si>
  <si>
    <t>Vertical Jump2</t>
  </si>
  <si>
    <t>Vertical Jump3</t>
  </si>
  <si>
    <t>Vertical Jump4</t>
  </si>
  <si>
    <t>Vertical Jump5</t>
  </si>
  <si>
    <t>Vertical Jump6</t>
  </si>
  <si>
    <t>Vertical Jump7</t>
  </si>
  <si>
    <t>Vertical Jump8</t>
  </si>
  <si>
    <t>Charge+1</t>
  </si>
  <si>
    <t>Charge+2</t>
  </si>
  <si>
    <t>Charge+3</t>
  </si>
  <si>
    <t>Charge+4</t>
  </si>
  <si>
    <t>Charge+5</t>
  </si>
  <si>
    <t>Charge+7</t>
  </si>
  <si>
    <t>Charge+10</t>
  </si>
  <si>
    <t>Charge+20</t>
  </si>
  <si>
    <t>CT</t>
  </si>
  <si>
    <t>Level</t>
  </si>
  <si>
    <t>Exp</t>
  </si>
  <si>
    <t>Height</t>
  </si>
  <si>
    <t>Prime Number</t>
  </si>
  <si>
    <t>5</t>
  </si>
  <si>
    <t>4</t>
  </si>
  <si>
    <t>3</t>
  </si>
  <si>
    <t>A Save</t>
  </si>
  <si>
    <t>MA Save</t>
  </si>
  <si>
    <t>Speed Save</t>
  </si>
  <si>
    <t>Sunken State</t>
  </si>
  <si>
    <t>Caution</t>
  </si>
  <si>
    <t>Dragon Spirit</t>
  </si>
  <si>
    <t>Regenerator</t>
  </si>
  <si>
    <t>Brave Up</t>
  </si>
  <si>
    <t>Face Up</t>
  </si>
  <si>
    <t>HP Restore</t>
  </si>
  <si>
    <t>MP Restore</t>
  </si>
  <si>
    <t>Critical Quick</t>
  </si>
  <si>
    <t>Meatbone Slash</t>
  </si>
  <si>
    <t>Counter Magic</t>
  </si>
  <si>
    <t>Counter Tackle</t>
  </si>
  <si>
    <t>Counter Flood</t>
  </si>
  <si>
    <t>Absorb Used MP</t>
  </si>
  <si>
    <t>Gilgame Heart</t>
  </si>
  <si>
    <t>Auto Potion</t>
  </si>
  <si>
    <t>Counter</t>
  </si>
  <si>
    <t>Distribute</t>
  </si>
  <si>
    <t>MP Switch</t>
  </si>
  <si>
    <t>Damage Split</t>
  </si>
  <si>
    <t>Weapon Guard</t>
  </si>
  <si>
    <t>Finger Guard</t>
  </si>
  <si>
    <t>Abandon</t>
  </si>
  <si>
    <t>Catch</t>
  </si>
  <si>
    <t>Blade Grasp</t>
  </si>
  <si>
    <t>Arrow Guard</t>
  </si>
  <si>
    <t>Equip Armor</t>
  </si>
  <si>
    <t>Equip Shield</t>
  </si>
  <si>
    <t>Equip Sword</t>
  </si>
  <si>
    <t>Equip Knife</t>
  </si>
  <si>
    <t>Equip Crossbow</t>
  </si>
  <si>
    <t>Equip Spear</t>
  </si>
  <si>
    <t>Equip Axe</t>
  </si>
  <si>
    <t>Equip Gun</t>
  </si>
  <si>
    <t>Half of MP</t>
  </si>
  <si>
    <t>Gained Jp UP</t>
  </si>
  <si>
    <t>Gained Exp UP</t>
  </si>
  <si>
    <t>Attack UP</t>
  </si>
  <si>
    <t>Defense UP</t>
  </si>
  <si>
    <t>Magic AttackUP</t>
  </si>
  <si>
    <t>Magic DefendUP</t>
  </si>
  <si>
    <t>Concentrate</t>
  </si>
  <si>
    <t>Train</t>
  </si>
  <si>
    <t>Secret Hunt</t>
  </si>
  <si>
    <t>Martial Arts</t>
  </si>
  <si>
    <t>Monster Talk</t>
  </si>
  <si>
    <t>Throw Item</t>
  </si>
  <si>
    <t>Maintenance</t>
  </si>
  <si>
    <t>Two Hands</t>
  </si>
  <si>
    <t>Two Swords</t>
  </si>
  <si>
    <t>Monster Skill</t>
  </si>
  <si>
    <t>Defend</t>
  </si>
  <si>
    <t>Equip Change</t>
  </si>
  <si>
    <t>Short Charge</t>
  </si>
  <si>
    <t>Non-charge</t>
  </si>
  <si>
    <t>Move+1</t>
  </si>
  <si>
    <t>Move+2</t>
  </si>
  <si>
    <t>Move+3</t>
  </si>
  <si>
    <t>Jump+1</t>
  </si>
  <si>
    <t>Jump+2</t>
  </si>
  <si>
    <t>Jump+3</t>
  </si>
  <si>
    <t>Ignore Height</t>
  </si>
  <si>
    <t>Move-HP Up</t>
  </si>
  <si>
    <t>Move-MP Up</t>
  </si>
  <si>
    <t>Move-Get Exp</t>
  </si>
  <si>
    <t>Move-Get Jp</t>
  </si>
  <si>
    <t>Teleport</t>
  </si>
  <si>
    <t>Teleport 2</t>
  </si>
  <si>
    <t>Any Weather</t>
  </si>
  <si>
    <t>Any Ground</t>
  </si>
  <si>
    <t>Move in Water</t>
  </si>
  <si>
    <t>Walk on Water</t>
  </si>
  <si>
    <t>Move on Lava</t>
  </si>
  <si>
    <t>Move undrwater</t>
  </si>
  <si>
    <t>Fly</t>
  </si>
  <si>
    <t>Silent Walk</t>
  </si>
  <si>
    <t>Move-Find Item</t>
  </si>
  <si>
    <t>Dagger</t>
  </si>
  <si>
    <t>Mythril Knife</t>
  </si>
  <si>
    <t>Blind Knife</t>
  </si>
  <si>
    <t>Mage Masher</t>
  </si>
  <si>
    <t>Platina Dagger</t>
  </si>
  <si>
    <t>Main Gauche</t>
  </si>
  <si>
    <t>Orichalcum</t>
  </si>
  <si>
    <t>Assassin Dagger</t>
  </si>
  <si>
    <t>Air Knife</t>
  </si>
  <si>
    <t>Zorlin Shape</t>
  </si>
  <si>
    <t>Hidden Knife</t>
  </si>
  <si>
    <t>Ninja Knife</t>
  </si>
  <si>
    <t>Short Edge</t>
  </si>
  <si>
    <t>Ninja Edge</t>
  </si>
  <si>
    <t>Spell Edge</t>
  </si>
  <si>
    <t>Sasuke Knife</t>
  </si>
  <si>
    <t>Iga Knife</t>
  </si>
  <si>
    <t>Koga Knife</t>
  </si>
  <si>
    <t>Broad Sword</t>
  </si>
  <si>
    <t>Long Sword</t>
  </si>
  <si>
    <t>Iron Sword</t>
  </si>
  <si>
    <t>Mythril Sword</t>
  </si>
  <si>
    <t>Blood Sword</t>
  </si>
  <si>
    <t>Coral Sword</t>
  </si>
  <si>
    <t>Ancient Sword</t>
  </si>
  <si>
    <t>Sleep Sword</t>
  </si>
  <si>
    <t>Platinum Sword</t>
  </si>
  <si>
    <t>Ice Brand</t>
  </si>
  <si>
    <t>Rune Blade</t>
  </si>
  <si>
    <t>Nagrarock</t>
  </si>
  <si>
    <t>Materia Blade</t>
  </si>
  <si>
    <t>Defender</t>
  </si>
  <si>
    <t>Save the Queen</t>
  </si>
  <si>
    <t>Excalibur</t>
  </si>
  <si>
    <t>Ragnarok</t>
  </si>
  <si>
    <t>Chaos Blade</t>
  </si>
  <si>
    <t>Asura Knife</t>
  </si>
  <si>
    <t>Koutetsu Knife</t>
  </si>
  <si>
    <t>Battle Axe</t>
  </si>
  <si>
    <t>Giant Axe</t>
  </si>
  <si>
    <t>Slasher</t>
  </si>
  <si>
    <t>Rod</t>
  </si>
  <si>
    <t>Thunder Rod</t>
  </si>
  <si>
    <t>Flame Rod</t>
  </si>
  <si>
    <t>Ice Rod</t>
  </si>
  <si>
    <t>Poison Rod</t>
  </si>
  <si>
    <t>Wizard Rod</t>
  </si>
  <si>
    <t>Dragon Rod</t>
  </si>
  <si>
    <t>Faith Rod</t>
  </si>
  <si>
    <t>Oak Staff</t>
  </si>
  <si>
    <t>White Staff</t>
  </si>
  <si>
    <t>Healing Staff</t>
  </si>
  <si>
    <t>Rainbow Staff</t>
  </si>
  <si>
    <t>Wizard Staff</t>
  </si>
  <si>
    <t>Gold Staff</t>
  </si>
  <si>
    <t>Mace of Zeus</t>
  </si>
  <si>
    <t>Sage Staff</t>
  </si>
  <si>
    <t>Flail</t>
  </si>
  <si>
    <t>Flame Whip</t>
  </si>
  <si>
    <t>Morning Star</t>
  </si>
  <si>
    <t>Scorpion Tail</t>
  </si>
  <si>
    <t>Romanda Gun</t>
  </si>
  <si>
    <t>Mythril Gun</t>
  </si>
  <si>
    <t>Stone Gun</t>
  </si>
  <si>
    <t>Blaze Gun</t>
  </si>
  <si>
    <t>Glacier Gun</t>
  </si>
  <si>
    <t>Blast Gun</t>
  </si>
  <si>
    <t>Bow Gun</t>
  </si>
  <si>
    <t>Night Killer</t>
  </si>
  <si>
    <t>Cross Bow</t>
  </si>
  <si>
    <t>Poison Bow</t>
  </si>
  <si>
    <t>Hunting Bow</t>
  </si>
  <si>
    <t>Gastrafitis</t>
  </si>
  <si>
    <t>Long Bow</t>
  </si>
  <si>
    <t>Silver Bow</t>
  </si>
  <si>
    <t>Ice Bow</t>
  </si>
  <si>
    <t>Lightning Bow</t>
  </si>
  <si>
    <t>Windslash Bow</t>
  </si>
  <si>
    <t>Mythril Bow</t>
  </si>
  <si>
    <t>Ultimus Bow</t>
  </si>
  <si>
    <t>Yoichi Bow</t>
  </si>
  <si>
    <t>Perseus Bow</t>
  </si>
  <si>
    <t>Ramia Harp</t>
  </si>
  <si>
    <t>Bloody Strings</t>
  </si>
  <si>
    <t>Fairy Harp</t>
  </si>
  <si>
    <t>Battle Dict</t>
  </si>
  <si>
    <t>Monster Dict</t>
  </si>
  <si>
    <t>Papyrus Plate</t>
  </si>
  <si>
    <t>Madlemgen</t>
  </si>
  <si>
    <t>Javelin</t>
  </si>
  <si>
    <t>Mythril Spear</t>
  </si>
  <si>
    <t>Partisan</t>
  </si>
  <si>
    <t>Oberisk</t>
  </si>
  <si>
    <t>Holy Lance</t>
  </si>
  <si>
    <t>Dragon Whisker</t>
  </si>
  <si>
    <t>Cypress Rod</t>
  </si>
  <si>
    <t>Battle Bamboo</t>
  </si>
  <si>
    <t>Musk Rod</t>
  </si>
  <si>
    <t>Iron Fan</t>
  </si>
  <si>
    <t>Gokuu Rod</t>
  </si>
  <si>
    <t>Ivory Rod</t>
  </si>
  <si>
    <t>Octagon Rod</t>
  </si>
  <si>
    <t>Whale Whisker</t>
  </si>
  <si>
    <t>C Bag</t>
  </si>
  <si>
    <t>FS Bag</t>
  </si>
  <si>
    <t>P Bag</t>
  </si>
  <si>
    <t>H Bag</t>
  </si>
  <si>
    <t>Persia</t>
  </si>
  <si>
    <t>Cashmere</t>
  </si>
  <si>
    <t>Ryozan Silk</t>
  </si>
  <si>
    <t>Magic Shuriken</t>
  </si>
  <si>
    <t>Yagyu Darkness</t>
  </si>
  <si>
    <t>Fire Ball</t>
  </si>
  <si>
    <t>Lightning Ball</t>
  </si>
  <si>
    <t>Escutcheon</t>
  </si>
  <si>
    <t>Buckler</t>
  </si>
  <si>
    <t>Bronze Shield</t>
  </si>
  <si>
    <t>Round Shield</t>
  </si>
  <si>
    <t>Mythril Shield</t>
  </si>
  <si>
    <t>Gold Shield</t>
  </si>
  <si>
    <t>Ice Shield</t>
  </si>
  <si>
    <t>Flame Shield</t>
  </si>
  <si>
    <t>Aegis Shield</t>
  </si>
  <si>
    <t>Diamond Shield</t>
  </si>
  <si>
    <t>Platina Shield</t>
  </si>
  <si>
    <t>Crystal Shield</t>
  </si>
  <si>
    <t>Genji Shield</t>
  </si>
  <si>
    <t>Kaiser Plate</t>
  </si>
  <si>
    <t>Venetian Shield</t>
  </si>
  <si>
    <t>Leather Helmet</t>
  </si>
  <si>
    <t>Bronze Helmet</t>
  </si>
  <si>
    <t>Iron Helmet</t>
  </si>
  <si>
    <t>Barbuta</t>
  </si>
  <si>
    <t>Mythril Helmet</t>
  </si>
  <si>
    <t>Gold Helmet</t>
  </si>
  <si>
    <t>Cross Helmet</t>
  </si>
  <si>
    <t>Diamond Helmet</t>
  </si>
  <si>
    <t>Platina Helmet</t>
  </si>
  <si>
    <t>Circlet</t>
  </si>
  <si>
    <t>Crystal Helmet</t>
  </si>
  <si>
    <t>Genji Helmet</t>
  </si>
  <si>
    <t>Grand Helmet</t>
  </si>
  <si>
    <t>Leather Hat</t>
  </si>
  <si>
    <t>Feather Hat</t>
  </si>
  <si>
    <t>Red Hood</t>
  </si>
  <si>
    <t>Headgear</t>
  </si>
  <si>
    <t>Triangle Hat</t>
  </si>
  <si>
    <t>Green Beret</t>
  </si>
  <si>
    <t>Twist Headband</t>
  </si>
  <si>
    <t>Holy Miter</t>
  </si>
  <si>
    <t>Black Hood</t>
  </si>
  <si>
    <t>Golden Hairpin</t>
  </si>
  <si>
    <t>Flash Hat</t>
  </si>
  <si>
    <t>Thief Hat</t>
  </si>
  <si>
    <t>Cachusha</t>
  </si>
  <si>
    <t>Barette</t>
  </si>
  <si>
    <t>Ribbon</t>
  </si>
  <si>
    <t>Leather Armor</t>
  </si>
  <si>
    <t>Linen Cuirass</t>
  </si>
  <si>
    <t>Bronze Armor</t>
  </si>
  <si>
    <t>Chain Mail</t>
  </si>
  <si>
    <t>Mythril Armor</t>
  </si>
  <si>
    <t>Plate Mail</t>
  </si>
  <si>
    <t>Gold Armor</t>
  </si>
  <si>
    <t>Diamond Armor</t>
  </si>
  <si>
    <t>Platina Armor</t>
  </si>
  <si>
    <t>Carabini Mail</t>
  </si>
  <si>
    <t>Crystal Mail</t>
  </si>
  <si>
    <t>Genji Armor</t>
  </si>
  <si>
    <t>Reflect Mail</t>
  </si>
  <si>
    <t>Maximillian</t>
  </si>
  <si>
    <t>Clothes</t>
  </si>
  <si>
    <t>Leather Outfit</t>
  </si>
  <si>
    <t>Leather Vest</t>
  </si>
  <si>
    <t>Chain Vest</t>
  </si>
  <si>
    <t>Mythril Vest</t>
  </si>
  <si>
    <t>Adaman Vest</t>
  </si>
  <si>
    <t>Wizard Outfit</t>
  </si>
  <si>
    <t>Brigandine</t>
  </si>
  <si>
    <t>Judo Outfit</t>
  </si>
  <si>
    <t>Power Sleeve</t>
  </si>
  <si>
    <t>Earth Clothes</t>
  </si>
  <si>
    <t>Secret Clothes</t>
  </si>
  <si>
    <t>Black Costume</t>
  </si>
  <si>
    <t>Rubber Costume</t>
  </si>
  <si>
    <t>Linen Robe</t>
  </si>
  <si>
    <t>Silk Robe</t>
  </si>
  <si>
    <t>Wizard Robe</t>
  </si>
  <si>
    <t>Chameleon Robe</t>
  </si>
  <si>
    <t>White Robe</t>
  </si>
  <si>
    <t>Black Robe</t>
  </si>
  <si>
    <t>Light Robe</t>
  </si>
  <si>
    <t>Robe of Lords</t>
  </si>
  <si>
    <t>Battle Boots</t>
  </si>
  <si>
    <t>Spike Shoes</t>
  </si>
  <si>
    <t>Germinas Boots</t>
  </si>
  <si>
    <t>Rubber Shoes</t>
  </si>
  <si>
    <t>Feather Boots</t>
  </si>
  <si>
    <t>Sprint Shoes</t>
  </si>
  <si>
    <t>Red Shoes</t>
  </si>
  <si>
    <t>Power Wrist</t>
  </si>
  <si>
    <t>Genji Gauntlet</t>
  </si>
  <si>
    <t>Magic Gauntlet</t>
  </si>
  <si>
    <t>Bracer</t>
  </si>
  <si>
    <t>Reflect Ring</t>
  </si>
  <si>
    <t>Defense Ring</t>
  </si>
  <si>
    <t>Magic Ring</t>
  </si>
  <si>
    <t>Cursed Ring</t>
  </si>
  <si>
    <t>Angel Ring</t>
  </si>
  <si>
    <t>Diamond Armlet</t>
  </si>
  <si>
    <t>Jade Armlet</t>
  </si>
  <si>
    <t>108 Gems</t>
  </si>
  <si>
    <t>N-Kai Armlet</t>
  </si>
  <si>
    <t>Defense Armlet</t>
  </si>
  <si>
    <t>Small Mantle</t>
  </si>
  <si>
    <t>Leather Mantle</t>
  </si>
  <si>
    <t>Wizard Mantle</t>
  </si>
  <si>
    <t>Elf Mantle</t>
  </si>
  <si>
    <t>Dracula Mantle</t>
  </si>
  <si>
    <t>Feather Mantle</t>
  </si>
  <si>
    <t>Vanish Mantle</t>
  </si>
  <si>
    <t>Chantage</t>
  </si>
  <si>
    <t>Cherche</t>
  </si>
  <si>
    <t>Setiemson</t>
  </si>
  <si>
    <t>Salty Rage</t>
  </si>
  <si>
    <t>Basic Skill</t>
  </si>
  <si>
    <t>Item</t>
  </si>
  <si>
    <t>Battle Skill</t>
  </si>
  <si>
    <t>Charge</t>
  </si>
  <si>
    <t>Punch Art</t>
  </si>
  <si>
    <t>White Magic</t>
  </si>
  <si>
    <t>Black Magic</t>
  </si>
  <si>
    <t>Time Magic</t>
  </si>
  <si>
    <t>Summon Magic</t>
  </si>
  <si>
    <t>Steal</t>
  </si>
  <si>
    <t>Talk Skill</t>
  </si>
  <si>
    <t>Yin Yang Magic</t>
  </si>
  <si>
    <t>Elemental</t>
  </si>
  <si>
    <t>Jump</t>
  </si>
  <si>
    <t>Draw Out</t>
  </si>
  <si>
    <t>Throw</t>
  </si>
  <si>
    <t>Math Skill</t>
  </si>
  <si>
    <t>Sing</t>
  </si>
  <si>
    <t>Dance</t>
  </si>
  <si>
    <t>Mimic</t>
  </si>
  <si>
    <t>Guts</t>
  </si>
  <si>
    <t>Holy Sword</t>
  </si>
  <si>
    <t>Mighty Sword</t>
  </si>
  <si>
    <t>Magic</t>
  </si>
  <si>
    <t>Holy Magic</t>
  </si>
  <si>
    <t>Snipe</t>
  </si>
  <si>
    <t>Limit</t>
  </si>
  <si>
    <t>White-aid</t>
  </si>
  <si>
    <t>Dragon</t>
  </si>
  <si>
    <t>Breath</t>
  </si>
  <si>
    <t>Truth</t>
  </si>
  <si>
    <t>Un-truth</t>
  </si>
  <si>
    <t>Starry Heaven</t>
  </si>
  <si>
    <t>Punch Skill</t>
  </si>
  <si>
    <t>Use Hand</t>
  </si>
  <si>
    <t>Sword Spirit</t>
  </si>
  <si>
    <t>All Magic</t>
  </si>
  <si>
    <t>Magic Sword</t>
  </si>
  <si>
    <t>Sword Skill</t>
  </si>
  <si>
    <t>Phantom</t>
  </si>
  <si>
    <t>All Swordskill</t>
  </si>
  <si>
    <t>Destroy Sword</t>
  </si>
  <si>
    <t>Fear</t>
  </si>
  <si>
    <t>Warlock Summon</t>
  </si>
  <si>
    <t>Ja Magic</t>
  </si>
  <si>
    <t>Dimension Magc</t>
  </si>
  <si>
    <t>Impure</t>
  </si>
  <si>
    <t>Ultimate Magic</t>
  </si>
  <si>
    <t>Chaos</t>
  </si>
  <si>
    <t>Complete Magic</t>
  </si>
  <si>
    <t>Saturation</t>
  </si>
  <si>
    <t>Byblos</t>
  </si>
  <si>
    <t>Work</t>
  </si>
  <si>
    <t>Dark Cloud</t>
  </si>
  <si>
    <t>Dark Magic</t>
  </si>
  <si>
    <t>Night Magic</t>
  </si>
  <si>
    <t>Squire</t>
  </si>
  <si>
    <t>Holy Knight</t>
  </si>
  <si>
    <t>Arc Knight</t>
  </si>
  <si>
    <t>Lune Knight</t>
  </si>
  <si>
    <t>Duke</t>
  </si>
  <si>
    <t>Princess</t>
  </si>
  <si>
    <t>Holy Swordsman</t>
  </si>
  <si>
    <t>High Priest</t>
  </si>
  <si>
    <t>Dragoner</t>
  </si>
  <si>
    <t>Holy Priest</t>
  </si>
  <si>
    <t>Dark Knight</t>
  </si>
  <si>
    <t>Hell Knight</t>
  </si>
  <si>
    <t>Bishop</t>
  </si>
  <si>
    <t>Cleric</t>
  </si>
  <si>
    <t>Astrologist</t>
  </si>
  <si>
    <t>Engineer</t>
  </si>
  <si>
    <t>Cardinal</t>
  </si>
  <si>
    <t>Heaven Knight</t>
  </si>
  <si>
    <t>Delita's Sis</t>
  </si>
  <si>
    <t>Arc Duke</t>
  </si>
  <si>
    <t>Temple Knight</t>
  </si>
  <si>
    <t>White Knight</t>
  </si>
  <si>
    <t>Arc Witch</t>
  </si>
  <si>
    <t>Bi-Count</t>
  </si>
  <si>
    <t>Divine Knight</t>
  </si>
  <si>
    <t>Knight Blade</t>
  </si>
  <si>
    <t>Sorceror</t>
  </si>
  <si>
    <t>Assassin</t>
  </si>
  <si>
    <t>Phony Saint</t>
  </si>
  <si>
    <t>Soldier</t>
  </si>
  <si>
    <t>Chemist</t>
  </si>
  <si>
    <t>Priest</t>
  </si>
  <si>
    <t>Wizard</t>
  </si>
  <si>
    <t>Oracle</t>
  </si>
  <si>
    <t>Warlock</t>
  </si>
  <si>
    <t>Knight</t>
  </si>
  <si>
    <t>Angel of Death</t>
  </si>
  <si>
    <t>Archer</t>
  </si>
  <si>
    <t>Regulator</t>
  </si>
  <si>
    <t>Holy Angel</t>
  </si>
  <si>
    <t>Impure King</t>
  </si>
  <si>
    <t>Time Mage</t>
  </si>
  <si>
    <t>Ghost of Fury</t>
  </si>
  <si>
    <t>Summoner</t>
  </si>
  <si>
    <t>Holy Dragon</t>
  </si>
  <si>
    <t>Arch Angel</t>
  </si>
  <si>
    <t>Monk</t>
  </si>
  <si>
    <t>Thief</t>
  </si>
  <si>
    <t>Mediator</t>
  </si>
  <si>
    <t>Geomancer</t>
  </si>
  <si>
    <t>Lancer</t>
  </si>
  <si>
    <t>Samurai</t>
  </si>
  <si>
    <t>Ninja</t>
  </si>
  <si>
    <t>Calculator</t>
  </si>
  <si>
    <t>Bard</t>
  </si>
  <si>
    <t>Dancer</t>
  </si>
  <si>
    <t>Mime</t>
  </si>
  <si>
    <t>Chocobo</t>
  </si>
  <si>
    <t>Black Chocobo</t>
  </si>
  <si>
    <t>Red Chocobo</t>
  </si>
  <si>
    <t>Goblin</t>
  </si>
  <si>
    <t>Black Goblin</t>
  </si>
  <si>
    <t>Gobbledeguck</t>
  </si>
  <si>
    <t>Bomb</t>
  </si>
  <si>
    <t>Grenade</t>
  </si>
  <si>
    <t>Explosive</t>
  </si>
  <si>
    <t>Red Panther</t>
  </si>
  <si>
    <t>Cuar</t>
  </si>
  <si>
    <t>Vampire</t>
  </si>
  <si>
    <t>Pisco Demon</t>
  </si>
  <si>
    <t>Squidlarkin</t>
  </si>
  <si>
    <t>Mindflare</t>
  </si>
  <si>
    <t>Skeleton</t>
  </si>
  <si>
    <t>Bone Snatch</t>
  </si>
  <si>
    <t>Living Bone</t>
  </si>
  <si>
    <t>Ghoul</t>
  </si>
  <si>
    <t>Gust</t>
  </si>
  <si>
    <t>Revnant</t>
  </si>
  <si>
    <t>Flotiball</t>
  </si>
  <si>
    <t>Ahriman</t>
  </si>
  <si>
    <t>Plague</t>
  </si>
  <si>
    <t>Juravis</t>
  </si>
  <si>
    <t>Steel Hawk</t>
  </si>
  <si>
    <t>Cocatoris</t>
  </si>
  <si>
    <t>Uribo</t>
  </si>
  <si>
    <t>Porky</t>
  </si>
  <si>
    <t>Wildbow</t>
  </si>
  <si>
    <t>Woodman</t>
  </si>
  <si>
    <t>Trent</t>
  </si>
  <si>
    <t>Taiju</t>
  </si>
  <si>
    <t>Bull Demon</t>
  </si>
  <si>
    <t>Minitaurus</t>
  </si>
  <si>
    <t>Sacred</t>
  </si>
  <si>
    <t>Morbol</t>
  </si>
  <si>
    <t>Ochu</t>
  </si>
  <si>
    <t>Great Morbol</t>
  </si>
  <si>
    <t>Behemoth</t>
  </si>
  <si>
    <t>King Behemoth</t>
  </si>
  <si>
    <t>Dark Behemoth</t>
  </si>
  <si>
    <t>Blue Dragon</t>
  </si>
  <si>
    <t>Red Dragon</t>
  </si>
  <si>
    <t>Hyudra</t>
  </si>
  <si>
    <t>Hydra</t>
  </si>
  <si>
    <t>Tiamat</t>
  </si>
  <si>
    <t>None</t>
  </si>
  <si>
    <t>Steel Giant</t>
  </si>
  <si>
    <t>Apanda</t>
  </si>
  <si>
    <t>Serpentarius</t>
  </si>
  <si>
    <t>Archaic Demon</t>
  </si>
  <si>
    <t>Ultima Demon</t>
  </si>
  <si>
    <t>Crashes Game</t>
  </si>
  <si>
    <t>Regen/Regenerator</t>
  </si>
  <si>
    <t>Summon Demon</t>
  </si>
  <si>
    <t>Quick/Critical Quick</t>
  </si>
  <si>
    <t>Faith/Face Up</t>
  </si>
  <si>
    <t>Berserk/Brave Up</t>
  </si>
  <si>
    <t>Carbuncle</t>
  </si>
  <si>
    <t>Gil Taking/Gilgame Heart</t>
  </si>
  <si>
    <t>Steal Accessory</t>
  </si>
  <si>
    <t>Steal Experience</t>
  </si>
  <si>
    <t>Water ball</t>
  </si>
  <si>
    <t>Carve Model</t>
  </si>
  <si>
    <t>Dash/Wing Attack</t>
  </si>
  <si>
    <t>Ultima (lvl1)</t>
  </si>
  <si>
    <t>Heaven Thunder Back</t>
  </si>
  <si>
    <t>Diamond Sword Back</t>
  </si>
  <si>
    <t>Hydragon Pit Back</t>
  </si>
  <si>
    <t>Space Storage Back</t>
  </si>
  <si>
    <t>Stop Bracelet</t>
  </si>
  <si>
    <t>Summon Angel</t>
  </si>
  <si>
    <t>Shock (byblos)</t>
  </si>
  <si>
    <t>Magic Barrier</t>
  </si>
  <si>
    <t>Very Quick Bloody Strike</t>
  </si>
  <si>
    <t>Very Quick Strike</t>
  </si>
  <si>
    <t>Teleport 3: Send</t>
  </si>
  <si>
    <t>Teleport 3: Arrive</t>
  </si>
  <si>
    <t>Small Bomb (blue)</t>
  </si>
  <si>
    <t>Small Bomb (black)</t>
  </si>
  <si>
    <t>Ultima (lvl2)</t>
  </si>
  <si>
    <t>All-Ultima</t>
  </si>
  <si>
    <t>Shock (M. Sword)</t>
  </si>
  <si>
    <t>Cross Slash</t>
  </si>
  <si>
    <t>Potion/Auto-Potion/Distribute</t>
  </si>
  <si>
    <t>Hi-Potion/HP Restore</t>
  </si>
  <si>
    <t>Ether/Absorb Used MP</t>
  </si>
  <si>
    <t>Hi-Ether/MP Restore</t>
  </si>
  <si>
    <t>Elixir/Dragon Spirit</t>
  </si>
  <si>
    <t>White Talk skill</t>
  </si>
  <si>
    <t>Thunder Bracelet</t>
  </si>
  <si>
    <t>Dragon Power Up</t>
  </si>
  <si>
    <t>Dragon Level Up</t>
  </si>
  <si>
    <t>Small Bomb (red)</t>
  </si>
  <si>
    <t>Cat Scratch</t>
  </si>
  <si>
    <t>Blood Suck (Vampire)</t>
  </si>
  <si>
    <t>Knife Hand/Damage Split</t>
  </si>
  <si>
    <t>Shiny Love</t>
  </si>
  <si>
    <t>Pooh</t>
  </si>
  <si>
    <t>Calm Spirit</t>
  </si>
  <si>
    <t>Life Spirit</t>
  </si>
  <si>
    <t>Gather Power/Caution</t>
  </si>
  <si>
    <t>Triple Bracelet</t>
  </si>
  <si>
    <t>Dejeon: Send (Orbonne, battle vs Rofel)</t>
  </si>
  <si>
    <t>Scorpio's Revive spell (Rafa revives Malak)</t>
  </si>
  <si>
    <t>Altima's Ultimate Transformation</t>
  </si>
  <si>
    <t>End of the World (Altima's Death)</t>
  </si>
  <si>
    <t>Banish (Murond's entrance)</t>
  </si>
  <si>
    <t>Fire (unknown)</t>
  </si>
  <si>
    <t>Flood (Bethla Sluice)</t>
  </si>
  <si>
    <t>Fire Explosion (Fort Zeakden)</t>
  </si>
  <si>
    <t>Strong Fire Explosion (Fort Zeakden)</t>
  </si>
  <si>
    <t>Mini Explosion (Fort Zeakden)</t>
  </si>
  <si>
    <t>Cancer's Restoration spell</t>
  </si>
  <si>
    <t>Velius' Transformation</t>
  </si>
  <si>
    <t>Zalera's Transformation</t>
  </si>
  <si>
    <t>Hashmalum's Transformation</t>
  </si>
  <si>
    <t>Altima's Transformation</t>
  </si>
  <si>
    <t>Queklain's Transformation</t>
  </si>
  <si>
    <t>Adramelk's Transformation</t>
  </si>
  <si>
    <t>Aries' Glow</t>
  </si>
  <si>
    <t>Gemini's Glow</t>
  </si>
  <si>
    <t>Leo's Glow</t>
  </si>
  <si>
    <t>Virgo's Glow</t>
  </si>
  <si>
    <t>Scorpio's Glow</t>
  </si>
  <si>
    <t>Capricorn's Glow</t>
  </si>
  <si>
    <t>Saggitarius' electricity recharge</t>
  </si>
  <si>
    <t>Velius' Death</t>
  </si>
  <si>
    <t>Zalera's Death</t>
  </si>
  <si>
    <t>Hashmalum's Death</t>
  </si>
  <si>
    <t>Queklain's Death/Zalbag's Death</t>
  </si>
  <si>
    <t>Adramelk's Death</t>
  </si>
  <si>
    <t>Stone Glow</t>
  </si>
  <si>
    <t>Dejeon: Arrive (Murond's entrance)</t>
  </si>
  <si>
    <t>Small Electricity (Mustadio's House)</t>
  </si>
  <si>
    <t>Large Electricity (Mustadio's House)</t>
  </si>
  <si>
    <t>Exploding Smash (Mustadio's House; Worker 8)</t>
  </si>
  <si>
    <t>Stone Glow (higher altitude)</t>
  </si>
  <si>
    <t>Virgo's Holy Angel Revive</t>
  </si>
  <si>
    <t>Summon Ultimate</t>
  </si>
  <si>
    <t>ENTD Name</t>
  </si>
  <si>
    <t>'Settings'!B13</t>
  </si>
  <si>
    <t>Dolbodar Swamp 1 &lt; Limberry Castle</t>
  </si>
  <si>
    <t>Dolbodar Swamp 2 &lt; Limberry Castle</t>
  </si>
  <si>
    <t>Dolbodar Swamp 3 &lt; Limberry Castle</t>
  </si>
  <si>
    <t>Dolbodar Swamp 4 &lt; Limberry Castle</t>
  </si>
  <si>
    <t>Dolbodar Swamp 1 &lt; Bethla Garrison</t>
  </si>
  <si>
    <t>Dolbodar Swamp 2 &lt; Bethla Garrison</t>
  </si>
  <si>
    <t>Dolbodar Swamp 3 &lt; Bethla Garrison</t>
  </si>
  <si>
    <t>Dolbodar Swamp 4 &lt; Bethla Garrison</t>
  </si>
  <si>
    <t>Fovoham Plains 1 &lt; Lenalia Plateau</t>
  </si>
  <si>
    <t>Fovoham Plains 2 &lt; Lenalia Plateau</t>
  </si>
  <si>
    <t>Fovoham Plains 3 &lt; Lenalia Plateau</t>
  </si>
  <si>
    <t>Fovoham Plains 4 &lt; Lenalia Plateau</t>
  </si>
  <si>
    <t>Fovoham Plains 1 &lt; Fort Zeakden</t>
  </si>
  <si>
    <t>Fovoham Plains 2 &lt; Fort Zeakden</t>
  </si>
  <si>
    <t>Fovoham Plains 3 &lt; Fort Zeakden</t>
  </si>
  <si>
    <t>Fovoham Plains 4 &lt; Fort Zeakden</t>
  </si>
  <si>
    <t>Fovoham Plains 1 &lt; Riovanes Castle</t>
  </si>
  <si>
    <t>Fovoham Plains 2 &lt; Riovanes Castle</t>
  </si>
  <si>
    <t>Fovoham Plains 3 &lt; Riovanes Castle</t>
  </si>
  <si>
    <t>Fovoham Plains 4 &lt; Riovanes Castle</t>
  </si>
  <si>
    <t>Sweegy Woods 1 &lt; Dorter Trade City</t>
  </si>
  <si>
    <t>Sweegy Woods 2 &lt; Dorter Trade City</t>
  </si>
  <si>
    <t>Sweegy Woods 3 &lt; Dorter Trade City</t>
  </si>
  <si>
    <t>Sweegy Woods 4 &lt; Dorter Trade City</t>
  </si>
  <si>
    <t>Sweegy Woods 1 &lt; Gariland Magic City</t>
  </si>
  <si>
    <t>Sweegy Woods 2 &lt; Gariland Magic City</t>
  </si>
  <si>
    <t>Sweegy Woods 3 &lt; Gariland Magic City</t>
  </si>
  <si>
    <t>Sweegy Woods 4 &lt; Gariland Magic City</t>
  </si>
  <si>
    <t>Bervenia Volcano 1 &lt; Riovanes Castle</t>
  </si>
  <si>
    <t>Bervenia Volcano 2 &lt; Riovanes Castle</t>
  </si>
  <si>
    <t>Bervenia Volcano 3 &lt; Riovanes Castle</t>
  </si>
  <si>
    <t>Bervenia Volcano 4 &lt; Riovanes Castle</t>
  </si>
  <si>
    <t>Bervenia Volcano 1 &lt; Zeklaus Desert</t>
  </si>
  <si>
    <t>Bervenia Volcano 2 &lt; Zeklaus Desert</t>
  </si>
  <si>
    <t>Bervenia Volcano 3 &lt; Zeklaus Desert</t>
  </si>
  <si>
    <t>Bervenia Volcano 4 &lt; Zeklaus Desert</t>
  </si>
  <si>
    <t>Zeklaus Desert 1 &lt; Bervenia Volcano</t>
  </si>
  <si>
    <t>Zeklaus Desert 2 &lt; Bervenia Volcano</t>
  </si>
  <si>
    <t>Zeklaus Desert 3 &lt; Bervenia Volcano</t>
  </si>
  <si>
    <t>Zeklaus Desert 4 &lt; Bervenia Volcano</t>
  </si>
  <si>
    <t>Zeklaus Desert 1 &lt; Dorter Trade City</t>
  </si>
  <si>
    <t>Zeklaus Desert 2 &lt; Dorter Trade City</t>
  </si>
  <si>
    <t>Zeklaus Desert 3 &lt; Dorter Trade City</t>
  </si>
  <si>
    <t>Zeklaus Desert 4 &lt; Dorter Trade City</t>
  </si>
  <si>
    <t>Zeklaus Desert 1 &lt; Goland Coal City</t>
  </si>
  <si>
    <t>Zeklaus Desert 2 &lt; Goland Coal City</t>
  </si>
  <si>
    <t>Zeklaus Desert 3 &lt; Goland Coal City</t>
  </si>
  <si>
    <t>Zeklaus Desert 4 &lt; Goland Coal City</t>
  </si>
  <si>
    <t>Lenalia Plateau 1 &lt; Gariland Magic City</t>
  </si>
  <si>
    <t>Lenalia Plateau 2 &lt; Gariland Magic City</t>
  </si>
  <si>
    <t>Lenalia Plateau 3 &lt; Gariland Magic City</t>
  </si>
  <si>
    <t>Lenalia Plateau 4 &lt; Gariland Magic City</t>
  </si>
  <si>
    <t>Lenalia Plateau 1 &lt; Fovoham Plains</t>
  </si>
  <si>
    <t>Lenalia Plateau 2 &lt; Fovoham Plains</t>
  </si>
  <si>
    <t>Lenalia Plateau 3 &lt; Fovoham Plains</t>
  </si>
  <si>
    <t>Lenalia Plateau 4 &lt; Fovoham Plains</t>
  </si>
  <si>
    <t>Zigolis Swamp 1 &lt; Lionel Castle</t>
  </si>
  <si>
    <t>Zigolis Swamp 2 &lt; Lionel Castle</t>
  </si>
  <si>
    <t>Zigolis Swamp 3 &lt; Lionel Castle</t>
  </si>
  <si>
    <t>Zigolis Swamp 4 &lt; Lionel Castle</t>
  </si>
  <si>
    <t>Zigolis Swamp 1 &lt; Goung Machine City</t>
  </si>
  <si>
    <t>Zigolis Swamp 2 &lt; Goung Machine City</t>
  </si>
  <si>
    <t>Zigolis Swamp 3 &lt; Goung Machine City</t>
  </si>
  <si>
    <t>Zigolis Swamp 4 &lt; Goung Machine City</t>
  </si>
  <si>
    <t>Zirekile Falls 5 &lt; Bethla Garrison</t>
  </si>
  <si>
    <t>Bariaus Hill 5 &lt; Zaland Fort City</t>
  </si>
  <si>
    <t>Lenalia Plateau 5 &lt; Gariland Magic City</t>
  </si>
  <si>
    <t>Yuguo Woods 1 &lt; Riovanes Castle</t>
  </si>
  <si>
    <t>Yuguo Woods 2 &lt; Riovanes Castle</t>
  </si>
  <si>
    <t>Yuguo Woods 3 &lt; Riovanes Castle</t>
  </si>
  <si>
    <t>Yuguo Woods 4 &lt; Riovanes Castle</t>
  </si>
  <si>
    <t>Yuguo Woods 1 &lt; Yardow Fort City</t>
  </si>
  <si>
    <t>Yuguo Woods 2 &lt; Yardow Fort City</t>
  </si>
  <si>
    <t>Yuguo Woods 3 &lt; Yardow Fort City</t>
  </si>
  <si>
    <t>Yuguo Woods 4 &lt; Yardow Fort City</t>
  </si>
  <si>
    <t>Dolbodar Swamp 5 &lt; Bethla Garrison</t>
  </si>
  <si>
    <t>Grog Hill 5 &lt; Lesalia Imperial Capital</t>
  </si>
  <si>
    <t>Bervenia Volcano 5 &lt; Riovanes Castle</t>
  </si>
  <si>
    <t>Bariaus Valley 5 &lt; Golgorand Execution Site</t>
  </si>
  <si>
    <t>Araguay Woods 1 &lt; Dorter Trade City</t>
  </si>
  <si>
    <t>Araguay Woods 2 &lt; Dorter Trade City</t>
  </si>
  <si>
    <t>Araguay Woods 3 &lt; Dorter Trade City</t>
  </si>
  <si>
    <t>Araguay Woods 4 &lt; Dorter Trade City</t>
  </si>
  <si>
    <t>Araguay Woods 1 &lt; Zirekile Falls</t>
  </si>
  <si>
    <t>Araguay Woods 2 &lt; Zirekile Falls</t>
  </si>
  <si>
    <t>Araguay Woods 3 &lt; Zirekile Falls</t>
  </si>
  <si>
    <t>Araguay Woods 4 &lt; Zirekile Falls</t>
  </si>
  <si>
    <t>Finath River 5 &lt; Zeltennia Castle</t>
  </si>
  <si>
    <t>Germinas Peak 5 &lt; Zarghidas Trade City</t>
  </si>
  <si>
    <t>Araguay Woods 5 &lt; Dorter Trade City</t>
  </si>
  <si>
    <t>Yuguo Woods 5 &lt; Yardow Fort City</t>
  </si>
  <si>
    <t>Grog Hill 1 &lt; Yardow Fort City</t>
  </si>
  <si>
    <t>Grog Hill 2 &lt; Yardow Fort City</t>
  </si>
  <si>
    <t>Grog Hill 3 &lt; Yardow Fort City</t>
  </si>
  <si>
    <t>Grog Hill 4 &lt; Yardow Fort City</t>
  </si>
  <si>
    <t>Grog Hill 1 &lt; Lesalia Imperial Capital</t>
  </si>
  <si>
    <t>Grog Hill 2 &lt; Lesalia Imperial Capital</t>
  </si>
  <si>
    <t>Grog Hill 3 &lt; Lesalia Imperial Capital</t>
  </si>
  <si>
    <t>Grog Hill 4 &lt; Lesalia Imperial Capital</t>
  </si>
  <si>
    <t>Grog Hill 1 &lt; Doguola Pass</t>
  </si>
  <si>
    <t>Grog Hill 2 &lt; Doguola Pass</t>
  </si>
  <si>
    <t>Grog Hill 3 &lt; Doguola Pass</t>
  </si>
  <si>
    <t>Grog Hill 4 &lt; Doguola Pass</t>
  </si>
  <si>
    <t>Bed Desert 1 &lt; Bethla Garrison</t>
  </si>
  <si>
    <t>Bed Desert 2 &lt; Bethla Garrison</t>
  </si>
  <si>
    <t>Bed Desert 3 &lt; Bethla Garrison</t>
  </si>
  <si>
    <t>Bed Desert 4 &lt; Bethla Garrison</t>
  </si>
  <si>
    <t>Bed Desert 1 &lt; Bervenia Free City</t>
  </si>
  <si>
    <t>Bed Desert 2 &lt; Bervenia Free City</t>
  </si>
  <si>
    <t>Bed Desert 3 &lt; Bervenia Free City</t>
  </si>
  <si>
    <t>Bed Desert 4 &lt; Bervenia Free City</t>
  </si>
  <si>
    <t>Bed Desert 5 &lt; Bervenia Free City</t>
  </si>
  <si>
    <t>Fovoham Plains 5 &lt; Fort Zeakden</t>
  </si>
  <si>
    <t>Doguola Pass 5 &lt; Grog Hill</t>
  </si>
  <si>
    <t>Sweegy Woods 5 &lt; Dorter Trade City</t>
  </si>
  <si>
    <t>Zirekile Falls 1 &lt; Araguay Woods</t>
  </si>
  <si>
    <t>Zirekile Falls 2 &lt; Araguay Woods</t>
  </si>
  <si>
    <t>Zirekile Falls 3 &lt; Araguay Woods</t>
  </si>
  <si>
    <t>Zirekile Falls 4 &lt; Araguay Woods</t>
  </si>
  <si>
    <t>Zirekile Falls 1 &lt; Bethla Garrison</t>
  </si>
  <si>
    <t>Zirekile Falls 2 &lt; Bethla Garrison</t>
  </si>
  <si>
    <t>Zirekile Falls 3 &lt; Bethla Garrison</t>
  </si>
  <si>
    <t>Zirekile Falls 4 &lt; Bethla Garrison</t>
  </si>
  <si>
    <t>Zirekile Falls 1 &lt; Zaland Fort City</t>
  </si>
  <si>
    <t>Zirekile Falls 2 &lt; Zaland Fort City</t>
  </si>
  <si>
    <t>Zirekile Falls 3 &lt; Zaland Fort City</t>
  </si>
  <si>
    <t>Zirekile Falls 4 &lt; Zaland Fort City</t>
  </si>
  <si>
    <t>Bariaus Hill 1 &lt; Zaland Fort City</t>
  </si>
  <si>
    <t>Bariaus Hill 2 &lt; Zaland Fort City</t>
  </si>
  <si>
    <t>Bariaus Hill 3 &lt; Zaland Fort City</t>
  </si>
  <si>
    <t>Bariaus Hill 4 &lt; Zaland Fort City</t>
  </si>
  <si>
    <t>Bariaus Hill 1 &lt; Lionel Castle</t>
  </si>
  <si>
    <t>Bariaus Hill 2 &lt; Lionel Castle</t>
  </si>
  <si>
    <t>Bariaus Hill 3 &lt; Lionel Castle</t>
  </si>
  <si>
    <t>Bariaus Hill 4 &lt; Lionel Castle</t>
  </si>
  <si>
    <t>Poeskas Lake 5 &lt; Germinas Peak</t>
  </si>
  <si>
    <t>Zigolis Swamp 5 &lt; Goung Machine City</t>
  </si>
  <si>
    <t>Mandalia Plains 5 &lt; Thieves Fort</t>
  </si>
  <si>
    <t>Zeklaus Desert 5 &lt; Dorter Trade City</t>
  </si>
  <si>
    <t>Mandalia Plains 1 &lt; Igros Castle</t>
  </si>
  <si>
    <t>Mandalia Plains 2 &lt; Igros Castle</t>
  </si>
  <si>
    <t>Mandalia Plains 3 &lt; Igros Castle</t>
  </si>
  <si>
    <t>Mandalia Plains 4 &lt; Igros Castle</t>
  </si>
  <si>
    <t>Mandalia Plains 1 &lt; Thieves Fort</t>
  </si>
  <si>
    <t>Mandalia Plains 2 &lt; Thieves Fort</t>
  </si>
  <si>
    <t>Mandalia Plains 3 &lt; Thieves Fort</t>
  </si>
  <si>
    <t>Mandalia Plains 4 &lt; Thieves Fort</t>
  </si>
  <si>
    <t>Mandalia Plains 1 &lt; Gariland Magic City</t>
  </si>
  <si>
    <t>Mandalia Plains 2 &lt; Gariland Magic City</t>
  </si>
  <si>
    <t>Mandalia Plains 3 &lt; Gariland Magic City</t>
  </si>
  <si>
    <t>Mandalia Plains 4 &lt; Gariland Magic City</t>
  </si>
  <si>
    <t>Doguola Pass 1 &lt; Bervenia Free City</t>
  </si>
  <si>
    <t>Doguola Pass 2 &lt; Bervenia Free City</t>
  </si>
  <si>
    <t>Doguola Pass 3 &lt; Bervenia Free City</t>
  </si>
  <si>
    <t>Doguola Pass 4 &lt; Bervenia Free City</t>
  </si>
  <si>
    <t>Doguola Pass 1 &lt; Grog Hill</t>
  </si>
  <si>
    <t>Doguola Pass 2 &lt; Grog Hill</t>
  </si>
  <si>
    <t>Doguola Pass 3 &lt; Grog Hill</t>
  </si>
  <si>
    <t>Doguola Pass 4 &lt; Grog Hill</t>
  </si>
  <si>
    <t>END 1</t>
  </si>
  <si>
    <t>END 2</t>
  </si>
  <si>
    <t>END 3</t>
  </si>
  <si>
    <t>END 4</t>
  </si>
  <si>
    <t>Bariaus Valley 1 &lt; Lionel Castle</t>
  </si>
  <si>
    <t>Bariaus Valley 2 &lt; Lionel Castle</t>
  </si>
  <si>
    <t>Bariaus Valley 3 &lt; Lionel Castle</t>
  </si>
  <si>
    <t>Bariaus Valley 4 &lt; Lionel Castle</t>
  </si>
  <si>
    <t>Bariaus Valley 1 &lt; Warjilis Trade City</t>
  </si>
  <si>
    <t>Bariaus Valley 2 &lt; Warjilis Trade City</t>
  </si>
  <si>
    <t>Bariaus Valley 3 &lt; Warjilis Trade City</t>
  </si>
  <si>
    <t>Bariaus Valley 4 &lt; Warjilis Trade City</t>
  </si>
  <si>
    <t>Bariaus Valley 1 &lt; Golgorand Execution Site</t>
  </si>
  <si>
    <t>Bariaus Valley 2 &lt; Golgorand Execution Site</t>
  </si>
  <si>
    <t>Bariaus Valley 3 &lt; Golgorand Execution Site</t>
  </si>
  <si>
    <t>Bariaus Valley 4 &lt; Golgorand Execution Site</t>
  </si>
  <si>
    <t>Finath River 1 &lt; Bervenia Free City</t>
  </si>
  <si>
    <t>Finath River 2 &lt; Bervenia Free City</t>
  </si>
  <si>
    <t>Finath River 3 &lt; Bervenia Free City</t>
  </si>
  <si>
    <t>Finath River 4 &lt; Bervenia Free City</t>
  </si>
  <si>
    <t>Finath River 1 &lt; Zeltennia Castle</t>
  </si>
  <si>
    <t>Finath River 2 &lt; Zeltennia Castle</t>
  </si>
  <si>
    <t>Finath River 3 &lt; Zeltennia Castle</t>
  </si>
  <si>
    <t>Finath River 4 &lt; Zeltennia Castle</t>
  </si>
  <si>
    <t>HORROR 1</t>
  </si>
  <si>
    <t>HORROR 2</t>
  </si>
  <si>
    <t>HORROR 3</t>
  </si>
  <si>
    <t>HORROR 4</t>
  </si>
  <si>
    <t>Poeskas Lake 1 &lt; Germinas Peak</t>
  </si>
  <si>
    <t>Poeskas Lake 2 &lt; Germinas Peak</t>
  </si>
  <si>
    <t>Poeskas Lake 3 &lt; Germinas Peak</t>
  </si>
  <si>
    <t>Poeskas Lake 4 &lt; Germinas Peak</t>
  </si>
  <si>
    <t>Poeskas Lake 1 &lt; Limberry Castle</t>
  </si>
  <si>
    <t>Poeskas Lake 2 &lt; Limberry Castle</t>
  </si>
  <si>
    <t>Poeskas Lake 3 &lt; Limberry Castle</t>
  </si>
  <si>
    <t>Poeskas Lake 4 &lt; Limberry Castle</t>
  </si>
  <si>
    <t>VOYAGE 1</t>
  </si>
  <si>
    <t>VOYAGE 2</t>
  </si>
  <si>
    <t>VOYAGE 3</t>
  </si>
  <si>
    <t>VOYAGE 4</t>
  </si>
  <si>
    <t>Germinas Peak 1 &lt; Zarghidas Trade City</t>
  </si>
  <si>
    <t>Germinas Peak 2 &lt; Zarghidas Trade City</t>
  </si>
  <si>
    <t>Germinas Peak 3 &lt; Zarghidas Trade City</t>
  </si>
  <si>
    <t>Germinas Peak 4 &lt; Zarghidas Trade City</t>
  </si>
  <si>
    <t>Germinas Peak 1 &lt; Poeskas Lake</t>
  </si>
  <si>
    <t>Germinas Peak 2 &lt; Poeskas Lake</t>
  </si>
  <si>
    <t>Germinas Peak 3 &lt; Poeskas Lake</t>
  </si>
  <si>
    <t>Germinas Peak 4 &lt; Poeskas Lake</t>
  </si>
  <si>
    <t>BRIDGE 1</t>
  </si>
  <si>
    <t>BRIDGE 2</t>
  </si>
  <si>
    <t>BRIDGE 3</t>
  </si>
  <si>
    <t>BRIDGE 4</t>
  </si>
  <si>
    <t>TIGER 1</t>
  </si>
  <si>
    <t>TIGER 2</t>
  </si>
  <si>
    <t>TIGER 3</t>
  </si>
  <si>
    <t>TIGER 4</t>
  </si>
  <si>
    <t>MLAPAN 1</t>
  </si>
  <si>
    <t>MLAPAN 2</t>
  </si>
  <si>
    <t>MLAPAN 3</t>
  </si>
  <si>
    <t>MLAPAN 4</t>
  </si>
  <si>
    <t>VALKYRIES 1</t>
  </si>
  <si>
    <t>VALKYRIES 2</t>
  </si>
  <si>
    <t>VALKYRIES 3</t>
  </si>
  <si>
    <t>VALKYRIES 4</t>
  </si>
  <si>
    <t>DELTA 1</t>
  </si>
  <si>
    <t>DELTA 2</t>
  </si>
  <si>
    <t>DELTA 3</t>
  </si>
  <si>
    <t>DELTA 4</t>
  </si>
  <si>
    <t>TERMINATE 1</t>
  </si>
  <si>
    <t>TERMINATE 2</t>
  </si>
  <si>
    <t>TERMINATE 3</t>
  </si>
  <si>
    <t>TERMINATE 4</t>
  </si>
  <si>
    <t>NOGIAS 1</t>
  </si>
  <si>
    <t>NOGIAS 2</t>
  </si>
  <si>
    <t>NOGIAS 3</t>
  </si>
  <si>
    <t>NOGIAS 4</t>
  </si>
  <si>
    <t>Start of game inside Orbonne</t>
  </si>
  <si>
    <t>Being praised by Larg</t>
  </si>
  <si>
    <t>Balbanes's Death</t>
  </si>
  <si>
    <t>Cadets praised by Dycedarg</t>
  </si>
  <si>
    <t>Meet with bedridden Dycedarg</t>
  </si>
  <si>
    <t>Reed Whistle</t>
  </si>
  <si>
    <t>Wiegraf berating Golagros</t>
  </si>
  <si>
    <t>Finding Teta gone</t>
  </si>
  <si>
    <t>Fort Zeakden explosion</t>
  </si>
  <si>
    <t>Orbonne Monastery (Chapter 2)</t>
  </si>
  <si>
    <t>Heart to heart: Agrias and Ovelia</t>
  </si>
  <si>
    <t>Dycedarg/Gafgarion chat</t>
  </si>
  <si>
    <t>Mustadio running from Rudvich</t>
  </si>
  <si>
    <t>Draclau Meeting</t>
  </si>
  <si>
    <t>Draclau Meeting Part 2</t>
  </si>
  <si>
    <t>Arriving in Goug</t>
  </si>
  <si>
    <t>Meeting with Delita in Warjilis</t>
  </si>
  <si>
    <t>Draclau/Gafgarion/Rudvich</t>
  </si>
  <si>
    <t>Delita/Ovelia talk (Lionel)</t>
  </si>
  <si>
    <t>Delita killing Gelwan</t>
  </si>
  <si>
    <t>Goltana meets with leaders</t>
  </si>
  <si>
    <t>Besrodio's machine #1</t>
  </si>
  <si>
    <t>Enter Worker 8</t>
  </si>
  <si>
    <t>Besrodio's machine #2</t>
  </si>
  <si>
    <t>Enter Cloud</t>
  </si>
  <si>
    <t>Ramza meeting with Zalbag</t>
  </si>
  <si>
    <t>Arrival at Orbonne (Chapter 3)</t>
  </si>
  <si>
    <t>Meeting with Malak in Dorter</t>
  </si>
  <si>
    <t>Delita comforting Ovelia</t>
  </si>
  <si>
    <t>Barinten pressures Vormav</t>
  </si>
  <si>
    <t>Dying Knight tells Alma to leave</t>
  </si>
  <si>
    <t>Alma kidnapped by Vormav</t>
  </si>
  <si>
    <t>Chapter 3 End (Riovanes)</t>
  </si>
  <si>
    <t>Delita/Ovelia ending scene</t>
  </si>
  <si>
    <t>Ending - Cemetery</t>
  </si>
  <si>
    <t>Chapter 4 Start (Riovanes)</t>
  </si>
  <si>
    <t>Orlandu Musing (Zeltennia)</t>
  </si>
  <si>
    <t>Ramza/Delita church meeting</t>
  </si>
  <si>
    <t>Goltana throwing Cid in Prison</t>
  </si>
  <si>
    <t>Dycedarg killing Larg</t>
  </si>
  <si>
    <t>Orlandu joining you</t>
  </si>
  <si>
    <t>Rofel's gift to Dycedarg</t>
  </si>
  <si>
    <t>Olan captured by Delita</t>
  </si>
  <si>
    <t>Zalbag at his father's grave</t>
  </si>
  <si>
    <t>Ramza enters Igros (Chapter 4)</t>
  </si>
  <si>
    <t>Vormav killing Funeral</t>
  </si>
  <si>
    <t>Ramza and the dying Funeral</t>
  </si>
  <si>
    <t>Meeting with Aeris</t>
  </si>
  <si>
    <t>Bar Rumors of Deep Dungeon</t>
  </si>
  <si>
    <t>Meet Beowulf</t>
  </si>
  <si>
    <t>Sweegy Woods</t>
  </si>
  <si>
    <t>Slums in Dorter</t>
  </si>
  <si>
    <t>Sand Rat Cellar</t>
  </si>
  <si>
    <t>Orbonne Monastery</t>
  </si>
  <si>
    <t>Magic City Gariland</t>
  </si>
  <si>
    <t>Mandalia Plains</t>
  </si>
  <si>
    <t>Igros Castle: Family meeting</t>
  </si>
  <si>
    <t>Interrogation</t>
  </si>
  <si>
    <t>Military Academy</t>
  </si>
  <si>
    <t>First meeting with Algus</t>
  </si>
  <si>
    <t>Rescuing the Marquis</t>
  </si>
  <si>
    <t>Thieves Fort</t>
  </si>
  <si>
    <t>Miluda's defeat</t>
  </si>
  <si>
    <t>Raid on the Beoulves</t>
  </si>
  <si>
    <t>Parting ways with Algus</t>
  </si>
  <si>
    <t>Lenalia Plateau</t>
  </si>
  <si>
    <t>Windmill Shed</t>
  </si>
  <si>
    <t>Fort Zeakden</t>
  </si>
  <si>
    <t>END</t>
  </si>
  <si>
    <t>Dorter Trade City (Chapter 2)</t>
  </si>
  <si>
    <t>Araguay Woods</t>
  </si>
  <si>
    <t>Zirekile Falls</t>
  </si>
  <si>
    <t>Receiving the Princess</t>
  </si>
  <si>
    <t>Zaland Fort City</t>
  </si>
  <si>
    <t>Ovelia allows Mustadio to join</t>
  </si>
  <si>
    <t>Bariaus Hill</t>
  </si>
  <si>
    <t>Zigolis Swamp</t>
  </si>
  <si>
    <t>Slums in Goug</t>
  </si>
  <si>
    <t>Rescuing Besrodio</t>
  </si>
  <si>
    <t>Bariaus Valley</t>
  </si>
  <si>
    <t>Golgorand Execution Site</t>
  </si>
  <si>
    <t>At the Gate of Lionel Castle</t>
  </si>
  <si>
    <t>Inside Lionel Castle</t>
  </si>
  <si>
    <t>Goland Coal City</t>
  </si>
  <si>
    <t>Ramza and Olan meeting</t>
  </si>
  <si>
    <t>Zarghidas Trade City</t>
  </si>
  <si>
    <t>Back Gate of Lesalia</t>
  </si>
  <si>
    <t>Alma joining you</t>
  </si>
  <si>
    <t>Book Storage Second Floor</t>
  </si>
  <si>
    <t>Book Storage Third Floor</t>
  </si>
  <si>
    <t>Book Storage First Floor</t>
  </si>
  <si>
    <t>Wiegraf escaping Orbonne</t>
  </si>
  <si>
    <t>Grog Hill</t>
  </si>
  <si>
    <t>Meeting with Olan (Goland)</t>
  </si>
  <si>
    <t>Yardow Fort City</t>
  </si>
  <si>
    <t>Exploding Frog (Yardow)</t>
  </si>
  <si>
    <t>Yuguo Woods</t>
  </si>
  <si>
    <t>At the Gate of Riovanes Castle</t>
  </si>
  <si>
    <t>Inside of Riovanes Castle</t>
  </si>
  <si>
    <t>Riovanes Rooftop</t>
  </si>
  <si>
    <t>Rafa reviving Malak</t>
  </si>
  <si>
    <t>Book Storage Fourth Floor</t>
  </si>
  <si>
    <t>Book Storage Fifth Floor</t>
  </si>
  <si>
    <t>Rofel locking Ramza in Murond</t>
  </si>
  <si>
    <t>Murond Death City (Kletian)</t>
  </si>
  <si>
    <t>Murond Death City (Balk)</t>
  </si>
  <si>
    <t>Graveyard of Airships (1)</t>
  </si>
  <si>
    <t>Graveyard of Airships (2)</t>
  </si>
  <si>
    <t>Doguola Pass</t>
  </si>
  <si>
    <t>Bervenia Free City</t>
  </si>
  <si>
    <t>Finath River</t>
  </si>
  <si>
    <t>Church outside the Town</t>
  </si>
  <si>
    <t>Meeting Balmafula</t>
  </si>
  <si>
    <t>Bed Desert</t>
  </si>
  <si>
    <t>South Wall of Bethla Garrison</t>
  </si>
  <si>
    <t>North Wall of Bethla Garrison</t>
  </si>
  <si>
    <t>Bethla Garrison's sluice</t>
  </si>
  <si>
    <t>Assassination of Goltana</t>
  </si>
  <si>
    <t>Germinas Peak</t>
  </si>
  <si>
    <t>Poeskas Lake</t>
  </si>
  <si>
    <t>At the Gate of Limberry Castle</t>
  </si>
  <si>
    <t>Elmdor/Vormav (Limberry)</t>
  </si>
  <si>
    <t>Inside of Limberry Castle</t>
  </si>
  <si>
    <t>Cemetery of Limberry</t>
  </si>
  <si>
    <t>Meliadoul joins you</t>
  </si>
  <si>
    <t>Inside of Igros Castle</t>
  </si>
  <si>
    <t>Murond Holy Place</t>
  </si>
  <si>
    <t>Hall of St. Murond Temple</t>
  </si>
  <si>
    <t>Chapel of St. Murond Temple</t>
  </si>
  <si>
    <t>Colliery Third Floor</t>
  </si>
  <si>
    <t>Colliery Second Floor</t>
  </si>
  <si>
    <t>Colliery First Floor</t>
  </si>
  <si>
    <t>Underground Pass in Goland</t>
  </si>
  <si>
    <t>Nelveska Temple</t>
  </si>
  <si>
    <t>Reis: Dragon -&gt; Human</t>
  </si>
  <si>
    <t>Test</t>
  </si>
  <si>
    <t>00F, 010, 011, 012, 013, 014, 015, 016, 017</t>
  </si>
  <si>
    <t>01C, 01D</t>
  </si>
  <si>
    <t>01E, 01F, 020</t>
  </si>
  <si>
    <t>02A, 02B</t>
  </si>
  <si>
    <t>02E</t>
  </si>
  <si>
    <t>02E, 02F, 030, 031, 032</t>
  </si>
  <si>
    <t>03D, 03E, 03F, 040, 041, 042, 043</t>
  </si>
  <si>
    <t>04E, 04F, 050, 051, 052, 053, 054, 055, 056, 057, 058</t>
  </si>
  <si>
    <t>06F, 070, 071</t>
  </si>
  <si>
    <t>08B, 08C, 08D, 08E, 08F, 090, 091</t>
  </si>
  <si>
    <t>09B, 09C</t>
  </si>
  <si>
    <t>0A1, 0A2, 0A3</t>
  </si>
  <si>
    <t>0A4, 0A5</t>
  </si>
  <si>
    <t>0A6, 0A7, 0A8</t>
  </si>
  <si>
    <t>0A9, 0AA</t>
  </si>
  <si>
    <t>0AF, 0B0, 0B1, 0B2, 0B3</t>
  </si>
  <si>
    <t>0B4, 0B5, 0B6, 0B7, 0B8, 0B9, 0BA, 0BB, 0BC</t>
  </si>
  <si>
    <t>0BF, 0C0, 0C1, 0C2, 0C3</t>
  </si>
  <si>
    <t>0C4, 0C5, 0C6, 0C7</t>
  </si>
  <si>
    <t>0C8, 0C9</t>
  </si>
  <si>
    <t>0CC, 0CD, 0CE, 0CF</t>
  </si>
  <si>
    <t>0D0, 0D1</t>
  </si>
  <si>
    <t>0D8, 0D9</t>
  </si>
  <si>
    <t>0DA, 0DB, 0DC, 0DD, 0DE</t>
  </si>
  <si>
    <t>0EA, 0EB, 0EC</t>
  </si>
  <si>
    <t>0ED, 0EE, 0EF, 0F0, 0F1</t>
  </si>
  <si>
    <t>0F2, 0F3, 0F4, 0F5, 0F6, 0F7</t>
  </si>
  <si>
    <t>0F8, 0F9</t>
  </si>
  <si>
    <t>100, 101, 102</t>
  </si>
  <si>
    <t>103, 104</t>
  </si>
  <si>
    <t>105, 106, 107, 108, 109, 10A, 10B, 10C</t>
  </si>
  <si>
    <t>10D, 10E</t>
  </si>
  <si>
    <t>10F, 110, 111</t>
  </si>
  <si>
    <t>112, 113</t>
  </si>
  <si>
    <t>114, 115, 116, 117, 118, 119</t>
  </si>
  <si>
    <t>11C, 11D, 11E, 11F, 120</t>
  </si>
  <si>
    <t>123, 124, 125, 126</t>
  </si>
  <si>
    <t>127, 128</t>
  </si>
  <si>
    <t>12B, 12C</t>
  </si>
  <si>
    <t>12D, 12E, 12F</t>
  </si>
  <si>
    <t>130, 131, 132, 133</t>
  </si>
  <si>
    <t>134, 135</t>
  </si>
  <si>
    <t>136, 137, 138, 139</t>
  </si>
  <si>
    <t>13A, 13B, 13C, 13D</t>
  </si>
  <si>
    <t>13E, 13F, 140, 141</t>
  </si>
  <si>
    <t>142, 143, 144, 145</t>
  </si>
  <si>
    <t>148, 149</t>
  </si>
  <si>
    <t>14C, 14D, 14E</t>
  </si>
  <si>
    <t>14F, 150, 151, 152, 153, 154</t>
  </si>
  <si>
    <t>155, 156, 157</t>
  </si>
  <si>
    <t>15A, 15B, 15C, 15D, 15E</t>
  </si>
  <si>
    <t>15F, 160</t>
  </si>
  <si>
    <t>161, 162, 163, 164</t>
  </si>
  <si>
    <t>165, 166</t>
  </si>
  <si>
    <t>167, 168, 169</t>
  </si>
  <si>
    <t>16A, 16B, 16C</t>
  </si>
  <si>
    <t>175, 176</t>
  </si>
  <si>
    <t>177, 178</t>
  </si>
  <si>
    <t>179, 17A, 17B</t>
  </si>
  <si>
    <t>17C, 17D, 17E</t>
  </si>
  <si>
    <t>181, 182, 183</t>
  </si>
  <si>
    <t>184, 185</t>
  </si>
  <si>
    <t>186, 187, 188, 189, 18A</t>
  </si>
  <si>
    <t>18B, 18C, 18D, 18E, 18F</t>
  </si>
  <si>
    <t>190, 191</t>
  </si>
  <si>
    <t>192, 193</t>
  </si>
  <si>
    <t>194, 195</t>
  </si>
  <si>
    <t>196, 197</t>
  </si>
  <si>
    <t>198, 199</t>
  </si>
  <si>
    <t>19A, 19B</t>
  </si>
  <si>
    <t>19C, 19D</t>
  </si>
  <si>
    <t>19E, 19F</t>
  </si>
  <si>
    <t>1A0</t>
  </si>
  <si>
    <t>1A0, 1A1</t>
  </si>
  <si>
    <t>1A5, 1A6</t>
  </si>
  <si>
    <t>1A7</t>
  </si>
  <si>
    <t>1A9, 1AA, 1AB, 1AC, 1AD, 1AE</t>
  </si>
  <si>
    <t>1B1</t>
  </si>
  <si>
    <t>1B1, 1B2, 1B3</t>
  </si>
  <si>
    <t>1B4, 1B5, 1B6, 1B7, 1B8</t>
  </si>
  <si>
    <t>1B9, 1BA, 1BB, 1BC, 1BD</t>
  </si>
  <si>
    <t>1C0, 1C1, 1C2, 1C3</t>
  </si>
  <si>
    <t>1CA, 1CB, 1CC</t>
  </si>
  <si>
    <t>1CD, 1CE, 1CF</t>
  </si>
  <si>
    <t>1D0, 1D1, 1D2</t>
  </si>
  <si>
    <t>1D3, 1D4, 1D5, 1D6, 1D7</t>
  </si>
  <si>
    <t>1D8, 1D9</t>
  </si>
  <si>
    <t>1DA, 1DB, 1DC, 1DD</t>
  </si>
  <si>
    <t>1DE, 1DF</t>
  </si>
  <si>
    <t>16F, 170, 171, 172, 173, 174, 1E0</t>
  </si>
  <si>
    <t>Unused ENTDs</t>
  </si>
  <si>
    <t>Random Battle Locations</t>
  </si>
  <si>
    <t>00D, 00E, 027, 028, 029</t>
  </si>
  <si>
    <t>00F, 010, 011, 012, 013, 014, 015, 016, 017, 02C, 02D</t>
  </si>
  <si>
    <t>01A, 01B, 03D, 03E, 03F, 040, 041, 042, 043</t>
  </si>
  <si>
    <t>03B, 03C, 076, 077, 078</t>
  </si>
  <si>
    <t>04C, 04D, 080, 081, 082, 083, 084, 085, 086, 087, 088</t>
  </si>
  <si>
    <t>09F, 0A0, 0B4, 0B5, 0B6, 0B7, 0B8, 0B9, 0BA, 0BB, 0BC</t>
  </si>
  <si>
    <t>09D, 09E, 0BF, 0C0, 0C1, 0C2, 0C3</t>
  </si>
  <si>
    <t>0AB, 0AC, 0CC, 0CD, 0CE, 0CF</t>
  </si>
  <si>
    <t>0AD, 0AE, 0DA, 0DB, 0DC, 0DD, 0DE</t>
  </si>
  <si>
    <t>0BD, 0BE, 0E1, 0E2, 0E3, 0E4, 0E5</t>
  </si>
  <si>
    <t>0CA, 0CB, 0ED, 0EE, 0EF, 0F0, 0F1</t>
  </si>
  <si>
    <t>0D2, 0D3, 105, 106, 107, 108, 109, 10A, 10B, 10C</t>
  </si>
  <si>
    <t>0D4, 0D5, 10F, 110, 111</t>
  </si>
  <si>
    <t>0D6, 0D7, 114, 115, 116, 117, 118, 119</t>
  </si>
  <si>
    <t>0DF, 0E0, 11C, 11D, 11E, 11F, 120</t>
  </si>
  <si>
    <t>0FA, 0FB, 0FC, 0FD, 130, 131, 132, 133</t>
  </si>
  <si>
    <t>0FE, 0FF, 136, 137, 138, 139</t>
  </si>
  <si>
    <t>11A, 11B, 13E, 13F, 140, 141</t>
  </si>
  <si>
    <t>121, 122, 142, 143, 144, 145</t>
  </si>
  <si>
    <t>129, 12A, 14F, 150, 151, 152, 153, 154</t>
  </si>
  <si>
    <t>146, 147, 155, 156, 157</t>
  </si>
  <si>
    <t>14A, 14B, 161, 162, 163, 164</t>
  </si>
  <si>
    <t>158, 159, 167, 168, 169</t>
  </si>
  <si>
    <t>16D, 16E, 179, 17A, 17B</t>
  </si>
  <si>
    <t>17F, 180, 186, 187, 188, 189, 18A</t>
  </si>
  <si>
    <t>1A2, 1A3, 1A4, 1B1, 1B2</t>
  </si>
  <si>
    <t>1B3</t>
  </si>
  <si>
    <t>1A7, 1A8, 1B4, 1B5, 1B6, 1B7, 1B8</t>
  </si>
  <si>
    <t>1AF, 1B0, 1B9, 1BA, 1BB, 1BC, 1BD</t>
  </si>
  <si>
    <t>1C6, 1C7, 1C8, 1C9, 1CA, 1CB, 1CC</t>
  </si>
  <si>
    <t>1C4, 1C5, 1CD, 1CE, 1CF</t>
  </si>
  <si>
    <t>1BE, 1BF, 1D0, 1D1, 1D2</t>
  </si>
  <si>
    <t>003, 004, 005, 006</t>
  </si>
  <si>
    <t>007, 008</t>
  </si>
  <si>
    <t>009, 00A, 00B, 00C</t>
  </si>
  <si>
    <t>001, 002, 009, 00A, 00B, 00C</t>
  </si>
  <si>
    <t>018, 019</t>
  </si>
  <si>
    <t>021, 022, 023, 024</t>
  </si>
  <si>
    <t>025, 026</t>
  </si>
  <si>
    <t>027, 028, 029</t>
  </si>
  <si>
    <t>033, 034</t>
  </si>
  <si>
    <t>035, 036</t>
  </si>
  <si>
    <t>039, 03A</t>
  </si>
  <si>
    <t>046, 047, 048, 049, 04A, 04B</t>
  </si>
  <si>
    <t>037, 038, 06F, 070, 071</t>
  </si>
  <si>
    <t>076, 077, 078</t>
  </si>
  <si>
    <t>079, 07A, 07B, 07C, 07D, 07E, 07F</t>
  </si>
  <si>
    <t>044, 045, 079, 07A, 07B, 07C, 07D, 07E, 07F</t>
  </si>
  <si>
    <t>080, 081, 082, 083, 084, 085, 086, 087, 088</t>
  </si>
  <si>
    <t>089, 08A</t>
  </si>
  <si>
    <t>059, 05A, 08B, 08C, 08D, 08E, 08F, 090, 091</t>
  </si>
  <si>
    <t>092, 093</t>
  </si>
  <si>
    <t>096, 097, 098</t>
  </si>
  <si>
    <t>074, 075, 096, 097, 098</t>
  </si>
  <si>
    <t>099, 09A</t>
  </si>
  <si>
    <t>094, 095, 0AF, 0B0, 0B1, 0B2, 0B3</t>
  </si>
  <si>
    <t>0E1, 0E2, 0E3, 0E4, 0E5</t>
  </si>
  <si>
    <t>0E6, 0E7</t>
  </si>
  <si>
    <t>0E8, 0E9, 123, 124, 125, 126</t>
  </si>
  <si>
    <t>134</t>
  </si>
  <si>
    <t>155</t>
  </si>
  <si>
    <t>158</t>
  </si>
  <si>
    <t>190</t>
  </si>
  <si>
    <t>Used by Scenario IDs</t>
  </si>
  <si>
    <t>Skillset Name</t>
  </si>
  <si>
    <t>Used By Jobs</t>
  </si>
  <si>
    <t>00A, 02E</t>
  </si>
  <si>
    <t>14B</t>
  </si>
  <si>
    <t>154</t>
  </si>
  <si>
    <t>156</t>
  </si>
  <si>
    <t>159</t>
  </si>
  <si>
    <t>15B</t>
  </si>
  <si>
    <t>164</t>
  </si>
  <si>
    <t>100, 18B</t>
  </si>
  <si>
    <t>000, 000, 000, 000, 000, 000, 000, 000, 000, 000, 000, 000, 000, 000, 000, 000, 001, 001, 001, 001, 001, 001, 001, 001, 001, 001, 001, 001, 001, 001, 001, 001, 002, 002, 002, 002, 002, 002, 002, 002, 002, 002, 002, 002, 002, 002, 002, 002, 003, 003, 003, 003, 003, 003, 003, 003, 003, 003, 003, 003, 003, 003, 003, 003, 004, 004, 004, 004, 004, 004, 004, 004, 004, 004, 004, 004, 004, 004, 004, 004, 005, 005, 005, 005, 005, 005, 005, 005, 005, 005, 005, 005, 005, 005, 005, 005, 006, 006, 006, 006, 006, 006, 006, 006, 006, 006, 006, 006, 006, 006, 006, 006, 007, 007, 007, 007, 007, 007, 007, 007, 007, 007, 007, 007, 007, 007, 007, 007, 008, 008, 008, 008, 008, 008, 008, 008, 008, 008, 008, 008, 008, 008, 008, 008, 009, 009, 009, 009, 009, 009, 009, 009, 009, 009, 009, 009, 009, 009, 009, 009, 00A, 00A, 00A, 00A, 00A, 00A, 00A, 00A, 00A, 00A, 00A, 00A, 00A, 00A, 00A, 00B, 00B, 00B, 00B, 00B, 00B, 00B, 00B, 00B, 00B, 00B, 00B, 00B, 00B, 00B, 00B, 00C, 00C, 00C, 00C, 00C, 00C, 00C, 00C, 00C, 00C, 00C, 00C, 00C, 00C, 00D, 00D, 00D, 00D, 00D, 00D, 00D, 00D, 00D, 00D, 00D, 00D, 00D, 00D, 00D, 00D, 00E, 00E, 00E, 00E, 00E, 00E, 00E, 00E, 00E, 00E, 00E, 00E, 00E, 00E, 00E, 00E, 00F, 00F, 00F, 00F, 00F, 00F, 00F, 00F, 00F, 00F, 00F, 00F, 00F, 00F, 00F, 00F, 010, 010, 010, 010, 010, 010, 010, 010, 010, 010, 010, 010, 010, 010, 010, 010, 011, 011, 011, 011, 011, 011, 011, 011, 011, 011, 011, 011, 011, 011, 011, 011, 012, 012, 012, 012, 012, 012, 012, 012, 012, 012, 012, 012, 012, 012, 012, 012, 013, 013, 013, 013, 013, 013, 013, 013, 013, 013, 013, 013, 013, 013, 013, 013, 014, 014, 014, 014, 014, 014, 014, 014, 014, 014, 014, 014, 014, 014, 014, 014, 015, 015, 015, 015, 015, 015, 015, 015, 015, 015, 015, 015, 015, 015, 015, 015, 016, 016, 016, 016, 016, 016, 016, 016, 016, 016, 016, 016, 016, 016, 016, 016, 017, 017, 017, 017, 017, 017, 017, 017, 017, 017, 017, 017, 017, 017, 017, 017, 018, 018, 018, 018, 018, 018, 018, 018, 018, 018, 018, 018, 018, 018, 018, 018, 019, 019, 019, 019, 019, 019, 019, 019, 019, 019, 019, 019, 019, 019, 019, 019, 01A, 01A, 01A, 01A, 01A, 01A, 01A, 01A, 01A, 01A, 01A, 01A, 01A, 01A, 01A, 01A, 01B, 01B, 01B, 01B, 01B, 01B, 01B, 01B, 01B, 01B, 01B, 01B, 01B, 01B, 01B, 01B, 01C, 01C, 01C, 01C, 01C, 01C, 01C, 01C, 01C, 01C, 01C, 01C, 01C, 01C, 01C, 01C, 01D, 01D, 01D, 01D, 01D, 01D, 01D, 01D, 01D, 01D, 01D, 01D, 01D, 01D, 01D, 01D, 01E, 01E, 01E, 01E, 01E, 01E, 01E, 01E, 01E, 01E, 01E, 01E, 01E, 01E, 01E, 01E, 01F, 01F, 01F, 01F, 01F, 01F, 01F, 01F, 01F, 01F, 01F, 01F, 01F, 01F, 01F, 01F, 020, 020, 020, 020, 020, 020, 020, 020, 020, 020, 020, 020, 020, 020, 020, 020, 021, 021, 021, 021, 021, 021, 021, 021, 021, 021, 021, 021, 021, 021, 021, 021, 022, 022, 022, 022, 022, 022, 022, 022, 022, 022, 022, 022, 022, 022, 022, 022, 023, 023, 023, 023, 023, 023, 023, 023, 023, 023, 023, 023, 023, 023, 023, 023, 024, 024, 024, 024, 024, 024, 024, 024, 024, 024, 024, 024, 024, 024, 024, 024, 025, 025, 025, 025, 025, 025, 025, 025, 025, 025, 025, 025, 025, 025, 025, 025, 026, 026, 026, 026, 026, 026, 026, 026, 026, 026, 026, 026, 026, 026, 026, 026, 027, 027, 027, 027, 027, 027, 027, 027, 027, 027, 027, 027, 027, 027, 027, 027, 028, 028, 028, 028, 028, 028, 028, 028, 028, 028, 028, 028, 028, 028, 028, 028, 029, 029, 029, 029, 029, 029, 029, 029, 029, 029, 029, 029, 029, 029, 029, 029, 02A, 02A, 02A, 02A, 02A, 02A, 02A, 02A, 02A, 02A, 02A, 02A, 02A, 02A, 02A, 02A, 02B, 02B, 02B, 02B, 02B, 02B, 02B, 02B, 02B, 02B, 02B, 02B, 02B, 02B, 02B, 02B, 02C, 02C, 02C, 02C, 02C, 02C, 02C, 02C, 02C, 02C, 02C, 02C, 02C, 02C, 02C, 02C, 02D, 02D, 02D, 02D, 02D, 02D, 02D, 02D, 02D, 02D, 02D, 02D, 02D, 02D, 02D, 02D, 02E, 02E, 02E, 02E, 02E, 02E, 02E, 02E, 02E, 02E, 02E, 02E, 02E, 02F, 02F, 02F, 02F, 02F, 02F, 02F, 02F, 02F, 02F, 02F, 02F, 02F, 02F, 02F, 02F, 030, 030, 030, 030, 030, 030, 030, 030, 030, 030, 030, 030, 030, 030, 030, 030, 031, 031, 031, 031, 031, 031, 031, 031, 031, 031, 031, 031, 031, 031, 031, 031, 032, 032, 032, 032, 032, 032, 032, 032, 032, 032, 032, 032, 032, 032, 032, 032, 033, 033, 033, 033, 033, 033, 033, 033, 033, 033, 033, 033, 033, 033, 033, 033, 034, 034, 034, 034, 034, 034, 034, 034, 034, 034, 034, 034, 034, 034, 034, 034, 035, 035, 035, 035, 035, 035, 035, 035, 035, 035, 035, 035, 035, 035, 035, 035, 036, 036, 036, 036, 036, 036, 036, 036, 036, 036, 036, 036, 036, 036, 036, 036, 037, 037, 037, 037, 037, 037, 037, 037, 037, 037, 037, 037, 037, 037, 037, 037, 038, 038, 038, 038, 038, 038, 038, 038, 038, 038, 038, 038, 038, 038, 038, 038, 039, 039, 039, 039, 039, 039, 039, 039, 039, 039, 039, 039, 039, 039, 039, 039, 03A, 03A, 03A, 03A, 03A, 03A, 03A, 03A, 03A, 03A, 03A, 03A, 03A, 03A, 03A, 03A, 03B, 03B, 03B, 03B, 03B, 03B, 03B, 03B, 03B, 03B, 03B, 03B, 03B, 03B, 03B, 03B, 03C, 03C, 03C, 03C, 03C, 03C, 03C, 03C, 03C, 03C, 03C, 03C, 03C, 03C, 03C, 03C, 03D, 03D, 03D, 03D, 03D, 03D, 03D, 03D, 03D, 03D, 03D, 03D, 03D, 03D, 03D, 03D, 03E, 03E, 03E, 03E, 03E, 03E, 03E, 03E, 03E, 03E, 03E, 03E, 03E, 03E, 03E, 03E, 03F, 03F, 03F, 03F, 03F, 03F, 03F, 03F, 03F, 03F, 03F, 03F, 03F, 03F, 03F, 03F, 040, 040, 040, 040, 040, 040, 040, 040, 040, 040, 040, 040, 040, 040, 040, 040, 041, 041, 041, 041, 041, 041, 041, 041, 041, 041, 041, 041, 041, 041, 041, 041, 042, 042, 042, 042, 042, 042, 042, 042, 042, 042, 042, 042, 042, 042, 042, 042, 043, 043, 043, 043, 043, 043, 043, 043, 043, 043, 043, 043, 043, 043, 043, 043, 044, 044, 044, 044, 044, 044, 044, 044, 044, 044, 044, 044, 044, 044, 044, 044, 045, 045, 045, 045, 045, 045, 045, 045, 045, 045, 045, 045, 045, 045, 045, 045, 046, 046, 046, 046, 046, 046, 046, 046, 046, 046, 046, 046, 046, 046, 046, 046, 047, 047, 047, 047, 047, 047, 047, 047, 047, 047, 047, 047, 047, 047, 047, 047, 048, 048, 048, 048, 048, 048, 048, 048, 048, 048, 048, 048, 048, 048, 048, 048, 049, 049, 049, 049, 049, 049, 049, 049, 049, 049, 049, 049, 049, 049, 049, 049, 04A, 04A, 04A, 04A, 04A, 04A, 04A, 04A, 04A, 04A, 04A, 04A, 04A, 04A, 04A, 04A, 04B, 04B, 04B, 04B, 04B, 04B, 04B, 04B, 04B, 04B, 04B, 04B, 04B, 04B, 04B, 04B, 04C, 04C, 04C, 04C, 04C, 04C, 04C, 04C, 04C, 04C, 04C, 04C, 04C, 04C, 04C, 04C, 04D, 04D, 04D, 04D, 04D, 04D, 04D, 04D, 04D, 04D, 04D, 04D, 04D, 04D, 04D, 04D, 04E, 04E, 04E, 04E, 04E, 04E, 04E, 04E, 04E, 04E, 04E, 04E, 04E, 04E, 04E, 04E, 04F, 04F, 04F, 04F, 04F, 04F, 04F, 04F, 04F, 04F, 04F, 04F, 04F, 04F, 04F, 04F, 050, 050, 050, 050, 050, 050, 050, 050, 050, 050, 050, 050, 050, 050, 050, 050, 051, 051, 051, 051, 051, 051, 051, 051, 051, 051, 051, 051, 051, 051, 051, 051, 052, 052, 052, 052, 052, 052, 052, 052, 052, 052, 052, 052, 052, 052, 052, 052, 053, 053, 053, 053, 053, 053, 053, 053, 053, 053, 053, 053, 053, 053, 053, 053, 054, 054, 054, 054, 054, 054, 054, 054, 054, 054, 054, 054, 054, 054, 054, 054, 055, 055, 055, 055, 055, 055, 055, 055, 055, 055, 055, 055, 055, 055, 055, 055, 056, 056, 056, 056, 056, 056, 056, 056, 056, 056, 056, 056, 056, 056, 056, 056, 057, 057, 057, 057, 057, 057, 057, 057, 057, 057, 057, 057, 057, 057, 057, 057, 058, 058, 058, 058, 058, 058, 058, 058, 058, 058, 058, 058, 058, 058, 058, 058, 059, 059, 059, 059, 059, 059, 059, 059, 059, 059, 059, 059, 059, 059, 059, 059, 05A, 05A, 05A, 05A, 05A, 05A, 05A, 05A, 05A, 05A, 05A, 05A, 05A, 05A, 05A, 05A, 05B, 05B, 05B, 05B, 05B, 05B, 05B, 05B, 05B, 05B, 05B, 05B, 05B, 05B, 05B, 05B, 05C, 05C, 05C, 05C, 05C, 05C, 05C, 05C, 05C, 05C, 05C, 05C, 05C, 05C, 05C, 05C, 05D, 05D, 05D, 05D, 05D, 05D, 05D, 05D, 05D, 05D, 05D, 05D, 05D, 05D, 05D, 05D, 05E, 05E, 05E, 05E, 05E, 05E, 05E, 05E, 05E, 05E, 05E, 05E, 05E, 05E, 05E, 05E, 05F, 05F, 05F, 05F, 05F, 05F, 05F, 05F, 05F, 05F, 05F, 05F, 05F, 05F, 05F, 05F, 060, 060, 060, 060, 060, 060, 060, 060, 060, 060, 060, 060, 060, 060, 060, 060, 061, 061, 061, 061, 061, 061, 061, 061, 061, 061, 061, 061, 061, 061, 061, 061, 062, 062, 062, 062, 062, 062, 062, 062, 062, 062, 062, 062, 062, 062, 062, 062, 063, 063, 063, 063, 063, 063, 063, 063, 063, 063, 063, 063, 063, 063, 063, 063, 064, 064, 064, 064, 064, 064, 064, 064, 064, 064, 064, 064, 064, 064, 064, 064, 065, 065, 065, 065, 065, 065, 065, 065, 065, 065, 065, 065, 065, 065, 065, 065, 066, 066, 066, 066, 066, 066, 066, 066, 066, 066, 066, 066, 066, 066, 066, 066, 067, 067, 067, 067, 067, 067, 067, 067, 067, 067, 067, 067, 067, 067, 067, 067, 068, 068, 068, 068, 068, 068, 068, 068, 068, 068, 068, 068, 068, 068, 068, 068, 069, 069, 069, 069, 069, 069, 069, 069, 069, 069, 069, 069, 069, 069, 069, 069, 06A, 06A, 06A, 06A, 06A, 06A, 06A, 06A, 06A, 06A, 06A, 06A, 06A, 06A, 06A, 06A, 06B, 06B, 06B, 06B, 06B, 06B, 06B, 06B, 06B, 06B, 06B, 06B, 06B, 06B, 06B, 06B, 06C, 06C, 06C, 06C, 06C, 06C, 06C, 06C, 06C, 06C, 06C, 06C, 06C, 06C, 06C, 06C, 06D, 06D, 06D, 06D, 06D, 06D, 06D, 06D, 06D, 06D, 06D, 06D, 06D, 06D, 06D, 06D, 06E, 06E, 06E, 06E, 06E, 06E, 06E, 06E, 06E, 06E, 06E, 06E, 06E, 06E, 06E, 06E, 06F, 06F, 06F, 06F, 06F, 06F, 06F, 06F, 06F, 06F, 06F, 06F, 06F, 06F, 06F, 06F, 070, 070, 070, 070, 070, 070, 070, 070, 070, 070, 070, 070, 070, 070, 070, 070, 071, 071, 071, 071, 071, 071, 071, 071, 071, 071, 071, 071, 071, 071, 071, 071, 072, 072, 072, 072, 072, 072, 072, 072, 072, 072, 072, 072, 072, 072, 072, 072, 073, 073, 073, 073, 073, 073, 073, 073, 073, 073, 073, 073, 073, 073, 073, 073, 074, 074, 074, 074, 074, 074, 074, 074, 074, 074, 074, 074, 074, 074, 074, 074, 075, 075, 075, 075, 075, 075, 075, 075, 075, 075, 075, 075, 075, 075, 075, 075, 076, 076, 076, 076, 076, 076, 076, 076, 076, 076, 076, 076, 076, 076, 076, 076, 077, 077, 077, 077, 077, 077, 077, 077, 077, 077, 077, 077, 077, 077, 077, 077, 078, 078, 078, 078, 078, 078, 078, 078, 078, 078, 078, 078, 078, 078, 078, 078, 079, 079, 079, 079, 079, 079, 079, 079, 079, 079, 079, 079, 079, 079, 079, 079, 07A, 07A, 07A, 07A, 07A, 07A, 07A, 07A, 07A, 07A, 07A, 07A, 07A, 07A, 07A, 07A, 07B, 07B, 07B, 07B, 07B, 07B, 07B, 07B, 07B, 07B, 07B, 07B, 07B, 07B, 07B, 07B, 07C, 07C, 07C, 07C, 07C, 07C, 07C, 07C, 07C, 07C, 07C, 07C, 07C, 07C, 07C, 07C, 07D, 07D, 07D, 07D, 07D, 07D, 07D, 07D, 07D, 07D, 07D, 07D, 07D, 07D, 07D, 07D, 07E, 07E, 07E, 07E, 07E, 07E, 07E, 07E, 07E, 07E, 07E, 07E, 07E, 07E, 07E, 07E, 07F, 07F, 07F, 07F, 07F, 07F, 07F, 07F, 07F, 07F, 07F, 07F, 07F, 07F, 07F, 07F, 080, 080, 080, 080, 080, 080, 080, 080, 080, 080, 080, 080, 080, 080, 080, 080, 081, 081, 081, 081, 081, 081, 081, 081, 081, 081, 081, 081, 081, 081, 081, 081, 082, 082, 082, 082, 082, 082, 082, 082, 082, 082, 082, 082, 082, 082, 082, 082, 083, 083, 083, 083, 083, 083, 083, 083, 083, 083, 083, 083, 083, 083, 083, 083, 084, 084, 084, 084, 084, 084, 084, 084, 084, 084, 084, 084, 084, 084, 084, 084, 085, 085, 085, 085, 085, 085, 085, 085, 085, 085, 085, 085, 085, 085, 085, 085, 086, 086, 086, 086, 086, 086, 086, 086, 086, 086, 086, 086, 086, 086, 086, 086, 087, 087, 087, 087, 087, 087, 087, 087, 087, 087, 087, 087, 087, 087, 087, 087, 088, 088, 088, 088, 088, 088, 088, 088, 088, 088, 088, 088, 088, 088, 088, 088, 089, 089, 089, 089, 089, 089, 089, 089, 089, 089, 089, 089, 089, 089, 089, 089, 08A, 08A, 08A, 08A, 08A, 08A, 08A, 08A, 08A, 08A, 08A, 08A, 08A, 08A, 08A, 08A, 08B, 08B, 08B, 08B, 08B, 08B, 08B, 08B, 08B, 08B, 08B, 08B, 08B, 08B, 08B, 08B, 08C, 08C, 08C, 08C, 08C, 08C, 08C, 08C, 08C, 08C, 08C, 08C, 08C, 08C, 08C, 08C, 08D, 08D, 08D, 08D, 08D, 08D, 08D, 08D, 08D, 08D, 08D, 08D, 08D, 08D, 08D, 08D, 08E, 08E, 08E, 08E, 08E, 08E, 08E, 08E, 08E, 08E, 08E, 08E, 08E, 08E, 08E, 08E, 08F, 08F, 08F, 08F, 08F, 08F, 08F, 08F, 08F, 08F, 08F, 08F, 08F, 08F, 08F, 08F, 090, 090, 090, 090, 090, 090, 090, 090, 090, 090, 090, 090, 090, 090, 090, 090, 091, 091, 091, 091, 091, 091, 091, 091, 091, 091, 091, 091, 091, 091, 091, 091, 092, 092, 092, 092, 092, 092, 092, 092, 092, 092, 092, 092, 092, 092, 092, 092, 093, 093, 093, 093, 093, 093, 093, 093, 093, 093, 093, 093, 093, 093, 093, 093, 094, 094, 094, 094, 094, 094, 094, 094, 094, 094, 094, 094, 094, 094, 094, 094, 095, 095, 095, 095, 095, 095, 095, 095, 095, 095, 095, 095, 095, 095, 095, 095, 096, 096, 096, 096, 096, 096, 096, 096, 096, 096, 096, 096, 096, 096, 096, 096, 097, 097, 097, 097, 097, 097, 097, 097, 097, 097, 097, 097, 097, 097, 097, 097, 098, 098, 098, 098, 098, 098, 098, 098, 098, 098, 098, 098, 098, 098, 098, 098, 099, 099, 099, 099, 099, 099, 099, 099, 099, 099, 099, 099, 099, 099, 099, 099, 09A, 09A, 09A, 09A, 09A, 09A, 09A, 09A, 09A, 09A, 09A, 09A, 09A, 09A, 09A, 09A, 09B, 09B, 09B, 09B, 09B, 09B, 09B, 09B, 09B, 09B, 09B, 09B, 09B, 09B, 09B, 09B, 09C, 09C, 09C, 09C, 09C, 09C, 09C, 09C, 09C, 09C, 09C, 09C, 09C, 09C, 09C, 09C, 09D, 09D, 09D, 09D, 09D, 09D, 09D, 09D, 09D, 09D, 09D, 09D, 09D, 09D, 09D, 09D, 09E, 09E, 09E, 09E, 09E, 09E, 09E, 09E, 09E, 09E, 09E, 09E, 09E, 09E, 09E, 09E, 09F, 09F, 09F, 09F, 09F, 09F, 09F, 09F, 09F, 09F, 09F, 09F, 09F, 09F, 09F, 09F, 0A0, 0A0, 0A0, 0A0, 0A0, 0A0, 0A0, 0A0, 0A0, 0A0, 0A0, 0A0, 0A0, 0A0, 0A0, 0A0, 0A1, 0A1, 0A1, 0A1, 0A1, 0A1, 0A1, 0A1, 0A1, 0A1, 0A1, 0A1, 0A1, 0A1, 0A1, 0A1, 0A2, 0A2, 0A2, 0A2, 0A2, 0A2, 0A2, 0A2, 0A2, 0A2, 0A2, 0A2, 0A2, 0A2, 0A2, 0A2, 0A3, 0A3, 0A3, 0A3, 0A3, 0A3, 0A3, 0A3, 0A3, 0A3, 0A3, 0A3, 0A3, 0A3, 0A3, 0A3, 0A4, 0A4, 0A4, 0A4, 0A4, 0A4, 0A4, 0A4, 0A4, 0A4, 0A4, 0A4, 0A4, 0A4, 0A4, 0A4, 0A5, 0A5, 0A5, 0A5, 0A5, 0A5, 0A5, 0A5, 0A5, 0A5, 0A5, 0A5, 0A5, 0A5, 0A5, 0A5, 0A6, 0A6, 0A6, 0A6, 0A6, 0A6, 0A6, 0A6, 0A6, 0A6, 0A6, 0A6, 0A6, 0A6, 0A6, 0A6, 0A7, 0A7, 0A7, 0A7, 0A7, 0A7, 0A7, 0A7, 0A7, 0A7, 0A7, 0A7, 0A7, 0A7, 0A7, 0A7, 0A8, 0A8, 0A8, 0A8, 0A8, 0A8, 0A8, 0A8, 0A8, 0A8, 0A8, 0A8, 0A8, 0A8, 0A8, 0A8, 0A9, 0A9, 0A9, 0A9, 0A9, 0A9, 0A9, 0A9, 0A9, 0A9, 0A9, 0A9, 0A9, 0A9, 0A9, 0A9, 0AA, 0AA, 0AA, 0AA, 0AA, 0AA, 0AA, 0AA, 0AA, 0AA, 0AA, 0AA, 0AA, 0AA, 0AA, 0AA, 0AB, 0AB, 0AB, 0AB, 0AB, 0AB, 0AB, 0AB, 0AB, 0AB, 0AB, 0AB, 0AB, 0AB, 0AB, 0AB, 0AC, 0AC, 0AC, 0AC, 0AC, 0AC, 0AC, 0AC, 0AC, 0AC, 0AC, 0AC, 0AC, 0AC, 0AC, 0AC, 0AD, 0AD, 0AD, 0AD, 0AD, 0AD, 0AD, 0AD, 0AD, 0AD, 0AD, 0AD, 0AD, 0AD, 0AD, 0AD, 0AE, 0AE, 0AE, 0AE, 0AE, 0AE, 0AE, 0AE, 0AE, 0AE, 0AE, 0AE, 0AE, 0AE, 0AE, 0AE, 0AF, 0AF, 0AF, 0AF, 0AF, 0AF, 0AF, 0AF, 0AF, 0AF, 0AF, 0AF, 0AF, 0AF, 0AF, 0AF, 0B0, 0B0, 0B0, 0B0, 0B0, 0B0, 0B0, 0B0, 0B0, 0B0, 0B0, 0B0, 0B0, 0B0, 0B0, 0B0, 0B1, 0B1, 0B1, 0B1, 0B1, 0B1, 0B1, 0B1, 0B1, 0B1, 0B1, 0B1, 0B1, 0B1, 0B1, 0B1, 0B2, 0B2, 0B2, 0B2, 0B2, 0B2, 0B2, 0B2, 0B2, 0B2, 0B2, 0B2, 0B2, 0B2, 0B2, 0B2, 0B3, 0B3, 0B3, 0B3, 0B3, 0B3, 0B3, 0B3, 0B3, 0B3, 0B3, 0B3, 0B3, 0B3, 0B3, 0B3, 0B4, 0B4, 0B4, 0B4, 0B4, 0B4, 0B4, 0B4, 0B4, 0B4, 0B4, 0B4, 0B4, 0B4, 0B4, 0B4, 0B5, 0B5, 0B5, 0B5, 0B5, 0B5, 0B5, 0B5, 0B5, 0B5, 0B5, 0B5, 0B5, 0B5, 0B5, 0B5, 0B6, 0B6, 0B6, 0B6, 0B6, 0B6, 0B6, 0B6, 0B6, 0B6, 0B6, 0B6, 0B6, 0B6, 0B6, 0B6, 0B7, 0B7, 0B7, 0B7, 0B7, 0B7, 0B7, 0B7, 0B7, 0B7, 0B7, 0B7, 0B7, 0B7, 0B7, 0B7, 0B8, 0B8, 0B8, 0B8, 0B8, 0B8, 0B8, 0B8, 0B8, 0B8, 0B8, 0B8, 0B8, 0B8, 0B8, 0B8, 0B9, 0B9, 0B9, 0B9, 0B9, 0B9, 0B9, 0B9, 0B9, 0B9, 0B9, 0B9, 0B9, 0B9, 0B9, 0B9, 0BA, 0BA, 0BA, 0BA, 0BA, 0BA, 0BA, 0BA, 0BA, 0BA, 0BA, 0BA, 0BA, 0BA, 0BA, 0BA, 0BB, 0BB, 0BB, 0BB, 0BB, 0BB, 0BB, 0BB, 0BB, 0BB, 0BB, 0BB, 0BB, 0BB, 0BB, 0BB, 0BC, 0BC, 0BC, 0BC, 0BC, 0BC, 0BC, 0BC, 0BC, 0BC, 0BC, 0BC, 0BC, 0BC, 0BC, 0BC, 0BD, 0BD, 0BD, 0BD, 0BD, 0BD, 0BD, 0BD, 0BD, 0BD, 0BD, 0BD, 0BD, 0BD, 0BD, 0BD, 0BE, 0BE, 0BE, 0BE, 0BE, 0BE, 0BE, 0BE, 0BE, 0BE, 0BE, 0BE, 0BE, 0BE, 0BE, 0BE, 0BF, 0BF, 0BF, 0BF, 0BF, 0BF, 0BF, 0BF, 0BF, 0BF, 0BF, 0BF, 0BF, 0BF, 0BF, 0BF, 0C0, 0C0, 0C0, 0C0, 0C0, 0C0, 0C0, 0C0, 0C0, 0C0, 0C0, 0C0, 0C0, 0C0, 0C0, 0C0, 0C1, 0C1, 0C1, 0C1, 0C1, 0C1, 0C1, 0C1, 0C1, 0C1, 0C1, 0C1, 0C1, 0C1, 0C1, 0C1, 0C2, 0C2, 0C2, 0C2, 0C2, 0C2, 0C2, 0C2, 0C2, 0C2, 0C2, 0C2, 0C2, 0C2, 0C2, 0C2, 0C3, 0C3, 0C3, 0C3, 0C3, 0C3, 0C3, 0C3, 0C3, 0C3, 0C3, 0C3, 0C3, 0C3, 0C3, 0C3, 0C4, 0C4, 0C4, 0C4, 0C4, 0C4, 0C4, 0C4, 0C4, 0C4, 0C4, 0C4, 0C4, 0C4, 0C4, 0C4, 0C5, 0C5, 0C5, 0C5, 0C5, 0C5, 0C5, 0C5, 0C5, 0C5, 0C5, 0C5, 0C5, 0C5, 0C5, 0C5, 0C6, 0C6, 0C6, 0C6, 0C6, 0C6, 0C6, 0C6, 0C6, 0C6, 0C6, 0C6, 0C6, 0C6, 0C6, 0C6, 0C7, 0C7, 0C7, 0C7, 0C7, 0C7, 0C7, 0C7, 0C7, 0C7, 0C7, 0C7, 0C7, 0C7, 0C7, 0C7, 0C8, 0C8, 0C8, 0C8, 0C8, 0C8, 0C8, 0C8, 0C8, 0C8, 0C8, 0C8, 0C8, 0C8, 0C8, 0C8, 0C9, 0C9, 0C9, 0C9, 0C9, 0C9, 0C9, 0C9, 0C9, 0C9, 0C9, 0C9, 0C9, 0C9, 0C9, 0C9, 0CA, 0CA, 0CA, 0CA, 0CA, 0CA, 0CA, 0CA, 0CA, 0CA, 0CA, 0CA, 0CA, 0CA, 0CA, 0CA, 0CB, 0CB, 0CB, 0CB, 0CB, 0CB, 0CB, 0CB, 0CB, 0CB, 0CB, 0CB, 0CB, 0CB, 0CB, 0CB, 0CC, 0CC, 0CC, 0CC, 0CC, 0CC, 0CC, 0CC, 0CC, 0CC, 0CC, 0CC, 0CC, 0CC, 0CC, 0CC, 0CD, 0CD, 0CD, 0CD, 0CD, 0CD, 0CD, 0CD, 0CD, 0CD, 0CD, 0CD, 0CD, 0CD, 0CD, 0CD, 0CE, 0CE, 0CE, 0CE, 0CE, 0CE, 0CE, 0CE, 0CE, 0CE, 0CE, 0CE, 0CE, 0CE, 0CE, 0CE, 0CF, 0CF, 0CF, 0CF, 0CF, 0CF, 0CF, 0CF, 0CF, 0CF, 0CF, 0CF, 0CF, 0CF, 0CF, 0CF, 0D0, 0D0, 0D0, 0D0, 0D0, 0D0, 0D0, 0D0, 0D0, 0D0, 0D0, 0D0, 0D0, 0D0, 0D0, 0D0, 0D1, 0D1, 0D1, 0D1, 0D1, 0D1, 0D1, 0D1, 0D1, 0D1, 0D1, 0D1, 0D1, 0D1, 0D1, 0D1, 0D2, 0D2, 0D2, 0D2, 0D2, 0D2, 0D2, 0D2, 0D2, 0D2, 0D2, 0D2, 0D2, 0D2, 0D2, 0D2, 0D3, 0D3, 0D3, 0D3, 0D3, 0D3, 0D3, 0D3, 0D3, 0D3, 0D3, 0D3, 0D3, 0D3, 0D3, 0D3, 0D4, 0D4, 0D4, 0D4, 0D4, 0D4, 0D4, 0D4, 0D4, 0D4, 0D4, 0D4, 0D4, 0D4, 0D4, 0D4, 0D5, 0D5, 0D5, 0D5, 0D5, 0D5, 0D5, 0D5, 0D5, 0D5, 0D5, 0D5, 0D5, 0D5, 0D5, 0D5, 0D6, 0D6, 0D6, 0D6, 0D6, 0D6, 0D6, 0D6, 0D6, 0D6, 0D6, 0D6, 0D6, 0D6, 0D6, 0D6, 0D7, 0D7, 0D7, 0D7, 0D7, 0D7, 0D7, 0D7, 0D7, 0D7, 0D7, 0D7, 0D7, 0D7, 0D7, 0D7, 0D8, 0D8, 0D8, 0D8, 0D8, 0D8, 0D8, 0D8, 0D8, 0D8, 0D8, 0D8, 0D8, 0D8, 0D8, 0D8, 0D9, 0D9, 0D9, 0D9, 0D9, 0D9, 0D9, 0D9, 0D9, 0D9, 0D9, 0D9, 0D9, 0D9, 0D9, 0D9, 0DA, 0DA, 0DA, 0DA, 0DA, 0DA, 0DA, 0DA, 0DA, 0DA, 0DA, 0DA, 0DA, 0DA, 0DA, 0DA, 0DB, 0DB, 0DB, 0DB, 0DB, 0DB, 0DB, 0DB, 0DB, 0DB, 0DB, 0DB, 0DB, 0DB, 0DB, 0DB, 0DC, 0DC, 0DC, 0DC, 0DC, 0DC, 0DC, 0DC, 0DC, 0DC, 0DC, 0DC, 0DC, 0DC, 0DC, 0DC, 0DD, 0DD, 0DD, 0DD, 0DD, 0DD, 0DD, 0DD, 0DD, 0DD, 0DD, 0DD, 0DD, 0DD, 0DD, 0DD, 0DE, 0DE, 0DE, 0DE, 0DE, 0DE, 0DE, 0DE, 0DE, 0DE, 0DE, 0DE, 0DE, 0DE, 0DE, 0DE, 0DF, 0DF, 0DF, 0DF, 0DF, 0DF, 0DF, 0DF, 0DF, 0DF, 0DF, 0DF, 0DF, 0DF, 0DF, 0DF, 0E0, 0E0, 0E0, 0E0, 0E0, 0E0, 0E0, 0E0, 0E0, 0E0, 0E0, 0E0, 0E0, 0E0, 0E0, 0E0, 0E1, 0E1, 0E1, 0E1, 0E1, 0E1, 0E1, 0E1, 0E1, 0E1, 0E1, 0E1, 0E1, 0E1, 0E1, 0E1, 0E2, 0E2, 0E2, 0E2, 0E2, 0E2, 0E2, 0E2, 0E2, 0E2, 0E2, 0E2, 0E2, 0E2, 0E2, 0E2, 0E3, 0E3, 0E3, 0E3, 0E3, 0E3, 0E3, 0E3, 0E3, 0E3, 0E3, 0E3, 0E3, 0E3, 0E3, 0E3, 0E4, 0E4, 0E4, 0E4, 0E4, 0E4, 0E4, 0E4, 0E4, 0E4, 0E4, 0E4, 0E4, 0E4, 0E4, 0E4, 0E5, 0E5, 0E5, 0E5, 0E5, 0E5, 0E5, 0E5, 0E5, 0E5, 0E5, 0E5, 0E5, 0E5, 0E5, 0E5, 0E6, 0E6, 0E6, 0E6, 0E6, 0E6, 0E6, 0E6, 0E6, 0E6, 0E6, 0E6, 0E6, 0E6, 0E6, 0E6, 0E7, 0E7, 0E7, 0E7, 0E7, 0E7, 0E7, 0E7, 0E7, 0E7, 0E7, 0E7, 0E7, 0E7, 0E7, 0E7, 0E8, 0E8, 0E8, 0E8, 0E8, 0E8, 0E8, 0E8, 0E8, 0E8, 0E8, 0E8, 0E8, 0E8, 0E8, 0E8, 0E9, 0E9, 0E9, 0E9, 0E9, 0E9, 0E9, 0E9, 0E9, 0E9, 0E9, 0E9, 0E9, 0E9, 0E9, 0E9, 0EA, 0EA, 0EA, 0EA, 0EA, 0EA, 0EA, 0EA, 0EA, 0EA, 0EA, 0EA, 0EA, 0EA, 0EA, 0EA, 0EB, 0EB, 0EB, 0EB, 0EB, 0EB, 0EB, 0EB, 0EB, 0EB, 0EB, 0EB, 0EB, 0EB, 0EB, 0EB, 0EC, 0EC, 0EC, 0EC, 0EC, 0EC, 0EC, 0EC, 0EC, 0EC, 0EC, 0EC, 0EC, 0EC, 0EC, 0EC, 0ED, 0ED, 0ED, 0ED, 0ED, 0ED, 0ED, 0ED, 0ED, 0ED, 0ED, 0ED, 0ED, 0ED, 0ED, 0ED, 0EE, 0EE, 0EE, 0EE, 0EE, 0EE, 0EE, 0EE, 0EE, 0EE, 0EE, 0EE, 0EE, 0EE, 0EE, 0EE, 0EF, 0EF, 0EF, 0EF, 0EF, 0EF, 0EF, 0EF, 0EF, 0EF, 0EF, 0EF, 0EF, 0EF, 0EF, 0EF, 0F0, 0F0, 0F0, 0F0, 0F0, 0F0, 0F0, 0F0, 0F0, 0F0, 0F0, 0F0, 0F0, 0F0, 0F0, 0F0, 0F1, 0F1, 0F1, 0F1, 0F1, 0F1, 0F1, 0F1, 0F1, 0F1, 0F1, 0F1, 0F1, 0F1, 0F1, 0F1, 0F2, 0F2, 0F2, 0F2, 0F2, 0F2, 0F2, 0F2, 0F2, 0F2, 0F2, 0F2, 0F2, 0F2, 0F2, 0F2, 0F3, 0F3, 0F3, 0F3, 0F3, 0F3, 0F3, 0F3, 0F3, 0F3, 0F3, 0F3, 0F3, 0F3, 0F3, 0F3, 0F4, 0F4, 0F4, 0F4, 0F4, 0F4, 0F4, 0F4, 0F4, 0F4, 0F4, 0F4, 0F4, 0F4, 0F4, 0F4, 0F5, 0F5, 0F5, 0F5, 0F5, 0F5, 0F5, 0F5, 0F5, 0F5, 0F5, 0F5, 0F5, 0F5, 0F5, 0F5, 0F6, 0F6, 0F6, 0F6, 0F6, 0F6, 0F6, 0F6, 0F6, 0F6, 0F6, 0F6, 0F6, 0F6, 0F6, 0F6, 0F7, 0F7, 0F7, 0F7, 0F7, 0F7, 0F7, 0F7, 0F7, 0F7, 0F7, 0F7, 0F7, 0F7, 0F7, 0F7, 0F8, 0F8, 0F8, 0F8, 0F8, 0F8, 0F8, 0F8, 0F8, 0F8, 0F8, 0F8, 0F8, 0F8, 0F8, 0F8, 0F9, 0F9, 0F9, 0F9, 0F9, 0F9, 0F9, 0F9, 0F9, 0F9, 0F9, 0F9, 0F9, 0F9, 0F9, 0F9, 0FA, 0FA, 0FA, 0FA, 0FA, 0FA, 0FA, 0FA, 0FA, 0FA, 0FA, 0FA, 0FA, 0FA, 0FA, 0FA, 0FB, 0FB, 0FB, 0FB, 0FB, 0FB, 0FB, 0FB, 0FB, 0FB, 0FB, 0FB, 0FB, 0FB, 0FB, 0FB, 0FC, 0FC, 0FC, 0FC, 0FC, 0FC, 0FC, 0FC, 0FC, 0FC, 0FC, 0FC, 0FC, 0FC, 0FC, 0FC, 0FD, 0FD, 0FD, 0FD, 0FD, 0FD, 0FD, 0FD, 0FD, 0FD, 0FD, 0FD, 0FD, 0FD, 0FD, 0FD, 0FE, 0FE, 0FE, 0FE, 0FE, 0FE, 0FE, 0FE, 0FE, 0FE, 0FE, 0FE, 0FE, 0FE, 0FE, 0FE, 0FF, 0FF, 0FF, 0FF, 0FF, 0FF, 0FF, 0FF, 0FF, 0FF, 0FF, 0FF, 0FF, 0FF, 0FF, 0FF, 100, 100, 100, 100, 100, 100, 100, 100, 100, 100, 100, 100, 100, 100, 100, 100, 101, 101, 101, 101, 101, 101, 101, 101, 101, 101, 101, 101, 101, 101, 101, 101, 102, 102, 102, 102, 102, 102, 102, 102, 102, 102, 102, 102, 102, 102, 102, 102, 103, 103, 103, 103, 103, 103, 103, 103, 103, 103, 103, 103, 103, 103, 103, 103, 104, 104, 104, 104, 104, 104, 104, 104, 104, 104, 104, 104, 104, 104, 105, 105, 105, 105, 105, 105, 105, 105, 105, 105, 105, 105, 105, 105, 105, 105, 106, 106, 106, 106, 106, 106, 106, 106, 106, 106, 106, 106, 106, 106, 106, 106, 107, 107, 107, 107, 107, 107, 107, 107, 107, 107, 107, 107, 107, 107, 107, 107, 108, 108, 108, 108, 108, 108, 108, 108, 108, 108, 108, 108, 108, 108, 108, 108, 109, 109, 109, 109, 109, 109, 109, 109, 109, 109, 109, 109, 109, 109, 109, 109, 10A, 10A, 10A, 10A, 10A, 10A, 10A, 10A, 10A, 10A, 10A, 10A, 10A, 10A, 10A, 10A, 10B, 10B, 10B, 10B, 10B, 10B, 10B, 10B, 10B, 10B, 10B, 10B, 10B, 10B, 10B, 10B, 10C, 10C, 10C, 10C, 10C, 10C, 10C, 10C, 10C, 10C, 10C, 10C, 10C, 10C, 10C, 10C, 10D, 10D, 10D, 10D, 10D, 10D, 10D, 10D, 10D, 10D, 10D, 10D, 10D, 10D, 10D, 10D, 10E, 10E, 10E, 10E, 10E, 10E, 10E, 10E, 10E, 10E, 10E, 10E, 10E, 10E, 10E, 10E, 10F, 10F, 10F, 10F, 10F, 10F, 10F, 10F, 10F, 10F, 10F, 10F, 10F, 10F, 10F, 10F, 110, 110, 110, 110, 110, 110, 110, 110, 110, 110, 110, 110, 110, 110, 110, 110, 111, 111, 111, 111, 111, 111, 111, 111, 111, 111, 111, 111, 111, 111, 111, 111, 112, 112, 112, 112, 112, 112, 112, 112, 112, 112, 112, 112, 112, 112, 112, 112, 113, 113, 113, 113, 113, 113, 113, 113, 113, 113, 113, 113, 113, 113, 113, 113, 114, 114, 114, 114, 114, 114, 114, 114, 114, 114, 114, 114, 114, 114, 114, 114, 115, 115, 115, 115, 115, 115, 115, 115, 115, 115, 115, 115, 115, 115, 115, 115, 116, 116, 116, 116, 116, 116, 116, 116, 116, 116, 116, 116, 116, 116, 116, 116, 117, 117, 117, 117, 117, 117, 117, 117, 117, 117, 117, 117, 117, 117, 117, 117, 118, 118, 118, 118, 118, 118, 118, 118, 118, 118, 118, 118, 118, 118, 118, 118, 119, 119, 119, 119, 119, 119, 119, 119, 119, 119, 119, 119, 119, 119, 119, 119, 11A, 11A, 11A, 11A, 11A, 11A, 11A, 11A, 11A, 11A, 11A, 11A, 11A, 11A, 11A, 11A, 11B, 11B, 11B, 11B, 11B, 11B, 11B, 11B, 11B, 11B, 11B, 11B, 11B, 11B, 11B, 11B, 11C, 11C, 11C, 11C, 11C, 11C, 11C, 11C, 11C, 11C, 11C, 11C, 11C, 11C, 11C, 11C, 11D, 11D, 11D, 11D, 11D, 11D, 11D, 11D, 11D, 11D, 11D, 11D, 11D, 11D, 11D, 11D, 11E, 11E, 11E, 11E, 11E, 11E, 11E, 11E, 11E, 11E, 11E, 11E, 11E, 11E, 11E, 11E, 11F, 11F, 11F, 11F, 11F, 11F, 11F, 11F, 11F, 11F, 11F, 11F, 11F, 11F, 11F, 11F, 120, 120, 120, 120, 120, 120, 120, 120, 120, 120, 120, 120, 120, 120, 120, 120, 121, 121, 121, 121, 121, 121, 121, 121, 121, 121, 121, 121, 121, 121, 121, 121, 122, 122, 122, 122, 122, 122, 122, 122, 122, 122, 122, 122, 122, 122, 122, 122, 123, 123, 123, 123, 123, 123, 123, 123, 123, 123, 123, 123, 123, 123, 123, 123, 124, 124, 124, 124, 124, 124, 124, 124, 124, 124, 124, 124, 124, 124, 124, 124, 125, 125, 125, 125, 125, 125, 125, 125, 125, 125, 125, 125, 125, 125, 125, 125, 126, 126, 126, 126, 126, 126, 126, 126, 126, 126, 126, 126, 126, 126, 126, 126, 127, 127, 127, 127, 127, 127, 127, 127, 127, 127, 127, 127, 127, 127, 127, 127, 128, 128, 128, 128, 128, 128, 128, 128, 128, 128, 128, 128, 128, 128, 128, 128, 129, 129, 129, 129, 129, 129, 129, 129, 129, 129, 129, 129, 129, 129, 129, 12A, 12A, 12A, 12A, 12A, 12A, 12A, 12A, 12A, 12A, 12A, 12A, 12A, 12A, 12A, 12A, 12B, 12B, 12B, 12B, 12B, 12B, 12B, 12B, 12B, 12B, 12B, 12B, 12B, 12B, 12B, 12B, 12C, 12C, 12C, 12C, 12C, 12C, 12C, 12C, 12C, 12C, 12C, 12C, 12C, 12C, 12C, 12C, 12D, 12D, 12D, 12D, 12D, 12D, 12D, 12D, 12D, 12D, 12D, 12D, 12D, 12D, 12D, 12D, 12E, 12E, 12E, 12E, 12E, 12E, 12E, 12E, 12E, 12E, 12E, 12E, 12E, 12E, 12E, 12E, 12F, 12F, 12F, 12F, 12F, 12F, 12F, 12F, 12F, 12F, 12F, 12F, 12F, 12F, 12F, 12F, 130, 130, 130, 130, 130, 130, 130, 130, 130, 130, 130, 130, 130, 130, 130, 130, 131, 131, 131, 131, 131, 131, 131, 131, 131, 131, 131, 131, 131, 131, 131, 131, 132, 132, 132, 132, 132, 132, 132, 132, 132, 132, 132, 132, 132, 132, 132, 132, 133, 133, 133, 133, 133, 133, 133, 133, 133, 133, 133, 133, 133, 133, 133, 133, 134, 134, 134, 134, 134, 134, 134, 134, 134, 134, 134, 134, 134, 134, 134, 134, 135, 135, 135, 135, 135, 135, 135, 135, 135, 135, 135, 135, 135, 135, 135, 135, 136, 136, 136, 136, 136, 136, 136, 136, 136, 136, 136, 136, 136, 136, 136, 136, 137, 137, 137, 137, 137, 137, 137, 137, 137, 137, 137, 137, 137, 137, 137, 137, 138, 138, 138, 138, 138, 138, 138, 138, 138, 138, 138, 138, 138, 138, 138, 138, 139, 139, 139, 139, 139, 139, 139, 139, 139, 139, 139, 139, 139, 139, 139, 139, 13A, 13A, 13A, 13A, 13A, 13A, 13A, 13A, 13A, 13A, 13A, 13A, 13A, 13A, 13A, 13A, 13B, 13B, 13B, 13B, 13B, 13B, 13B, 13B, 13B, 13B, 13B, 13B, 13B, 13B, 13B, 13B, 13C, 13C, 13C, 13C, 13C, 13C, 13C, 13C, 13C, 13C, 13C, 13C, 13C, 13C, 13C, 13C, 13D, 13D, 13D, 13D, 13D, 13D, 13D, 13D, 13D, 13D, 13D, 13D, 13D, 13D, 13D, 13D, 13E, 13E, 13E, 13E, 13E, 13E, 13E, 13E, 13E, 13E, 13E, 13E, 13E, 13E, 13E, 13E, 13F, 13F, 13F, 13F, 13F, 13F, 13F, 13F, 13F, 13F, 13F, 13F, 13F, 13F, 13F, 13F, 140, 140, 140, 140, 140, 140, 140, 140, 140, 140, 140, 140, 140, 140, 140, 140, 141, 141, 141, 141, 141, 141, 141, 141, 141, 141, 141, 141, 141, 141, 141, 141, 142, 142, 142, 142, 142, 142, 142, 142, 142, 142, 142, 142, 142, 142, 142, 142, 143, 143, 143, 143, 143, 143, 143, 143, 143, 143, 143, 143, 143, 143, 143, 143, 144, 144, 144, 144, 144, 144, 144, 144, 144, 144, 144, 144, 144, 144, 144, 144, 145, 145, 145, 145, 145, 145, 145, 145, 145, 145, 145, 145, 145, 145, 145, 145, 146, 146, 146, 146, 146, 146, 146, 146, 146, 146, 146, 146, 146, 146, 146, 146, 147, 147, 147, 147, 147, 147, 147, 147, 147, 147, 147, 147, 147, 147, 147, 147, 148, 148, 148, 148, 148, 148, 148, 148, 148, 148, 148, 148, 148, 148, 148, 148, 149, 149, 149, 149, 149, 149, 149, 149, 149, 149, 149, 149, 149, 149, 149, 149, 14A, 14A, 14A, 14A, 14A, 14A, 14A, 14A, 14A, 14A, 14A, 14A, 14A, 14A, 14A, 14A, 14B, 14B, 14B, 14B, 14B, 14B, 14B, 14B, 14B, 14B, 14B, 14B, 14C, 14C, 14C, 14C, 14C, 14C, 14C, 14C, 14C, 14C, 14C, 14C, 14C, 14C, 14C, 14C, 14D, 14D, 14D, 14D, 14D, 14D, 14D, 14D, 14D, 14D, 14D, 14D, 14D, 14D, 14D, 14D, 14E, 14E, 14E, 14E, 14E, 14E, 14E, 14E, 14E, 14E, 14E, 14E, 14E, 14E, 14E, 14E, 14F, 14F, 14F, 14F, 14F, 14F, 14F, 14F, 14F, 14F, 14F, 14F, 14F, 14F, 14F, 14F, 150, 150, 150, 150, 150, 150, 150, 150, 150, 150, 150, 150, 150, 150, 150, 150, 151, 151, 151, 151, 151, 151, 151, 151, 151, 151, 151, 151, 151, 151, 151, 151, 152, 152, 152, 152, 152, 152, 152, 152, 152, 152, 152, 152, 152, 152, 152, 152, 153, 153, 153, 153, 153, 153, 153, 153, 153, 153, 153, 153, 153, 153, 153, 153, 154, 154, 154, 154, 154, 154, 154, 154, 154, 154, 154, 154, 154, 154, 155, 155, 155, 155, 155, 155, 155, 155, 155, 155, 155, 155, 155, 155, 156, 156, 156, 156, 156, 156, 156, 156, 156, 156, 156, 156, 156, 156, 157, 157, 157, 157, 157, 157, 157, 157, 157, 157, 158, 158, 158, 158, 158, 158, 158, 158, 158, 158, 158, 158, 158, 158, 159, 159, 159, 159, 159, 159, 159, 159, 159, 159, 159, 159, 159, 159, 15A, 15A, 15A, 15A, 15A, 15A, 15A, 15A, 15A, 15A, 15A, 15A, 15A, 15A, 15A, 15B, 15B, 15B, 15B, 15B, 15B, 15B, 15B, 15C, 15C, 15C, 15C, 15C, 15C, 15C, 15C, 15C, 15C, 15C, 15C, 15C, 15C, 15C, 15C, 15D, 15D, 15D, 15D, 15D, 15D, 15D, 15D, 15D, 15D, 15D, 15D, 15D, 15D, 15D, 15D, 15E, 15E, 15E, 15E, 15E, 15E, 15E, 15E, 15E, 15E, 15E, 15E, 15E, 15E, 15E, 15E, 15F, 15F, 15F, 15F, 15F, 15F, 15F, 15F, 15F, 15F, 15F, 15F, 15F, 15F, 15F, 15F, 160, 160, 160, 160, 160, 160, 160, 160, 160, 160, 160, 160, 160, 160, 160, 160, 161, 161, 161, 161, 161, 161, 161, 161, 161, 161, 161, 161, 161, 161, 161, 161, 162, 162, 162, 162, 162, 162, 162, 162, 162, 162, 162, 162, 162, 162, 162, 162, 163, 163, 163, 163, 163, 163, 163, 163, 163, 163, 163, 163, 163, 163, 163, 163, 164, 164, 164, 164, 164, 164, 164, 164, 164, 164, 164, 164, 164, 164, 164, 165, 165, 165, 165, 165, 165, 165, 165, 165, 165, 165, 165, 165, 165, 165, 165, 166, 166, 166, 166, 166, 166, 166, 166, 166, 166, 166, 166, 166, 166, 166, 166, 167, 167, 167, 167, 167, 167, 167, 167, 167, 167, 167, 167, 167, 167, 167, 167, 168, 168, 168, 168, 168, 168, 168, 168, 168, 168, 168, 168, 168, 168, 168, 168, 169, 169, 169, 169, 169, 169, 169, 169, 169, 169, 169, 169, 169, 169, 169, 169, 16A, 16A, 16A, 16A, 16A, 16A, 16A, 16A, 16A, 16A, 16A, 16A, 16A, 16A, 16A, 16A, 16B, 16B, 16B, 16B, 16B, 16B, 16B, 16B, 16B, 16B, 16B, 16B, 16B, 16B, 16B, 16B, 16C, 16C, 16C, 16C, 16C, 16C, 16C, 16C, 16C, 16C, 16C, 16C, 16C, 16C, 16C, 16C, 16D, 16D, 16D, 16D, 16D, 16D, 16D, 16D, 16D, 16D, 16D, 16D, 16D, 16D, 16D, 16D, 16E, 16E, 16E, 16E, 16E, 16E, 16E, 16E, 16E, 16E, 16E, 16E, 16E, 16E, 16E, 16E, 16F, 16F, 16F, 16F, 16F, 16F, 16F, 16F, 16F, 16F, 16F, 16F, 16F, 16F, 16F, 16F, 170, 170, 170, 170, 170, 170, 170, 170, 170, 170, 170, 170, 170, 170, 170, 170, 171, 171, 171, 171, 171, 171, 171, 171, 171, 171, 171, 171, 171, 171, 171, 171, 172, 172, 172, 172, 172, 172, 172, 172, 172, 172, 172, 172, 172, 172, 172, 172, 173, 173, 173, 173, 173, 173, 173, 173, 173, 173, 173, 173, 173, 173, 173, 173, 174, 174, 174, 174, 174, 174, 174, 174, 174, 174, 174, 174, 174, 174, 174, 174, 175, 175, 175, 175, 175, 175, 175, 175, 175, 175, 175, 175, 175, 175, 175, 175, 176, 176, 176, 176, 176, 176, 176, 176, 176, 176, 176, 176, 176, 176, 176, 176, 177, 177, 177, 177, 177, 177, 177, 177, 177, 177, 177, 177, 177, 177, 177, 177, 178, 178, 178, 178, 178, 178, 178, 178, 178, 178, 178, 178, 178, 178, 178, 178, 179, 179, 179, 179, 179, 179, 179, 179, 179, 179, 179, 179, 179, 179, 179, 179, 17A, 17A, 17A, 17A, 17A, 17A, 17A, 17A, 17A, 17A, 17A, 17A, 17A, 17A, 17A, 17A, 17B, 17B, 17B, 17B, 17B, 17B, 17B, 17B, 17B, 17B, 17B, 17B, 17B, 17B, 17B, 17B, 17C, 17C, 17C, 17C, 17C, 17C, 17C, 17C, 17C, 17C, 17C, 17C, 17C, 17C, 17C, 17C, 17D, 17D, 17D, 17D, 17D, 17D, 17D, 17D, 17D, 17D, 17D, 17D, 17D, 17D, 17D, 17D, 17E, 17E, 17E, 17E, 17E, 17E, 17E, 17E, 17E, 17E, 17E, 17E, 17E, 17E, 17E, 17E, 17F, 17F, 17F, 17F, 17F, 17F, 17F, 17F, 17F, 17F, 17F, 17F, 17F, 17F, 17F, 17F, 180, 180, 180, 180, 180, 180, 180, 180, 180, 180, 180, 180, 180, 180, 180, 180, 181, 181, 181, 181, 181, 181, 181, 181, 181, 181, 181, 181, 181, 181, 181, 181, 182, 182, 182, 182, 182, 182, 182, 182, 182, 182, 182, 182, 182, 182, 182, 182, 183, 183, 183, 183, 183, 183, 183, 183, 183, 183, 183, 183, 183, 183, 183, 183, 184, 184, 184, 184, 184, 184, 184, 184, 184, 184, 184, 184, 184, 184, 184, 184, 185, 185, 185, 185, 185, 185, 185, 185, 185, 185, 185, 185, 185, 185, 185, 185, 186, 186, 186, 186, 186, 186, 186, 186, 186, 186, 186, 186, 186, 186, 186, 186, 187, 187, 187, 187, 187, 187, 187, 187, 187, 187, 187, 187, 187, 187, 187, 187, 188, 188, 188, 188, 188, 188, 188, 188, 188, 188, 188, 188, 188, 188, 188, 188, 189, 189, 189, 189, 189, 189, 189, 189, 189, 189, 189, 189, 189, 189, 189, 189, 18A, 18A, 18A, 18A, 18A, 18A, 18A, 18A, 18A, 18A, 18A, 18A, 18A, 18A, 18A, 18A, 18B, 18B, 18B, 18B, 18B, 18B, 18B, 18B, 18B, 18B, 18B, 18B, 18B, 18B, 18B, 18B, 18C, 18C, 18C, 18C, 18C, 18C, 18C, 18C, 18C, 18C, 18C, 18C, 18C, 18C, 18C, 18C, 18D, 18D, 18D, 18D, 18D, 18D, 18D, 18D, 18D, 18D, 18D, 18D, 18D, 18D, 18D, 18D, 18E, 18E, 18E, 18E, 18E, 18E, 18E, 18E, 18E, 18E, 18E, 18E, 18E, 18E, 18E, 18E, 18F, 18F, 18F, 18F, 18F, 18F, 18F, 18F, 18F, 18F, 18F, 18F, 18F, 18F, 18F, 18F, 190, 190, 190, 190, 190, 190, 190, 190, 190, 190, 190, 190, 190, 190, 190, 191, 191, 191, 191, 191, 191, 191, 191, 191, 191, 191, 191, 191, 191, 191, 191, 192, 192, 192, 192, 192, 192, 192, 192, 192, 192, 192, 192, 192, 192, 192, 192, 193, 193, 193, 193, 193, 193, 193, 193, 193, 193, 193, 193, 193, 193, 193, 193, 194, 194, 194, 194, 194, 194, 194, 194, 194, 194, 194, 194, 194, 194, 194, 194, 195, 195, 195, 195, 195, 195, 195, 195, 195, 195, 195, 195, 195, 195, 195, 195, 196, 196, 196, 196, 196, 196, 196, 196, 196, 196, 196, 196, 196, 196, 196, 196, 197, 197, 197, 197, 197, 197, 197, 197, 197, 197, 197, 197, 197, 197, 197, 197, 198, 198, 198, 198, 198, 198, 198, 198, 198, 198, 198, 198, 198, 198, 198, 198, 199, 199, 199, 199, 199, 199, 199, 199, 199, 199, 199, 199, 199, 199, 199, 199, 19A, 19A, 19A, 19A, 19A, 19A, 19A, 19A, 19A, 19A, 19A, 19A, 19A, 19A, 19A, 19A, 19B, 19B, 19B, 19B, 19B, 19B, 19B, 19B, 19B, 19B, 19B, 19B, 19B, 19B, 19B, 19B, 19C, 19</t>
  </si>
  <si>
    <t>157, 1A0</t>
  </si>
  <si>
    <t>1B0</t>
  </si>
  <si>
    <t>129, 154, 1A9, 1B0</t>
  </si>
  <si>
    <t>14B, 1B3</t>
  </si>
  <si>
    <t>14B, 1B3, 1B4</t>
  </si>
  <si>
    <t>1B7</t>
  </si>
  <si>
    <t>1B8</t>
  </si>
  <si>
    <t>156, 1B8</t>
  </si>
  <si>
    <t>1C8</t>
  </si>
  <si>
    <t>1B1, 1C6, 1C8</t>
  </si>
  <si>
    <t>155, 1C9</t>
  </si>
  <si>
    <t>14B, 1CB</t>
  </si>
  <si>
    <t>158, 1CB</t>
  </si>
  <si>
    <t>1CE</t>
  </si>
  <si>
    <t>1C8, 1CE</t>
  </si>
  <si>
    <t>159, 1B9, 1D7</t>
  </si>
  <si>
    <t>15A, 1B9, 1D7</t>
  </si>
  <si>
    <t>002, 002, 002, 004, 006, 008, 008, 00E, 00E, 010, 010, 010, 012, 012, 012, 014, 014, 014, 016, 016, 018, 018, 018, 018, 01A, 01A, 01A, 01A, 01A, 01C, 01C, 01C, 01E, 01E, 01E, 020, 020, 020, 026, 026, 028, 028, 028, 02A, 02C, 02C, 032, 032, 034, 034, 034, 034, 036, 036, 036, 038, 038, 038, 038, 038, 03A, 03C, 03C, 03C, 03C, 03E, 03E, 03E, 040, 040, 040, 042, 042, 042, 042, 042, 044, 044, 044, 044, 044, 044, 044, 04A, 04A, 04A, 04C, 04C, 04C, 04E, 050, 050, 050, 050, 052, 052, 052, 052, 052, 052, 052, 052, 052, 052, 052, 052, 052, 052, 052, 052, 056, 056, 058, 058, 059, 05A, 05C, 05C, 05C, 05C, 05D, 05D, 05D, 05D, 05D, 062, 062, 062, 062, 064, 064, 064, 064, 066, 068, 068, 068, 068, 068, 068, 068, 06A, 06A, 06A, 06A, 06A, 06B, 06B, 06B, 06B, 06B, 06B, 06B, 06E, 06E, 06E, 070, 070, 070, 072, 072, 072, 074, 074, 074, 074, 076, 078, 07A, 07C, 07C, 07C, 07C, 07C, 07E, 07E, 080, 080, 080, 080, 080, 080, 081, 081, 081, 081, 081, 081, 081, 081, 081, 081, 082, 082, 082, 082, 082, 082, 082, 082, 082, 082, 083, 083, 083, 083, 083, 083, 083, 083, 084, 084, 084, 084, 084, 084, 084, 084, 086, 086, 088, 088, 08A, 08A, 08C, 08C, 08C, 08C, 08C, 08E, 08E, 090, 090, 092, 092, 094, 094, 094, 096, 096, 096, 096, 096, 098, 098, 098, 098, 099, 099, 099, 099, 099, 099, 099, 099, 09A, 09A, 09A, 09A, 09A, 09A, 09A, 09A, 09E, 09E, 09E, 09E, 09E, 0A0, 0A0, 0A0, 0A0, 0A2, 0A2, 0A2, 0A2, 0A2, 0A4, 0A4, 0A4, 0A4, 0A4, 0A4, 0A6, 0A6, 0A6, 0A8, 0A8, 0A8, 0A8, 0A8, 0A8, 0A8, 0A8, 0AA, 0AC, 0AC, 0AC, 0AC, 0AE, 0B0, 0B0, 0B0, 0B0, 0B2, 0B2, 0B2, 0B2, 0B2, 0B2, 0B3, 0B3, 0B3, 0B4, 0B4, 0B4, 0B4, 0B4, 0B4, 0B4, 0B4, 0B6, 0B6, 0B6, 0B8, 0B8, 0B8, 0BA, 0BA, 0BC, 0BC, 0BC, 0BE, 0BE, 0C0, 0C0, 0C0, 0C0, 0C0, 0C2, 0C2, 0C2, 0C3, 0C4, 0C4, 0C4, 0C4, 0C4, 0C4, 0C6, 0C6, 0C8, 0C8, 0C8, 0C8, 0C9, 0C9, 0C9, 0C9, 0C9, 0C9, 0C9, 0C9, 0C9, 0C9, 0C9, 0C9, 0CA, 0CA, 0CA, 0CA, 0CA, 0CB, 0CB, 0CB, 0CB, 0CB, 0CB, 0CB, 0CB, 0CB, 0CB, 0CB, 0CB, 0CB, 0CB, 0CB, 0CB, 0CC, 0CC, 0CC, 0CC, 0CC, 0CC, 0CC, 0CC, 0CD, 0CE, 0CE, 0D0, 0D0, 0D2, 0D4, 0D4, 0D4, 0D5, 0D5, 0D5, 0D5, 0D5, 0D5, 0D5, 0D5, 0D5, 0D5, 0D5, 0D5, 0D5, 0D5, 0D5, 0D5, 0D6, 0D6, 0D8, 0D8, 0D8, 0D8, 0D8, 0D8, 0D8, 0D8, 0D8, 0D8, 0D8, 0D8, 0DA, 0DA, 0DA, 0DC, 0DC, 0DC, 0DC, 0DC, 0DC, 0DE, 0DE, 0E0, 0E0, 0E0, 0E0, 0E0, 0E0, 0E2, 0E2, 0E2, 0E2, 0E2, 0E2, 0E2, 0E2, 0E3, 0E3, 0E3, 0E3, 0E3, 0E3, 0E3, 0E3, 0E4, 0E4, 0E4, 0E4, 0E4, 0E4, 0E6, 0E6, 0E6, 0E6, 0E7, 0E7, 0E7, 0E7, 0E7, 0E7, 0E7, 0E7, 0E8, 0E8, 0E8, 0E8, 0EA, 0EA, 0EA, 0EA, 0EA, 0EA, 0EA, 0EA, 0EB, 0EB, 0EB, 0EB, 0EC, 0EC, 0EC, 0EC, 0EC, 0EC, 0EC, 0EC, 0EC, 0EC, 0EC, 0EC, 0EE, 0EE, 0EE, 0EE, 0EF, 0EF, 0EF, 0EF, 0EF, 0EF, 0EF, 0EF, 0EF, 0EF, 0EF, 0EF, 0F0, 0F0, 0F0, 0F0, 0F1, 0F1, 0F2, 0F2, 0F2, 0F3, 0F3, 0F3, 0F3, 0F3, 0F3, 0F3, 0F3, 0F4, 0F4, 0F4, 0F4, 0F4, 0F4, 0F4, 0F4, 0F6, 0F6, 0F6, 0F6, 0F6, 0F6, 0F6, 0F6, 0F7, 0F7, 0F7, 0F7, 0F8, 0F8, 0F8, 0F8, 0F8, 0F8, 0F8, 0F8, 0FA, 0FA, 0FA, 0FB, 0FB, 0FB, 0FB, 0FC, 0FC, 0FC, 0FC, 0FC, 0FC, 0FC, 0FD, 0FD, 0FD, 0FD, 0FD, 0FD, 0FD, 0FD, 108, 108, 108, 108, 108, 108, 108, 108, 108, 108, 108, 108, 108, 108, 108, 108, 10A, 10A, 10A, 10A, 10A, 10A, 10A, 10A, 10A, 10A, 10A, 10A, 10A, 10A, 10A, 10A, 10B, 10B, 10B, 10B, 10B, 10B, 10B, 10B, 10B, 10B, 10B, 10C, 10C, 10C, 10C, 10C, 10C, 10C, 10C, 10C, 10C, 10C, 10C, 10C, 10C, 110, 110, 110, 110, 110, 154, 154, 154, 154, 154, 155, 155, 155, 155, 155, 156, 156, 156, 156, 156, 157, 158, 158, 158, 158, 158, 159, 159, 159, 159, 159, 15A, 15A, 15A, 15A, 15A, 181, 182, 182, 182, 183, 183, 183, 183, 183, 183, 183, 183, 183, 183, 185, 18A, 18A, 18A, 18A, 18A, 18A, 18A, 18A, 18A, 18A, 18A, 18A, 18A, 18A, 18A, 18A, 18B, 18B, 18B, 18B, 18B, 18D, 18D, 18D, 18D, 18D, 18D, 18D, 18D, 18D, 18D, 18D, 18D, 18D, 18D, 18D, 18D, 18F, 18F, 18F, 18F, 190, 190, 191, 191, 191, 191, 191, 191, 193, 193, 193, 193, 195, 195, 195, 195, 195, 195, 195, 195, 195, 197, 197, 197, 197, 197, 197, 197, 199, 199, 199, 199, 199, 199, 19B, 19B, 19B, 19B, 19B, 19B, 19B, 19B, 19B, 19C, 19D, 19D, 19D, 19D, 19D, 19D, 19D, 19E, 19E, 19E, 19F, 19F, 19F, 19F, 19F, 1A1, 1A1, 1A1, 1A1, 1A1, 1A1, 1A1, 1A3, 1A3, 1A3, 1A3, 1A3, 1A3, 1A4, 1A4, 1A4, 1A4, 1A4, 1A4, 1A6, 1A6, 1A6, 1A6, 1A6, 1A6, 1A7, 1A7, 1A7, 1A7, 1A7, 1A8, 1A8, 1A8, 1A8, 1A8, 1A8, 1AA, 1AA, 1AA, 1AA, 1AA, 1AA, 1AC, 1AC, 1AC, 1AC, 1AC, 1AC, 1AC, 1AF, 1AF, 1AF, 1AF, 1AF, 1AF, 1AF, 1AF, 1AF, 1B1, 1B1, 1B3, 1B3, 1B3, 1B3, 1B3, 1B3, 1B4, 1B4, 1B4, 1B4, 1B4, 1B6, 1B6, 1B6, 1B6, 1B6, 1B6, 1B7, 1B8, 1BA, 1BA, 1BA, 1BA, 1BA, 1BA, 1BB, 1BB, 1BB, 1BB, 1BB, 1BB, 1BD, 1BD, 1BD, 1BD, 1BD, 1BD, 1BD, 1BF, 1BF, 1BF, 1BF, 1BF, 1BF, 1BF, 1BF, 1C0, 1C0, 1C0, 1C0, 1C0, 1C0, 1C0, 1C1, 1C1, 1C1, 1C1, 1C1, 1C1, 1C2, 1C2, 1C2, 1C2, 1C2, 1C2, 1C2, 1C2, 1C4, 1C4, 1C4, 1C4, 1C4, 1C4, 1C5, 1C5, 1C5, 1C5, 1C6, 1C6, 1C9, 1CB, 1CB, 1CB, 1CB, 1CB, 1CB, 1CC, 1CC, 1CC, 1CC, 1CC, 1CC, 1CF, 1CF, 1CF, 1CF, 1CF, 1D0, 1D0, 1D0, 1D1, 1D1, 1F6, 1F6, 1F6, 1F6, 1F6, 1F6, 1F6, 1F6, 1F6, 1F6, 1FB, 1FB, 1FB, 1FB, 1FB, 1FB, 1FB, 1FB, 1FF, 1FF, 002, 002, 002, 004, 006, 008, 008, 00E, 00E, 010, 010, 010, 012, 012, 012, 014, 014, 014, 016, 016, 018, 018, 018, 018, 01A, 01A, 01A, 01A, 01A, 01C, 01C, 01C, 01E, 01E, 01E, 020, 020, 020, 026, 026, 028, 028, 028, 02A, 02C, 02C, 032, 032, 034, 034, 034, 034, 036, 036, 036, 038, 038, 038, 038, 038, 03A, 03C, 03C, 03C, 03C, 03E, 03E, 03E, 040, 040, 040, 042, 042, 042, 042, 042, 044, 044, 044, 044, 044, 044, 044, 04A, 04A, 04A, 04C, 04C, 04C, 04E, 050, 050, 050, 050, 052, 052, 052, 052, 052, 052, 052, 052, 052, 052, 052, 052, 052, 052, 052, 052, 056, 056, 058, 058, 059, 05A, 05C, 05C, 05C, 05C, 05D, 05D, 05D, 05D, 05D, 062, 062, 062, 062, 064, 064, 064, 064, 066, 068, 068, 068, 068, 068, 068, 068, 06A, 06A, 06A, 06A, 06A, 06B, 06B, 06B, 06B, 06B, 06B, 06B, 06E, 06E, 06E, 070, 070, 070, 072, 072, 072, 074, 074, 074, 074, 076, 078, 07A, 07C, 07C, 07C, 07C, 07C, 07E, 07E, 080, 080, 080, 080, 080, 080, 081, 081, 081, 081, 081, 081, 081, 081, 081, 081, 082, 082, 082, 082, 082, 082, 082, 082, 082, 082, 083, 083, 083, 083, 083, 083, 083, 083, 084, 084, 084, 084, 084, 084, 084, 084, 086, 086, 088, 088, 08A, 08A, 08C, 08C, 08C, 08C, 08C, 08E, 08E, 090, 090, 092, 092, 094, 094, 094, 096, 096, 096, 096, 096, 098, 098, 098, 098, 099, 099, 099, 099, 099, 099, 099, 099, 09A, 09A, 09A, 09A, 09A, 09A, 09A, 09A, 09E, 09E, 09E, 09E, 09E, 0A0, 0A0, 0A0, 0A0, 0A2, 0A2, 0A2, 0A2, 0A2, 0A4, 0A4, 0A4, 0A4, 0A4, 0A4, 0A6, 0A6, 0A6, 0A8, 0A8, 0A8, 0A8, 0A8, 0A8, 0A8, 0A8, 0AA, 0AC, 0AC, 0AC, 0AC, 0AE, 0B0, 0B0, 0B0, 0B0, 0B2, 0B2, 0B2, 0B2, 0B2, 0B2, 0B3, 0B3, 0B3, 0B4, 0B4, 0B4, 0B4, 0B4, 0B4, 0B4, 0B4, 0B6, 0B6, 0B6, 0B8, 0B8, 0B8, 0BA, 0BA, 0BC, 0BC, 0BC, 0BE, 0BE, 0C0, 0C0, 0C0, 0C0, 0C0, 0C2, 0C2, 0C2, 0C3, 0C4, 0C4, 0C4, 0C4, 0C4, 0C4, 0C6, 0C6, 0C8, 0C8, 0C8, 0C8, 0C9, 0C9, 0C9, 0C9, 0C9, 0C9, 0C9, 0C9, 0C9, 0C9, 0C9, 0C9, 0CA, 0CA, 0CA, 0CA, 0CA, 0CB, 0CB, 0CB, 0CB, 0CB, 0CB, 0CB, 0CB, 0CB, 0CB, 0CB, 0CB, 0CB, 0CB, 0CB, 0CB, 0CC, 0CC, 0CC, 0CC, 0CC, 0CC, 0CC, 0CC, 0CD, 0CE, 0CE, 0D0, 0D0, 0D2, 0D4, 0D4, 0D4, 0D5, 0D5, 0D5, 0D5, 0D5, 0D5, 0D5, 0D5, 0D5, 0D5, 0D5, 0D5, 0D5, 0D5, 0D5, 0D5, 0D6, 0D6, 0D8, 0D8, 0D8, 0D8, 0D8, 0D8, 0D8, 0D8, 0D8, 0D8, 0D8, 0D8, 0DA, 0DA, 0DA, 0DC, 0DC, 0DC, 0DC, 0DC, 0DC, 0DE, 0DE, 0E0, 0E0, 0E0, 0E0, 0E0, 0E0, 0E2, 0E2, 0E2, 0E2, 0E2, 0E2, 0E2, 0E2, 0E3, 0E3, 0E3, 0E3, 0E3, 0E3, 0E3, 0E3, 0E4, 0E4, 0E4, 0E4, 0E4, 0E4, 0E6, 0E6, 0E6, 0E6, 0E7, 0E7, 0E7, 0E7, 0E7, 0E7, 0E7, 0E7, 0E8, 0E8, 0E8, 0E8, 0EA, 0EA, 0EA, 0EA, 0EA, 0EA, 0EA, 0EA, 0EB, 0EB, 0EB, 0EB, 0EC, 0EC, 0EC, 0EC, 0EC, 0EC, 0EC, 0EC, 0EC, 0EC, 0EC, 0EC, 0EE, 0EE, 0EE, 0EE, 0EF, 0EF, 0EF, 0EF, 0EF, 0EF, 0EF, 0EF, 0EF, 0EF, 0EF, 0EF, 0F0, 0F0, 0F0, 0F0, 0F1, 0F1, 0F2, 0F2, 0F2, 0F3, 0F3, 0F3, 0F3, 0F3, 0F3, 0F3, 0F3, 0F4, 0F4, 0F4, 0F4, 0F4, 0F4, 0F4, 0F4, 0F6, 0F6, 0F6, 0F6, 0F6, 0F6, 0F6, 0F6, 0F7, 0F7, 0F7, 0F7, 0F8, 0F8, 0F8, 0F8, 0F8, 0F8, 0F8, 0F8, 0FA, 0FA, 0FA, 0FB, 0FB, 0FB, 0FB, 0FC, 0FC, 0FC, 0FC, 0FC, 0FC, 0FC, 0FD, 0FD, 0FD, 0FD, 0FD, 0FD, 0FD, 0FD, 108, 108, 108, 108, 108, 108, 108, 108, 108, 108, 108, 108, 108, 108, 108, 108, 10A, 10A, 10A, 10A, 10A, 10A, 10A, 10A, 10A, 10A, 10A, 10A, 10A, 10A, 10A, 10A, 10B, 10B, 10B, 10B, 10B, 10B, 10B, 10B, 10B, 10B, 10B, 10C, 10C, 10C, 10C, 10C, 10C, 10C, 10C, 10C, 10C, 10C, 10C, 10C, 10C, 110, 110, 110, 110, 110, 154, 154, 154, 154, 154, 155, 155, 155, 155, 155, 156, 156, 156, 156, 156, 157, 158, 158, 158, 158, 158, 159, 159, 159, 159, 159, 15A, 15A, 15A, 15A, 15A, 181, 182, 182, 182, 183, 183, 183, 183, 183, 183, 183, 183, 183, 183, 185, 18A, 18A, 18A, 18A, 18A, 18A, 18A, 18A, 18A, 18A, 18A, 18A, 18A, 18A, 18A, 18A, 18B, 18B, 18B, 18B, 18B, 18D, 18D, 18D, 18D, 18D, 18D, 18D, 18D, 18D, 18D, 18D, 18D, 18D, 18D, 18D, 18D, 18F, 18F, 18F, 18F, 190, 190, 191, 191, 191, 191, 191, 191, 193, 193, 193, 193, 195, 195, 195, 195, 195, 195, 195, 195, 195, 197, 197, 197, 197, 197, 197, 197, 199, 199, 199, 199, 199, 199, 19B, 19B, 19B, 19B, 19B, 19B, 19B, 19B, 19B, 19C, 19D, 19D, 19D, 19D, 19D, 19D, 19D, 19E, 19E, 19E, 19F, 19F, 19F, 19F, 19F, 1A1, 1A1, 1A1, 1A1, 1A1, 1A1, 1A1, 1A3, 1A3, 1A3, 1A3, 1A3, 1A3, 1A4, 1A4, 1A4, 1A4, 1A4, 1A4, 1A6, 1A6, 1A6, 1A6, 1A6, 1A6, 1A7, 1A7, 1A7, 1A7, 1A7, 1A8, 1A8, 1A8, 1A8, 1A8, 1A8, 1AA, 1AA, 1AA, 1AA, 1AA, 1AA, 1AC, 1AC, 1AC, 1AC, 1AC, 1AC, 1AC, 1AF, 1AF, 1AF, 1AF, 1AF, 1AF, 1AF, 1AF, 1AF, 1B1, 1B1, 1B3, 1B3, 1B3, 1B3, 1B3, 1B3, 1B4, 1B4, 1B4, 1B4, 1B4, 1B6, 1B6, 1B6, 1B6, 1B6, 1B6, 1B7, 1B8, 1BA, 1BA, 1BA, 1BA, 1BA, 1BA, 1BB, 1BB, 1BB, 1BB, 1BB, 1BB, 1BD, 1BD, 1BD, 1BD, 1BD, 1BD, 1BD, 1BF, 1BF, 1BF, 1BF, 1BF, 1BF, 1BF, 1BF, 1C0, 1C0, 1C0, 1C0, 1C0, 1C0, 1C0, 1C1, 1C1, 1C1, 1C1, 1C1, 1C1, 1C2, 1C2, 1C2, 1C2, 1C2, 1C2, 1C2, 1C2, 1C4, 1C4, 1C4, 1C4, 1C4, 1C4, 1C5, 1C5, 1C5, 1C5, 1C6, 1C6, 1C9, 1CB, 1CB, 1CB, 1CB, 1CB, 1CB, 1CC, 1CC, 1CC, 1CC, 1CC, 1CC, 1CF, 1CF, 1CF, 1CF, 1CF, 1D0, 1D0, 1D0, 1D1, 1D1, 1F6, 1F6, 1F6, 1F6, 1F6, 1F6, 1F6, 1F6, 1F6, 1F6, 1FB, 1FB, 1FB, 1FB, 1FB, 1FB, 1FB, 1FB, 1FF, 1FF</t>
  </si>
  <si>
    <t>Unused Abilities</t>
  </si>
  <si>
    <t>Unused Skillsets</t>
  </si>
  <si>
    <t>00C, 02E</t>
  </si>
  <si>
    <t>100, 174, 175, 176, 177, 178, 179, 17A, 17B</t>
  </si>
  <si>
    <t>16E, 1A4</t>
  </si>
  <si>
    <t>129, 154, 157, 1A9, 1B0</t>
  </si>
  <si>
    <t>156, 157, 1B8</t>
  </si>
  <si>
    <t>157, 158, 1CB</t>
  </si>
  <si>
    <t>Job Name</t>
  </si>
  <si>
    <t>1AE</t>
  </si>
  <si>
    <t>174, 175, 176, 177, 1B8</t>
  </si>
  <si>
    <t>1C5</t>
  </si>
  <si>
    <t>141, 174, 175, 176, 177, 1B1, 1C6, 1C7, 1C8</t>
  </si>
  <si>
    <t>141, 1B1, 1C6, 1C7, 1C8</t>
  </si>
  <si>
    <t>1C9</t>
  </si>
  <si>
    <t>153, 1B0, 1CE, 1D2</t>
  </si>
  <si>
    <t>14C, 14D, 14E, 14F, 150, 151, 153, 1D2, 1D3, 1D5</t>
  </si>
  <si>
    <t>159, 1B9, 1D6, 1D7</t>
  </si>
  <si>
    <t>15A, 1B9, 1D6, 1D7</t>
  </si>
  <si>
    <t>153, 1B9, 1C8, 1CE, 1D7</t>
  </si>
  <si>
    <t>122, 123, 124, 152, 153, 15B, 1D4, 1D8</t>
  </si>
  <si>
    <t>153, 192, 1D9</t>
  </si>
  <si>
    <t>152, 153, 15B, 192, 1D9, 1DA, 1DB</t>
  </si>
  <si>
    <t>153, 192, 1C6, 1D9, 1DA, 1DB</t>
  </si>
  <si>
    <t>129, 154, 174, 175, 176, 177, 178, 179, 17A, 17B, 1A9, 1B0, 1D6, 1EF</t>
  </si>
  <si>
    <t>155, 1C9, 1D6, 1EF</t>
  </si>
  <si>
    <t>156, 1B8, 1D6, 1EF</t>
  </si>
  <si>
    <t>157, 1A0, 1D6, 1EF</t>
  </si>
  <si>
    <t>158, 1CB, 1D6, 1EF</t>
  </si>
  <si>
    <t>101, 102, 103, 105, 106, 107, 109, 10A, 10B, 10C, 10E, 10F, 180, 181, 182, 183, 184, 185, 186, 187, 188, 189, 18A, 18B, 18C, 18E, 18F, 190, 191, 1F1</t>
  </si>
  <si>
    <t>111, 11A, 11C, 11D, 12B, 138, 139, 13A, 13B, 13F, 183, 195, 196, 1BD, 1BE, 1C3, 1F0, 1F1</t>
  </si>
  <si>
    <t>133, 143, 1F0, 1F1</t>
  </si>
  <si>
    <t>101, 103, 105, 106, 107, 109, 10A, 10B, 180, 181, 182, 185, 186, 187, 189, 18A, 18B, 18C, 18E, 1F0, 1F1</t>
  </si>
  <si>
    <t>103, 104, 107, 108, 126, 13C, 140, 144, 14B, 186, 18D, 191, 1CB, 1F0, 1F1</t>
  </si>
  <si>
    <t>101, 104, 107, 108, 114, 13C, 14B, 18D, 1CB, 1F0, 1F1</t>
  </si>
  <si>
    <t>101, 13C, 1F0, 1F1</t>
  </si>
  <si>
    <t>11F, 120, 13B, 13F, 1C3, 1F0, 1F1</t>
  </si>
  <si>
    <t>100, 111, 112, 113, 116, 133, 143, 183, 195, 196, 198, 1F0, 1F1</t>
  </si>
  <si>
    <t>135, 137, 13B, 13D, 13F, 14B, 14C, 14D, 14E, 14F, 150, 151, 1C3, 1F0, 1F1</t>
  </si>
  <si>
    <t>146, 147, 158, 1F0, 1F1</t>
  </si>
  <si>
    <t>14B, 14C, 14D, 14E, 14F, 150, 151, 1D5, 1DB, 1F0, 1F1</t>
  </si>
  <si>
    <t>138, 1A4, 1BD, 1F0, 1F1</t>
  </si>
  <si>
    <t>11B, 19E, 19F, 1F2</t>
  </si>
  <si>
    <t>1B1, 1F2</t>
  </si>
  <si>
    <t>100, 110, 11E, 1F2</t>
  </si>
  <si>
    <t>14B, 1B9, 1D7, 1F2</t>
  </si>
  <si>
    <t>121, 12C, 134, 135, 137, 13D, 143, 1A1, 1A2, 1AA, 1AB, 1F2</t>
  </si>
  <si>
    <t>100, 110, 114, 11E, 183, 193, 194, 195, 1F2</t>
  </si>
  <si>
    <t>116, 11B, 11C, 1A0, 1F2</t>
  </si>
  <si>
    <t>1AC, 1AE, 1AF, 1F2</t>
  </si>
  <si>
    <t>12A, 12E, 131, 132, 14C, 14D, 14E, 14F, 150, 151, 16E, 1AC, 1AF, 1B2, 1F2</t>
  </si>
  <si>
    <t>10A, 141, 155, 18A, 1B1, 1C7, 1C8, 1C9, 1F2</t>
  </si>
  <si>
    <t>12E, 154, 1F2</t>
  </si>
  <si>
    <t>14C, 14D, 14E, 14F, 150, 151, 156, 19D, 1F2</t>
  </si>
  <si>
    <t>14A, 14B, 14C, 14D, 14E, 14F, 150, 151, 1CF, 1D0, 1D1, 1D2, 1D3, 1D5, 1F2</t>
  </si>
  <si>
    <t>10A, 10D, 181, 18A, 190, 1F2</t>
  </si>
  <si>
    <t>134, 13A, 13B, 13D, 13F, 143, 16E, 1BE, 1C3, 1F3</t>
  </si>
  <si>
    <t>112, 113, 115, 116, 118, 197, 198, 199, 19A, 1F3</t>
  </si>
  <si>
    <t>115, 11B, 19B, 1F3</t>
  </si>
  <si>
    <t>11C, 12E, 130, 146, 193, 1B8, 1CD, 1CE, 1F3</t>
  </si>
  <si>
    <t>13E, 146, 14B, 1B3, 1B4, 1B5, 1CD, 1F3</t>
  </si>
  <si>
    <t>12E, 1A6, 1A7, 1F3</t>
  </si>
  <si>
    <t>146, 14B, 1B6, 1CD, 1F3</t>
  </si>
  <si>
    <t>131, 132, 14C, 14D, 14E, 14F, 150, 151, 1B1, 1B2, 1F3</t>
  </si>
  <si>
    <t>142, 14B, 14C, 14D, 14E, 14F, 150, 151, 1C9, 1CA, 1F3</t>
  </si>
  <si>
    <t>14B, 1B7, 1BF, 1F3</t>
  </si>
  <si>
    <t>174, 175, 176, 177, 1B8, 1F3</t>
  </si>
  <si>
    <t>141, 174, 175, 176, 177, 1B1, 1C6, 1C7, 1C8, 1F3</t>
  </si>
  <si>
    <t>141, 1B1, 1C6, 1C7, 1C8, 1F3</t>
  </si>
  <si>
    <t>1BB, 1F3</t>
  </si>
  <si>
    <t>103, 104, 107, 108, 10B, 128, 12F, 130, 134, 186, 18D, 1A4, 1F3</t>
  </si>
  <si>
    <t>103, 107, 10F, 186, 191, 1F2, 1F4</t>
  </si>
  <si>
    <t>159, 15A, 1B9, 1D7, 1F4</t>
  </si>
  <si>
    <t>125, 14C, 14D, 14E, 14F, 150, 151, 164, 1A3, 1F4</t>
  </si>
  <si>
    <t>100, 110, 111, 112, 113, 116, 117, 11E, 183, 193, 194, 195, 196, 197, 198, 199, 1F4</t>
  </si>
  <si>
    <t>00C, 02E, 1F4</t>
  </si>
  <si>
    <t>00A, 02E, 1F4</t>
  </si>
  <si>
    <t>02E, 1F4</t>
  </si>
  <si>
    <t>1F4</t>
  </si>
  <si>
    <t>129, 154, 174, 175, 176, 177, 178, 179, 17A, 17B, 1A9, 1B0, 1D6, 1EF, 1F4</t>
  </si>
  <si>
    <t>1C9, 1F4</t>
  </si>
  <si>
    <t>155, 1C9, 1D6, 1EF, 1F4</t>
  </si>
  <si>
    <t>1C5, 1F4</t>
  </si>
  <si>
    <t>156, 1B8, 1D6, 1EF, 1F4</t>
  </si>
  <si>
    <t>1F7</t>
  </si>
  <si>
    <t>00B, 01A, 021, 02D, 02E, 02F, 05D, 09A, 09E, 0EC, 0F4, 0FC, 100, 102, 10A, 110, 11D, 11E, 14C, 14D, 14E, 14F, 150, 151, 15B, 15C, 15D, 15E, 15F, 160, 161, 162, 163, 164, 165, 166, 167, 168, 169, 16A, 16B, 16C, 16D, 16E, 17E, 183, 184, 185, 188, 18A, 1A3, 1AA, 1E7, 1E8, 1E9, 1EA, 1EB, 1EC, 1ED, 1EE, 1F5, 1F6, 1F8</t>
  </si>
  <si>
    <t>021, 06A, 099, 0D2, 0EC, 0FB, 100, 102, 12A, 144, 148, 17C, 183, 184, 188, 1A1, 1A3, 1A6, 1AA, 1B7, 1CF, 1D0, 1D1, 1DB, 1F4, 1F5, 1F6, 1F8</t>
  </si>
  <si>
    <t>006, 018, 01E, 021, 038, 05C, 05E, 083, 096, 09A, 0AE, 0B6, 0CE, 0DE, 0E0, 0E3, 0EB, 0EC, 0F0, 0F7, 0FB, 0FE, 10D, 17D, 182, 190, 1A3, 1A4, 1B3, 1C1, 1F6, 1F8</t>
  </si>
  <si>
    <t>042, 044, 072, 099, 0B3, 0E4, 0EA, 0EC, 0FE, 146, 147, 154, 155, 156, 158, 159, 15A, 17C, 18B, 1CC, 1DF, 1E0, 1E1, 1E2, 1E3, 1E4, 1E5, 1E6, 1F6, 1F8</t>
  </si>
  <si>
    <t>008, 03E, 04A, 052, 056, 082, 083, 084, 08E, 096, 099, 0B4, 0CC, 0EB, 0EC, 0F7, 0FC, 154, 155, 156, 157, 158, 159, 15A, 18F, 19E, 1A6, 1B4, 1B6, 1F6, 1F8</t>
  </si>
  <si>
    <t>004, 014, 034, 03A, 04C, 052, 058, 064, 074, 078, 081, 084, 099, 0A0, 0B4, 0BC, 0C4, 0CC, 0D0, 0D6, 0D8, 0DC, 0E4, 0EB, 0EC, 0EE, 0F0, 0F8, 0FC, 154, 155, 156, 157, 158, 159, 15A, 17D, 199, 19B, 19F, 1A7, 1AC, 1B4, 1BB, 1C1, 1CC, 1D6, 1F6, 1F8</t>
  </si>
  <si>
    <t>00E, 07A, 098, 0E3, 0EC, 0F1, 0FC, 108, 10A, 115, 185, 18A, 18B, 18C, 18D, 193, 19B, 1A1, 1A3, 1AA, 1C0, 1C4, 1D0, 1F6, 1F8</t>
  </si>
  <si>
    <t>06A, 0EC, 0F4, 16E, 1A1, 1CC, 1DA, 1DB, 1F7, 1F9</t>
  </si>
  <si>
    <t>016, 026, 050, 052, 05C, 070, 080, 084, 086, 098, 099, 0A8, 0B2, 0B4, 0C2, 0CC, 0E2, 0EC, 0EF, 0F4, 0FD, 138, 17D, 1BD, 1F7, 1F9</t>
  </si>
  <si>
    <t>02A, 040, 04E, 05C, 072, 07E, 081, 084, 08C, 0F4, 1CC, 1F7, 1F9</t>
  </si>
  <si>
    <t>09A, 0A4, 0C0, 0C4, 0CA, 0E0, 0E4, 0F4, 154, 155, 156, 157, 158, 159, 15A, 16F, 170, 171, 172, 173, 174, 175, 176, 177, 178, 179, 17A, 17B, 1A6, 1BA, 1C1, 1F7, 1F9</t>
  </si>
  <si>
    <t>06C, 076, 090, 09A, 0CB, 0E8, 0FE, 0FF, 1B6, 1F7, 1F9</t>
  </si>
  <si>
    <t>009, 034, 059, 06A, 06B, 090, 0C8, 0CB, 0E7, 0F7, 0FE, 1AC, 1B6, 1BB, 1C0, 1C4, 1F7, 1F9</t>
  </si>
  <si>
    <t>054, 0D8, 0FE, 1F7, 1F9</t>
  </si>
  <si>
    <t>1DC, 1DD, 1DE, 1F9</t>
  </si>
  <si>
    <t>1F7, 1F9</t>
  </si>
  <si>
    <t>101, 102, 103, 104, 105, 106, 107, 109, 10A, 10B, 10C, 10E, 10F, 17C, 183, 186, 187, 188, 189, 18A, 18C, 18E, 1F1, 1FA</t>
  </si>
  <si>
    <t>100, 110, 111, 112, 113, 116, 117, 118, 119, 11A, 11E, 121, 126, 127, 128, 129, 12A, 12C, 12D, 131, 132, 135, 136, 183, 196, 198, 19C, 1A2, 1A5, 1A9, 1AB, 1AD, 1B2, 1F1, 1FA</t>
  </si>
  <si>
    <t>0FE, 122, 123, 124, 125, 133, 134, 137, 138, 139, 13A, 13D, 13E, 142, 145, 147, 148, 149, 14A, 1B5, 1BE, 1CA, 1D3, 1D5, 1F1, 1FA</t>
  </si>
  <si>
    <t>00A, 012, 020, 021, 02E, 032, 042, 062, 064, 06E, 07C, 081, 082, 084, 08C, 09A, 09C, 0A2, 0A6, 0A8, 0B0, 0BE, 0C6, 0C9, 0E8, 0EB, 0EC, 0F3, 0F4, 0F8, 0FA, 0FC, 0FD, 0FE, 100, 102, 105, 108, 109, 10A, 10D, 110, 116, 11D, 11E, 126, 12C, 12E, 12F, 135, 136, 138, 13B, 13C, 143, 181, 182, 183, 187, 188, 18A, 18B, 18C, 18D, 18F, 190, 191, 195, 197, 199, 19D, 19E, 19F, 1A4, 1A7, 1A8, 1AA, 1AB, 1AF, 1B0, 1B3, 1BA, 1BD, 1BF, 1C0, 1C2, 1CB, 1F5, 1F6, 1F8, 1FB</t>
  </si>
  <si>
    <t>002, 010, 01A, 020, 028, 032, 038, 044, 04C, 050, 056, 062, 066, 068, 074, 07C, 080, 081, 082, 083, 084, 088, 092, 09A, 09E, 0A0, 0A4, 0AA, 0AC, 0B2, 0BA, 0C0, 0C3, 0C8, 0C9, 0CD, 0D4, 0D5, 0DA, 0DC, 0E0, 0E2, 0E4, 0E6, 0E7, 0EC, 0EE, 0EF, 0F0, 0F3, 0F4, 0F6, 0F8, 0FC, 0FE, 100, 115, 17D, 181, 182, 183, 193, 197, 199, 19B, 19D, 19E, 19F, 1A7, 1A8, 1AA, 1AF, 1B3, 1BA, 1BB, 1BF, 1C0, 1C1, 1C2, 1C4, 1F5, 1F6, 1F8, 1FB</t>
  </si>
  <si>
    <t>009, 01C, 02C, 036, 03C, 044, 050, 052, 058, 05A, 074, 080, 082, 084, 08A, 094, 099, 0A2, 0A8, 0B2, 0B4, 0B8, 0C9, 0D4, 0D8, 0DC, 0E3, 0E6, 0EA, 0EC, 0EF, 0F1, 0F2, 0F4, 0F7, 0FC, 0FD, 154, 155, 156, 157, 158, 159, 15A, 17C, 181, 18F, 191, 193, 197, 19D, 1A8, 1B4, 1BA, 1BF, 1C2, 1F6, 1F8, 1FB</t>
  </si>
  <si>
    <t>000, 00B, 01E, 021, 03D, 041, 053, 05B, 05D, 05F, 060, 06D, 06E, 070, 071, 072, 075, 076, 077, 081, 082, 083, 084, 085, 086, 087, 088, 089, 08A, 08B, 08C, 08D, 091, 094, 095, 097, 098, 099, 09A, 09B, 09C, 09D, 09E, 09F, 0A0, 0A1, 0A5, 0A6, 0A9, 0AA, 0AB, 0AC, 0AD, 0AE, 0B0, 0B3, 0B5, 0B9, 0BD, 0C1, 0C2, 0C5, 0C7, 0C9, 0DC, 0E8, 0FE, 108, 118, 11A, 129, 12A, 12C, 133, 134, 145, 154, 155, 158, 159, 15A, 15B, 15C, 16F, 170, 171, 172, 173, 174, 175, 176, 177, 178, 179, 17A, 17B, 17C, 17D, 17E, 17F, 183, 18C, 18D, 190, 194, 1A9, 1AA, 1AB, 1BC, 1DB, 1F0, 1F5, 1FC</t>
  </si>
  <si>
    <t>001, 00D, 014, 01A, 01C, 020, 022, 023, 024, 041, 05F, 061, 069, 073, 09D, 09E, 09F, 0A1, 0A2, 0A5, 0A6, 0B5, 0B6, 0B9, 0BA, 0BD, 0E7, 0F5, 0F9, 0FA, 0FF, 152, 15A, 15C, 17C, 17E, 17F, 180, 194, 1D4, 1D8, 1FC</t>
  </si>
  <si>
    <t>006, 019, 01D, 01E, 025, 02A, 035, 039, 04D, 059, 06D, 06F, 071, 073, 076, 077, 078, 079, 07A, 07F, 08D, 091, 092, 093, 094, 097, 098, 0AB, 0AF, 0CD, 0D0, 0D1, 0D2, 0D3, 0D6, 0F2, 0FA, 15A, 15D, 166, 16E, 17C, 17E, 17F, 180, 1FC</t>
  </si>
  <si>
    <t>011, 017, 01F, 03D, 040, 041, 042, 044, 04D, 04E, 065, 067, 06D, 06E, 072, 07B, 07C, 089, 08A, 08B, 08F, 090, 096, 09D, 0A1, 0A2, 0A5, 0A6, 0A8, 0A9, 0AD, 0B5, 0B9, 0BE, 0C1, 0C7, 0CC, 0D6, 0D9, 0DA, 0DB, 0DD, 0DE, 0DF, 0E5, 0E8, 0EB, 0F2, 0F4, 0FA, 0FC, 0FD, 158, 159, 15A, 15D, 17D, 17E, 17F, 180, 185, 1FC</t>
  </si>
  <si>
    <t>001, 002, 003, 004, 006, 00D, 00E, 011, 015, 03E, 03F, 041, 042, 043, 069, 085, 08F, 0B5, 0B8, 0B9, 0BA, 0BB, 0BD, 0C1, 0C2, 0C3, 0E4, 0E6, 0F1, 0FC, 159, 15A, 15E, 17D, 17E, 17F, 1FC</t>
  </si>
  <si>
    <t>001, 002, 005, 006, 007, 008, 019, 01A, 01B, 01D, 01E, 025, 026, 02A, 035, 036, 03A, 049, 04A, 04D, 059, 062, 063, 065, 067, 079, 07A, 08D, 0CD, 0CE, 0CF, 0D0, 0E1, 0E2, 0F6, 0F7, 15A, 15E, 17F, 19A, 1C9, 1FC</t>
  </si>
  <si>
    <t>049, 04A, 04B, 04D, 055, 056, 057, 058, 05C, 05F, 061, 062, 063, 065, 0CD, 0CF, 0D1, 0D3, 0F7, 15A, 15F, 17F, 19A, 1AE, 1FC</t>
  </si>
  <si>
    <t>00D, 00E, 010, 011, 012, 013, 015, 025, 026, 027, 028, 02A, 02B, 049, 04E, 06D, 071, 073, 074, 076, 079, 07A, 07D, 07E, 07F, 085, 086, 087, 088, 08A, 08D, 0E6, 0F0, 0F6, 15A, 15F, 17F, 19A, 1FC</t>
  </si>
  <si>
    <t>00E, 011, 012, 013, 018, 022, 023, 024, 029, 031, 035, 037, 039, 050, 061, 065, 067, 075, 092, 097, 0A9, 0AA, 0AC, 0AD, 0AE, 0B0, 0BE, 0C0, 0D9, 0DB, 0DD, 0DF, 0EE, 0EF, 0F1, 159, 15A, 160, 17F, 1FC</t>
  </si>
  <si>
    <t>01B, 01F, 020, 022, 023, 024, 055, 056, 05A, 063, 067, 071, 0AA, 0AE, 0C8, 0D6, 0E9, 0EA, 0EB, 0FE, 158, 161, 17F, 1FC</t>
  </si>
  <si>
    <t>001, 002, 007, 008, 00D, 010, 011, 017, 018, 01B, 01D, 032, 034, 035, 036, 037, 038, 039, 03A, 03B, 04A, 04E, 05D, 069, 06F, 073, 074, 076, 078, 07F, 08B, 08C, 08F, 090, 091, 092, 093, 094, 096, 097, 0A9, 0AC, 0AD, 0AF, 0B0, 0D2, 0D9, 0DD, 0DE, 0E3, 0E4, 0E7, 0F3, 0FB, 0FC, 0FE, 161, 17D, 17E, 17F, 1FC</t>
  </si>
  <si>
    <t>003, 004, 005, 007, 016, 03F, 043, 049, 04C, 04F, 050, 060, 063, 066, 089, 09F, 0C0, 0C1, 0C5, 0C8, 0D7, 0ED, 0EE, 0FE, 157, 162, 17F, 19A, 1F5, 1FC</t>
  </si>
  <si>
    <t>02A, 02B, 02C, 03C, 053, 05F, 069, 07B, 07D, 07E, 0A9, 0AB, 0AC, 0AD, 0AF, 0B0, 0B7, 0B8, 0CC, 0CE, 0D0, 0D1, 0D3, 0D4, 0D7, 0DA, 0DE, 0E2, 0E5, 0E8, 0F3, 0FE, 162, 17F, 1D0, 1F5, 1FC</t>
  </si>
  <si>
    <t>033, 034, 03D, 043, 053, 07A, 07B, 07C, 07F, 080, 09B, 0C3, 0C4, 0C7, 0CA, 0D7, 0D9, 0DA, 0DB, 0DD, 0DF, 0E0, 0E4, 0E8, 0F8, 0FE, 163, 17C, 17E, 17F, 1DB, 1F5, 1FC</t>
  </si>
  <si>
    <t>053, 0B1, 0CC, 0D7, 0E4, 0F0, 15B, 163, 17F, 1B7, 1D4, 1D8, 1F5, 1FC</t>
  </si>
  <si>
    <t>000, 015, 01F, 040, 053, 05D, 05F, 060, 06E, 071, 077, 083, 087, 088, 08A, 08B, 08C, 08D, 093, 094, 095, 097, 098, 09F, 0A0, 0A3, 0A7, 0A9, 0AB, 0AC, 0AD, 0AF, 0B0, 0B3, 0B9, 0BC, 0BF, 0C1, 0C2, 0C3, 0C5, 0C9, 0DC, 0E8, 0FE, 0FF, 156, 15B, 15C, 1BC, 1F0, 1F5, 1FD</t>
  </si>
  <si>
    <t>005, 019, 01A, 01B, 01C, 01D, 020, 022, 023, 024, 031, 03D, 03E, 055, 056, 05A, 05F, 061, 064, 073, 09F, 0A0, 0A2, 0A3, 0A4, 0A7, 0B6, 0B7, 0BA, 0BD, 0BE, 0BF, 0E7, 0F5, 0FB, 15C, 180, 194, 1FD</t>
  </si>
  <si>
    <t>01C, 01F, 020, 026, 028, 029, 02A, 031, 036, 037, 038, 039, 03A, 06D, 06E, 06F, 071, 073, 075, 076, 077, 078, 079, 07A, 07B, 07C, 07D, 07F, 08D, 097, 098, 0A3, 0AF, 0CD, 0CF, 0D0, 0D1, 0D2, 0D3, 0D6, 0F2, 159, 15D, 16E, 1FD</t>
  </si>
  <si>
    <t>01F, 040, 042, 04E, 05A, 05B, 061, 065, 067, 06E, 06F, 072, 076, 078, 07D, 086, 087, 089, 08A, 08B, 08E, 08F, 090, 096, 09F, 0A3, 0A4, 0A7, 0A8, 0A9, 0AA, 0AD, 0AE, 0B6, 0B9, 0BA, 0BE, 0BF, 0C1, 0C6, 0C7, 0D6, 0D9, 0DA, 0DD, 0DE, 0E5, 0F2, 0FA, 0FD, 15D, 165, 1FD</t>
  </si>
  <si>
    <t>001, 002, 003, 004, 005, 006, 00E, 00F, 012, 014, 015, 016, 03E, 03F, 042, 043, 085, 086, 087, 088, 08B, 08E, 08F, 0B6, 0B7, 0B8, 0B9, 0BB, 0BC, 0BD, 0C1, 0C2, 0C4, 0C5, 0C6, 0E4, 0E6, 0F1, 0F2, 0F4, 15E, 1FD</t>
  </si>
  <si>
    <t>001, 002, 005, 006, 007, 008, 01B, 01F, 025, 026, 029, 02A, 031, 032, 036, 039, 03A, 046, 049, 04A, 04D, 059, 062, 063, 065, 066, 067, 079, 07A, 07D, 085, 089, 08D, 08F, 090, 0CD, 0CE, 0CF, 0D0, 0D1, 0D3, 0E1, 0E2, 0F6, 0F7, 158, 15E, 19A, 1C9, 1FD</t>
  </si>
  <si>
    <t>04A, 04B, 04C, 04E, 04F, 055, 056, 057, 058, 05A, 05B, 05C, 05F, 062, 063, 064, 070, 0CD, 0CF, 0D1, 0D2, 0D3, 0E1, 0F7, 15F, 1AE, 1FD</t>
  </si>
  <si>
    <t>00F, 012, 013, 015, 016, 017, 018, 025, 026, 027, 028, 02B, 04E, 060, 06F, 071, 074, 076, 077, 078, 079, 07A, 07D, 07E, 07F, 087, 088, 08A, 08B, 0A7, 0E6, 0EB, 0F6, 15F, 1FD</t>
  </si>
  <si>
    <t>010, 012, 013, 017, 018, 031, 032, 037, 039, 03A, 050, 067, 068, 07E, 092, 093, 097, 0A9, 0AA, 0AC, 0AD, 0AE, 0AF, 0B0, 0BE, 0C0, 0CE, 0D9, 0DB, 0DD, 0DF, 0EE, 0EF, 0F0, 0F1, 154, 157, 160, 1FD</t>
  </si>
  <si>
    <t>01B, 057, 058, 059, 05B, 062, 063, 067, 070, 0C6, 0C8, 0D6, 0E9, 0EA, 0EB, 154, 158, 161, 1FD</t>
  </si>
  <si>
    <t>003, 014, 017, 018, 033, 034, 037, 038, 03C, 04E, 05D, 07F, 08B, 08C, 08F, 092, 093, 094, 096, 097, 09C, 0D2, 0D9, 0DD, 0DE, 0E3, 0E7, 0F0, 0F3, 154, 161, 16A, 1FD</t>
  </si>
  <si>
    <t>03F, 040, 04B, 04C, 050, 060, 063, 0C0, 0C1, 0C2, 0C5, 0C8, 0D7, 0EE, 154, 162, 1D2, 1F5, 1FD</t>
  </si>
  <si>
    <t>053, 05F, 07B, 0CD, 0CE, 0CF, 0D0, 0D4, 0D7, 0E2, 0E5, 0F3, 154, 162, 1D0, 1F5, 1FD</t>
  </si>
  <si>
    <t>003, 004, 007, 008, 053, 06D, 07C, 07F, 09B, 0B7, 0B8, 0C4, 0CA, 0D7, 0E0, 0F8, 154, 157, 163, 1D1, 1FD</t>
  </si>
  <si>
    <t>053, 0B1, 0D7, 154, 157, 15B, 163, 1B7, 1FD</t>
  </si>
  <si>
    <t>000, 009, 01F, 02D, 02F, 030, 034, 03F, 045, 047, 048, 051, 053, 05D, 05F, 060, 06A, 06B, 06C, 072, 077, 083, 08B, 08C, 08E, 095, 097, 098, 0AB, 0AF, 0B7, 0B8, 0BB, 0BC, 0C3, 0C5, 0C9, 0DC, 0FE, 0FF, 157, 158, 159, 15B, 15C, 17E, 1BC, 1F0, 1F5, 1FE</t>
  </si>
  <si>
    <t>003, 004, 014, 01B, 01C, 020, 040, 043, 057, 058, 064, 0A0, 0A4, 0A7, 0B7, 0BA, 0BB, 0BE, 0BF, 0EA, 0F0, 0FC, 15C, 1FE</t>
  </si>
  <si>
    <t>01C, 020, 026, 027, 028, 02B, 02C, 033, 038, 03B, 04B, 04C, 077, 07B, 07C, 07F, 094, 097, 098, 0AF, 0CF, 0D1, 0D2, 0D3, 0D6, 0E8, 0FC, 155, 159, 15D, 16E, 1FE</t>
  </si>
  <si>
    <t>00F, 01F, 040, 04F, 05B, 067, 07E, 08F, 090, 0A4, 0A7, 0A8, 0BA, 0BB, 0BC, 0DB, 0DF, 0E5, 0FD, 155, 159, 15D, 1FE</t>
  </si>
  <si>
    <t>003, 004, 00F, 014, 016, 08E, 0B7, 0B8, 0BA, 0BC, 0BF, 0C3, 0C4, 0C5, 0E4, 0E6, 0F0, 0F2, 155, 159, 15E, 1FE</t>
  </si>
  <si>
    <t>002, 01C, 01F, 027, 02B, 02C, 03B, 04F, 063, 067, 07B, 08F, 090, 0CE, 0CF, 0E2, 0F4, 155, 15E, 167, 1C9, 1FE</t>
  </si>
  <si>
    <t>04B, 04C, 04F, 057, 058, 05B, 05C, 05F, 063, 064, 070, 0CF, 0D2, 0E1, 155, 15F, 1AE, 1C5, 1FE</t>
  </si>
  <si>
    <t>018, 027, 028, 060, 07F, 0DB, 0DF, 0E6, 0E8, 155, 15F, 1D2, 1FE</t>
  </si>
  <si>
    <t>013, 015, 018, 027, 028, 033, 03B, 03C, 04F, 050, 067, 097, 0BF, 0C0, 0CA, 0CE, 0EF, 0F1, 155, 156, 160, 168, 1D4, 1D8, 1FE</t>
  </si>
  <si>
    <t>155, 156, 158, 160, 1FE</t>
  </si>
  <si>
    <t>05B, 067, 068, 070, 0C8, 0D6, 0E9, 0EA, 0EB, 0F4, 156, 161, 169, 1FE</t>
  </si>
  <si>
    <t>00F, 014, 018, 03B, 05D, 097, 0CC, 0E3, 0E7, 0F0, 156, 157, 161, 1FE</t>
  </si>
  <si>
    <t>0C8, 0D7, 0ED, 156, 157, 162, 1F5, 1FE</t>
  </si>
  <si>
    <t>053, 0D4, 0D7, 0E6, 0E8, 156, 162, 16B, 1B7, 1F5, 1FE</t>
  </si>
  <si>
    <t>033, 034, 053, 080, 09B, 0B1, 0C5, 0CA, 0CF, 0D7, 0DB, 0DF, 0E0, 156, 157, 163, 16C, 1D6, 1FE</t>
  </si>
  <si>
    <t>060, 0B4, 156, 15B, 163, 16D, 1B7, 1D6, 1FE</t>
  </si>
  <si>
    <t>119, 123, 14C, 14D, 14E, 14F, 150, 151, 19B, 19C, 1F2, 1FF</t>
  </si>
  <si>
    <t>116, 11B, 11C, 1A0, 1F2, 1FF</t>
  </si>
  <si>
    <t>129, 12E, 1A8, 1A9, 1B0, 1F3, 1FF</t>
  </si>
  <si>
    <t>006, 0B2, 14C, 14D, 14E, 14F, 150, 151, 160, 17F, 19A, 1BC, 1D1, 1FC, 1FF</t>
  </si>
  <si>
    <t>05D, 0B2, 154, 160, 1FD, 1FF</t>
  </si>
  <si>
    <t>Unused Inflict Statuses</t>
  </si>
  <si>
    <t>Unused Item Attributes</t>
  </si>
  <si>
    <t>Unused Jobs</t>
  </si>
  <si>
    <t>Used By Deep Dungeon ID</t>
  </si>
  <si>
    <t>Location Names</t>
  </si>
  <si>
    <t>Lesalia Imperial Capital</t>
  </si>
  <si>
    <t>Riovanes Castle</t>
  </si>
  <si>
    <t>Igros Castle</t>
  </si>
  <si>
    <t>Lionel Castle</t>
  </si>
  <si>
    <t>Limberry Castle</t>
  </si>
  <si>
    <t>Zeltennia Castle</t>
  </si>
  <si>
    <t>Dorter Trade City</t>
  </si>
  <si>
    <t>Goug Machine City</t>
  </si>
  <si>
    <t>Warjilis Trade City</t>
  </si>
  <si>
    <t>Murond Death City</t>
  </si>
  <si>
    <t>Bethla Garrison</t>
  </si>
  <si>
    <t>Deep Dungeon</t>
  </si>
  <si>
    <t>Fovoham Plains</t>
  </si>
  <si>
    <t>Bervenia Volcano</t>
  </si>
  <si>
    <t>Zeklaus Desert</t>
  </si>
  <si>
    <t>Dolbodar Swamp</t>
  </si>
  <si>
    <t>Unused Sprites</t>
  </si>
  <si>
    <t>Used By ENTDs (1+ unit)</t>
  </si>
  <si>
    <t>Used by ENTDs (1+ unit)</t>
  </si>
  <si>
    <t>Map Names</t>
  </si>
  <si>
    <t>'Settings'!D15</t>
  </si>
  <si>
    <t>(No name)</t>
  </si>
  <si>
    <t>At main gate of Igros Castle</t>
  </si>
  <si>
    <t>Back gate of Lesalia Castle</t>
  </si>
  <si>
    <t>Office of Lesalia Castle</t>
  </si>
  <si>
    <t>Roof of Riovanes Castle</t>
  </si>
  <si>
    <t>At the gate of Riovanes Castle</t>
  </si>
  <si>
    <t>Citadel of Igros Castle</t>
  </si>
  <si>
    <t>Office of Igros Castle</t>
  </si>
  <si>
    <t>At the gate of Lionel Castle</t>
  </si>
  <si>
    <t>Inside of Lionel Castle</t>
  </si>
  <si>
    <t>Office of Lionel Castle</t>
  </si>
  <si>
    <t>At the gate of Limberry Castle</t>
  </si>
  <si>
    <t>Underground cemetery of Limberry Castle</t>
  </si>
  <si>
    <t>Office of Limberry Castle</t>
  </si>
  <si>
    <t>Inside of Zeltennia Castle</t>
  </si>
  <si>
    <t>Beoulve residence</t>
  </si>
  <si>
    <t>Military Academy's Auditorium</t>
  </si>
  <si>
    <t>Weapon storage of Yardow</t>
  </si>
  <si>
    <t>Colliery underground First floor</t>
  </si>
  <si>
    <t>Colliery underground Second floor</t>
  </si>
  <si>
    <t>Colliery underground Third floor</t>
  </si>
  <si>
    <t>Hospital in slums</t>
  </si>
  <si>
    <t>Cellar of Sand Mouse</t>
  </si>
  <si>
    <t>Church outside the town</t>
  </si>
  <si>
    <t>Ruins outside Zaland</t>
  </si>
  <si>
    <t>Underground passage in Goland</t>
  </si>
  <si>
    <t>Besrodio's house</t>
  </si>
  <si>
    <t xml:space="preserve">'Resources.zip'!I6 </t>
  </si>
  <si>
    <t>Port of Warjilis</t>
  </si>
  <si>
    <t>Ruins of Zeltennia Castle's church</t>
  </si>
  <si>
    <t>Cemetery of Heavenly Knight, Balbanes</t>
  </si>
  <si>
    <t>Slums of Zarghidas</t>
  </si>
  <si>
    <t>St. Murond Temple</t>
  </si>
  <si>
    <t>Entrance to Death City</t>
  </si>
  <si>
    <t>Lost Sacred Precincts</t>
  </si>
  <si>
    <t>Graveyard of Airships</t>
  </si>
  <si>
    <t>Underground Book Storage First Floor</t>
  </si>
  <si>
    <t>Underground Book Storage Second Floor</t>
  </si>
  <si>
    <t>Underground Book Storage Third Floor</t>
  </si>
  <si>
    <t>Underground Book Storage Fourth Floor</t>
  </si>
  <si>
    <t>Underground Book Storage Fifth Floor</t>
  </si>
  <si>
    <t>Chapel of Orbonne Monastery</t>
  </si>
  <si>
    <t>In front of Bethla Garrison's Sluice</t>
  </si>
  <si>
    <t>Granary of Bethla Garrison</t>
  </si>
  <si>
    <t>Inside of windmill Shed</t>
  </si>
  <si>
    <t>Igros·Beoulve residence</t>
  </si>
  <si>
    <t>Broke down shed·Wooden building</t>
  </si>
  <si>
    <t>Broke down shed·Stone building</t>
  </si>
  <si>
    <t>Church</t>
  </si>
  <si>
    <t>Pub</t>
  </si>
  <si>
    <t>Inside castle gate in Lesalia</t>
  </si>
  <si>
    <t>Outside castle gate in Lesalia</t>
  </si>
  <si>
    <t>Main street of Lesalia</t>
  </si>
  <si>
    <t>Public cemetary</t>
  </si>
  <si>
    <t>For tutorial 1</t>
  </si>
  <si>
    <t>For tutorial 2</t>
  </si>
  <si>
    <t>Windmill shed</t>
  </si>
  <si>
    <t>A room of Beoulve residence</t>
  </si>
  <si>
    <t>terminate</t>
  </si>
  <si>
    <t>delta</t>
  </si>
  <si>
    <t>nogias</t>
  </si>
  <si>
    <t>voyage</t>
  </si>
  <si>
    <t>bridge</t>
  </si>
  <si>
    <t>valkyries</t>
  </si>
  <si>
    <t>mlapan</t>
  </si>
  <si>
    <t>tiger</t>
  </si>
  <si>
    <t>horror</t>
  </si>
  <si>
    <t>end</t>
  </si>
  <si>
    <t>Banished fort</t>
  </si>
  <si>
    <t>(No name) -- Battle Arena</t>
  </si>
  <si>
    <t>(No name) -- Checkerboard Wall</t>
  </si>
  <si>
    <t>(No name) -- Checkerboard Wall ???</t>
  </si>
  <si>
    <t>(No name) -- Checkerboard Wall Waterland</t>
  </si>
  <si>
    <t>(Garbled name) -- Sloped Checkerboard</t>
  </si>
  <si>
    <t>Algus</t>
  </si>
  <si>
    <t>Zalbag</t>
  </si>
  <si>
    <t>Dycedarg</t>
  </si>
  <si>
    <t>Larg</t>
  </si>
  <si>
    <t>Goltana</t>
  </si>
  <si>
    <t>Ovelia</t>
  </si>
  <si>
    <t>Orlandu</t>
  </si>
  <si>
    <t>Zalmo</t>
  </si>
  <si>
    <t>Simon</t>
  </si>
  <si>
    <t>Olan</t>
  </si>
  <si>
    <t>Draclau</t>
  </si>
  <si>
    <t>Elmdor</t>
  </si>
  <si>
    <t>Teta</t>
  </si>
  <si>
    <t>Barinten</t>
  </si>
  <si>
    <t>Beowulf</t>
  </si>
  <si>
    <t>Balmafula</t>
  </si>
  <si>
    <t>Rudvich</t>
  </si>
  <si>
    <t>Vormav</t>
  </si>
  <si>
    <t>Rofel</t>
  </si>
  <si>
    <t>Izlude</t>
  </si>
  <si>
    <t>Kletian</t>
  </si>
  <si>
    <t>Balk</t>
  </si>
  <si>
    <t>Celia</t>
  </si>
  <si>
    <t>Lede</t>
  </si>
  <si>
    <t>Ajora</t>
  </si>
  <si>
    <t>Cloud</t>
  </si>
  <si>
    <t>Velius</t>
  </si>
  <si>
    <t>Zalera</t>
  </si>
  <si>
    <t>Hashmalum</t>
  </si>
  <si>
    <t>Queklain</t>
  </si>
  <si>
    <t>Adramelk</t>
  </si>
  <si>
    <t>Elidibs</t>
  </si>
  <si>
    <t>'Resources.zip'!I11</t>
  </si>
  <si>
    <t>Ramza Chapter 1</t>
  </si>
  <si>
    <t>Ramza Chapter 2/3</t>
  </si>
  <si>
    <t>Ramza Chapter 4</t>
  </si>
  <si>
    <t>Delita Chapter 1</t>
  </si>
  <si>
    <t>Delita Chapter 2/3</t>
  </si>
  <si>
    <t>Delita Chapter 4</t>
  </si>
  <si>
    <t>Funeral</t>
  </si>
  <si>
    <t>Reis (Human)</t>
  </si>
  <si>
    <t>Gafgarion (Enemy)</t>
  </si>
  <si>
    <t>Malak (Dead, Used once)</t>
  </si>
  <si>
    <t>Alma (Battle)</t>
  </si>
  <si>
    <t>Mustadio (Join)</t>
  </si>
  <si>
    <t>Gafgarion (Guest)</t>
  </si>
  <si>
    <t>Rafa (Guest)</t>
  </si>
  <si>
    <t>Malak (Enemy &amp; Join)</t>
  </si>
  <si>
    <t>Agrias (Join)</t>
  </si>
  <si>
    <t>Wiegraf Chapter 1</t>
  </si>
  <si>
    <t>Mustadio (Guest)</t>
  </si>
  <si>
    <t>Wiegraf Chapter 2/3</t>
  </si>
  <si>
    <t>Rafa (Join)</t>
  </si>
  <si>
    <t>Meliadoul (Join)</t>
  </si>
  <si>
    <t>Alma (Dead)</t>
  </si>
  <si>
    <t>Meliadoul (Enemy)</t>
  </si>
  <si>
    <t>Alma (Events)</t>
  </si>
  <si>
    <t>Zalbag (Zombie)</t>
  </si>
  <si>
    <t>Agrias (Guest)</t>
  </si>
  <si>
    <t>Female Chemist</t>
  </si>
  <si>
    <t>Female Priest</t>
  </si>
  <si>
    <t>Male Wizard</t>
  </si>
  <si>
    <t>Male Oracle</t>
  </si>
  <si>
    <t>Male Squire</t>
  </si>
  <si>
    <t>Celia (Never Used)</t>
  </si>
  <si>
    <t>Lede (Never Used)</t>
  </si>
  <si>
    <t>Male Knight</t>
  </si>
  <si>
    <t>Male Archer</t>
  </si>
  <si>
    <t>Altima (First Form)</t>
  </si>
  <si>
    <t>Female Time Mage</t>
  </si>
  <si>
    <t>Female Summoner</t>
  </si>
  <si>
    <t>Reis (Dragon Form)</t>
  </si>
  <si>
    <t>Altima (Second Form)</t>
  </si>
  <si>
    <t>10 Year Old Male</t>
  </si>
  <si>
    <t>10 Year Old Woman</t>
  </si>
  <si>
    <t>20 Year Old Male</t>
  </si>
  <si>
    <t>20 Year Old Woman</t>
  </si>
  <si>
    <t>40 Year Old Male</t>
  </si>
  <si>
    <t>40 Year Old Woman</t>
  </si>
  <si>
    <t>60 Year Old Male</t>
  </si>
  <si>
    <t>60 Year Old Woman</t>
  </si>
  <si>
    <t>Old Funeral Man</t>
  </si>
  <si>
    <t>Old Funeral Woman</t>
  </si>
  <si>
    <t>Funeral Man</t>
  </si>
  <si>
    <t>Funeral Woman</t>
  </si>
  <si>
    <t>Funeral Priest</t>
  </si>
  <si>
    <t>???</t>
  </si>
  <si>
    <t>Female Squire</t>
  </si>
  <si>
    <t>Male Chemist</t>
  </si>
  <si>
    <t>Female Knight</t>
  </si>
  <si>
    <t>Female Archer</t>
  </si>
  <si>
    <t>Male Monk</t>
  </si>
  <si>
    <t>Female Monk</t>
  </si>
  <si>
    <t>Male Priest</t>
  </si>
  <si>
    <t>Female Wizard</t>
  </si>
  <si>
    <t>Male Time Mage</t>
  </si>
  <si>
    <t>Male Summoner</t>
  </si>
  <si>
    <t>Male Thief</t>
  </si>
  <si>
    <t>Female Thief</t>
  </si>
  <si>
    <t>Male Mediator</t>
  </si>
  <si>
    <t>Female Mediator</t>
  </si>
  <si>
    <t>Female Oracle</t>
  </si>
  <si>
    <t>Male Geomancer</t>
  </si>
  <si>
    <t>Female Geomancer</t>
  </si>
  <si>
    <t>Male Lancer</t>
  </si>
  <si>
    <t>Female Lancer</t>
  </si>
  <si>
    <t>Male Samurai</t>
  </si>
  <si>
    <t>Female Samurai</t>
  </si>
  <si>
    <t>Male Ninja</t>
  </si>
  <si>
    <t>Female Ninja</t>
  </si>
  <si>
    <t>Male Calculator</t>
  </si>
  <si>
    <t>Female Calculator</t>
  </si>
  <si>
    <t>Male Bard</t>
  </si>
  <si>
    <t>Female Dancer</t>
  </si>
  <si>
    <t>Male Mime</t>
  </si>
  <si>
    <t>Female Mime</t>
  </si>
  <si>
    <t>Coeurl</t>
  </si>
  <si>
    <t>Squid</t>
  </si>
  <si>
    <t>Ghost</t>
  </si>
  <si>
    <t>Cockatrice</t>
  </si>
  <si>
    <t>Treant</t>
  </si>
  <si>
    <t>Minotaur</t>
  </si>
  <si>
    <t>Malboro</t>
  </si>
  <si>
    <t>Apanda/Byblos</t>
  </si>
  <si>
    <t>Demon</t>
  </si>
  <si>
    <t>HARDCODED</t>
  </si>
  <si>
    <t>131, 132, 14C, 14D, 14E, 150, 1B1, 1B2</t>
  </si>
  <si>
    <t>142, 14B, 14C, 14D, 14E, 150, 1C9, 1CA</t>
  </si>
  <si>
    <t>14C, 14D, 14E, 151, 153, 1D2, 1D3, 1D5</t>
  </si>
  <si>
    <t>111, 11A, 11C, 11D, 12B, 138, 139, 13A, 13B, 13F, 183, 195, 196, 1BD, 1BE, 1C3, 1F1</t>
  </si>
  <si>
    <t>133, 143, 1F1</t>
  </si>
  <si>
    <t>101, 103, 105, 106, 107, 109, 10A, 10B, 180, 181, 182, 185, 186, 187, 189, 18A, 18B, 18C, 18E, 191, 1F1</t>
  </si>
  <si>
    <t>103, 104, 107, 108, 126, 13C, 140, 144, 14B, 186, 18D, 191, 1CB, 1F1</t>
  </si>
  <si>
    <t>101, 104, 107, 108, 114, 13C, 14B, 18D, 1CB, 1F1</t>
  </si>
  <si>
    <t>101, 13C, 1F1</t>
  </si>
  <si>
    <t>11F, 120, 13B, 13F, 1C3, 1F1</t>
  </si>
  <si>
    <t>100, 111, 112, 113, 116, 133, 143, 183, 195, 196, 198, 1F1</t>
  </si>
  <si>
    <t>135, 137, 13B, 13D, 13F, 14B, 14C, 14D, 14E, 14F, 1C3, 1F1</t>
  </si>
  <si>
    <t>146, 147, 158, 1F1</t>
  </si>
  <si>
    <t>14B, 14C, 14D, 14E, 14F, 1D5, 1DB, 1F1</t>
  </si>
  <si>
    <t>138, 1A4, 1BD, 1F1</t>
  </si>
  <si>
    <t>1B9, 1D7, 1F2</t>
  </si>
  <si>
    <t>12A, 12E, 131, 132, 14C, 14D, 14E, 14F, 16E, 1AC, 1AF, 1B2, 1F2</t>
  </si>
  <si>
    <t>12E, 1F2</t>
  </si>
  <si>
    <t>14C, 14D, 14E, 150, 156, 19D, 1F2</t>
  </si>
  <si>
    <t>14A, 14B, 14C, 14D, 14E, 150, 1CF, 1D0, 1D1, 1D2, 1D3, 1D5, 1F2</t>
  </si>
  <si>
    <t>159, 1B8, 1B9, 1D7, 1F4</t>
  </si>
  <si>
    <t>125, 14C, 14D, 14E, 151, 164, 1A3, 1F4</t>
  </si>
  <si>
    <t>101, 102, 103, 104, 105, 106, 107, 109, 10A, 10B, 10C, 10E, 10F, 17C, 17D, 183, 186, 187, 188, 189, 18A, 18C, 18E, 1F1, 1FA</t>
  </si>
  <si>
    <t>119, 123, 14C, 14D, 14E, 14F, 19B, 19C, 1F2, 1FF</t>
  </si>
  <si>
    <t>112, 113, 115, 116, 118, 197, 198, 199, 19A, 1F3, 1FF</t>
  </si>
  <si>
    <t>129, 12E, 1A8, 1A9, 1B0, 1FF</t>
  </si>
  <si>
    <t>Used by Main IDs from ENTDs (1+ main ID)</t>
  </si>
  <si>
    <t>Used by "Monster Portrait"</t>
  </si>
  <si>
    <t>05B, 05C, 05D, 05E, 05B, 05C, 05D, 05E, 05B, 05C, 05D, 05E, 05B, 05C, 05D, 05E, 05B, 05C, 05D, 05E, 05B, 05C, 05D, 05E, 05B, 05C, 05D, 05E, 05B, 05C, 05D, 05E, 05B, 05C, 05D, 05E, 05B, 05C, 05D, 05E, 05B, 05C, 05D, 05E, 05B, 05C, 05D, 05E, 05B, 05C, 05D, 05E, 05B, 05C, 05D, 05E, 05B, 05C, 05D, 05E, 05B, 05C, 05D, 05E, 05B, 05C, 05D, 05E, 05B, 05C, 05D, 05E, 05B, 05C, 05D, 05E, 05B, 05C, 05D, 05E, 05B, 05C, 05D, 05E, 05B, 05C, 05D, 05E, 05B, 05C, 05D, 05E, 05B, 05C, 05D, 05E, 05B, 05C, 05D, 05E, 05B, 05C, 05D, 05E, 05B, 05C, 05D, 05E, 05B, 05C, 05D, 05E, 05B, 05C, 05D, 05E, 05B, 05C, 05D, 05E, 05B, 05C, 05D, 05E, 05B, 05C, 05D, 05E, 05B, 05C, 05D, 05E, 05B, 05C, 05D, 05E, 05B, 05C, 05D, 05E, 05B, 05C, 05D, 05E, 05B, 05C, 05D, 05E, 05B, 05C, 05D, 05E, 05B, 05C, 05D, 05E, 05B, 05C, 05D, 05E, 05B, 05C, 05D, 05E, 05B, 05C, 05D, 05E, 05B, 05C, 05D, 05E, 05B, 05C, 05D, 05E, 05B, 05C, 05D, 05E, 05B, 05C, 05D, 05E</t>
  </si>
  <si>
    <t>05F, 060, 05F, 060, 05F, 060, 05F, 060, 05F, 060, 05F, 060, 05F, 060, 05F, 060, 05F, 060, 05F, 060, 05F, 060, 05F, 060, 05F, 060, 05F, 060, 05F, 060, 05F, 060, 05F, 060, 05F, 060, 05F, 060, 05F, 060, 05F, 060, 05F, 060, 05F, 060, 05F, 060, 05F, 060, 05F, 060, 05F, 060, 05F, 060, 05F, 060, 05F, 060, 05F, 060, 05F, 060, 05F, 060, 05F, 060, 05F, 060, 05F, 060, 05F, 060, 05F, 060, 05F, 060, 05F, 060, 05F, 060, 05F, 060, 05F, 060, 05F, 060, 05F, 060, 05F, 060</t>
  </si>
  <si>
    <t>61, 062, 061, 062, 061, 062, 061, 062, 061, 062, 061, 062, 061, 062, 061, 062, 061, 062, 061, 062, 061, 062, 061, 062, 061, 062, 061, 062, 061, 062, 061, 062, 061, 062, 061, 062, 061, 062, 061, 062, 061, 062, 061, 062, 061, 062, 061, 062, 061, 062, 061, 062, 061, 062, 061, 062, 061, 062, 061, 062, 061, 062, 061, 062, 061, 062, 061, 062, 061, 062, 061, 062, 061, 062, 061, 062, 061, 062, 061, 062, 061, 062, 061, 062, 061, 062, 061, 062, 061, 062, 061, 062</t>
  </si>
  <si>
    <t>63, 064, 063, 064, 063, 064, 063, 064, 063, 064, 063, 064, 063, 064, 063, 064, 063, 064, 063, 064, 063, 064, 063, 064, 063, 064, 063, 064, 063, 064, 063, 064, 063, 064, 063, 064, 063, 064, 063, 064, 063, 064, 063, 064, 063, 064, 063, 064, 063, 064, 063, 064, 063, 064, 063, 064, 063, 064, 063, 064, 063, 064, 063, 064, 063, 064, 063, 064, 063, 064, 063, 064, 063, 064, 063, 064, 063, 064, 063, 064, 063, 064, 063, 064, 063, 064, 063, 064, 063, 064, 063, 064</t>
  </si>
  <si>
    <t>65, 066, 065, 066, 065, 066, 065, 066, 065, 066, 065, 066, 065, 066, 065, 066, 065, 066, 065, 066, 065, 066, 065, 066, 065, 066, 065, 066, 065, 066, 065, 066, 065, 066, 065, 066, 065, 066, 065, 066, 065, 066, 065, 066, 065, 066, 065, 066, 065, 066, 065, 066, 065, 066, 065, 066, 065, 066, 065, 066, 065, 066, 065, 066, 065, 066, 065, 066, 065, 066, 065, 066, 065, 066, 065, 066, 065, 066, 065, 066, 065, 066, 065, 066, 065, 066, 065, 066, 065, 066, 065, 066</t>
  </si>
  <si>
    <t>67, 068, 067, 068, 067, 068, 067, 068, 067, 068, 067, 068, 067, 068, 067, 068, 067, 068, 067, 068, 067, 068, 067, 068, 067, 068, 067, 068, 067, 068, 067, 068, 067, 068, 067, 068, 067, 068, 067, 068, 067, 068, 067, 068, 067, 068, 067, 068, 067, 068, 067, 068, 067, 068, 067, 068, 067, 068, 067, 068, 067, 068, 067, 068, 067, 068, 067, 068, 067, 068, 067, 068, 067, 068, 067, 068, 067, 068, 067, 068, 067, 068, 067, 068, 067, 068, 067, 068, 067, 068, 067, 068</t>
  </si>
  <si>
    <t>69, 06A, 069, 06A, 069, 06A, 069, 06A, 069, 06A, 069, 06A, 069, 06A, 069, 06A, 069, 06A, 069, 06A, 069, 06A, 069, 06A, 069, 06A, 069, 06A, 069, 06A, 069, 06A, 069, 06A, 069, 06A, 069, 06A, 069, 06A, 069, 06A, 069, 06A, 069, 06A, 069, 06A, 069, 06A, 069, 06A, 069, 06A, 069, 06A, 069, 06A, 069, 06A, 069, 06A, 069, 06A, 069, 06A, 069, 06A, 069, 06A, 069, 06A, 069, 06A, 069, 06A, 069, 06A, 069, 06A, 069, 06A, 069, 06A, 069, 06A, 069, 06A, 069, 06A, 069, 06A</t>
  </si>
  <si>
    <t>06B, 06C, 06B, 06C, 06B, 06C, 06B, 06C, 06B, 06C, 06B, 06C, 06B, 06C, 06B, 06C, 06B, 06C, 06B, 06C, 06B, 06C, 06B, 06C, 06B, 06C, 06B, 06C, 06B, 06C, 06B, 06C, 06B, 06C, 06B, 06C, 06B, 06C, 06B, 06C, 06B, 06C, 06B, 06C, 06B, 06C, 06B, 06C, 06B, 06C, 06B, 06C, 06B, 06C, 06B, 06C, 06B, 06C, 06B, 06C, 06B, 06C, 06B, 06C, 06B, 06C, 06B, 06C, 06B, 06C, 06B, 06C, 06B, 06C, 06B, 06C, 06B, 06C, 06B, 06C, 06B, 06C, 06B, 06C, 06B, 06C, 06B, 06C, 06B, 06C, 06B, 06C</t>
  </si>
  <si>
    <t>06D, 06E, 06D, 06E, 06D, 06E, 06D, 06E, 06D, 06E, 06D, 06E, 06D, 06E, 06D, 06E, 06D, 06E, 06D, 06E, 06D, 06E, 06D, 06E, 06D, 06E, 06D, 06E, 06D, 06E, 06D, 06E, 06D, 06E, 06D, 06E, 06D, 06E, 06D, 06E, 06D, 06E, 06D, 06E, 06D, 06E, 06D, 06E, 06D, 06E, 06D, 06E, 06D, 06E, 06D, 06E, 06D, 06E, 06D, 06E, 06D, 06E, 06D, 06E, 06D, 06E, 06D, 06E, 06D, 06E, 06D, 06E, 06D, 06E, 06D, 06E, 06D, 06E, 06D, 06E, 06D, 06E, 06D, 06E, 06D, 06E, 06D, 06E, 06D, 06E, 06D, 06E</t>
  </si>
  <si>
    <t>72, 073, 072, 073, 072, 073, 072, 073, 072, 073, 072, 073, 072, 073, 072, 073, 072, 073, 072, 073, 072, 073, 072, 073, 072, 073, 072, 073, 072, 073, 072, 073, 072, 073, 072, 073, 072, 073, 072, 073, 072, 073, 072, 073, 072, 073, 072, 073, 072, 073, 072, 073, 072, 073, 072, 073, 072, 073, 072, 073, 072, 073, 072, 073, 072, 073, 072, 073, 072, 073, 072, 073, 072, 073, 072, 073, 072, 073, 072, 073, 072, 073, 072, 073, 072, 073, 072, 073, 072, 073, 072, 073</t>
  </si>
  <si>
    <t>Sprite Slot</t>
  </si>
  <si>
    <t>Vanilla Events</t>
  </si>
  <si>
    <t>Unused Effects</t>
  </si>
  <si>
    <t>TRUE</t>
  </si>
  <si>
    <t>0</t>
  </si>
  <si>
    <t>v1.02 by Xifanie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</si>
</sst>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b/>
      <sz val="11"/>
      <color theme="1"/>
      <name val="Calibri"/>
      <family val="2"/>
      <scheme val="minor"/>
    </font>
    <font>
      <sz val="11"/>
      <color theme="1"/>
      <name val="Courier"/>
      <family val="3"/>
    </font>
    <font>
      <b/>
      <sz val="11"/>
      <color theme="0"/>
      <name val="Calibri"/>
      <family val="2"/>
      <scheme val="minor"/>
    </font>
    <font>
      <b/>
      <sz val="11"/>
      <color theme="0" tint="-4.9989318521683403E-2"/>
      <name val="Calibri"/>
      <family val="2"/>
      <scheme val="minor"/>
    </font>
    <font>
      <sz val="11"/>
      <color theme="0" tint="-0.14999847407452621"/>
      <name val="Calibri"/>
      <family val="2"/>
      <scheme val="minor"/>
    </font>
    <font>
      <sz val="11"/>
      <color theme="1"/>
      <name val="Courier New"/>
      <family val="3"/>
    </font>
    <font>
      <b/>
      <sz val="11"/>
      <color theme="1"/>
      <name val="Andalus"/>
      <family val="1"/>
    </font>
    <font>
      <sz val="11"/>
      <color rgb="FF000000"/>
      <name val="Calibri"/>
      <family val="2"/>
    </font>
  </fonts>
  <fills count="24">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3" tint="0.59999389629810485"/>
        <bgColor indexed="64"/>
      </patternFill>
    </fill>
    <fill>
      <patternFill patternType="solid">
        <fgColor theme="7" tint="-0.249977111117893"/>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indexed="22"/>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85">
    <xf numFmtId="0" fontId="0" fillId="0" borderId="0" xfId="0"/>
    <xf numFmtId="0" fontId="0" fillId="0" borderId="0" xfId="0" applyAlignment="1">
      <alignment horizontal="center"/>
    </xf>
    <xf numFmtId="49" fontId="0" fillId="0" borderId="0" xfId="0" applyNumberFormat="1"/>
    <xf numFmtId="0" fontId="0" fillId="0" borderId="0" xfId="0" applyAlignment="1">
      <alignment horizontal="left"/>
    </xf>
    <xf numFmtId="0" fontId="0" fillId="0" borderId="0" xfId="0" applyFill="1"/>
    <xf numFmtId="0" fontId="4" fillId="3" borderId="0" xfId="0" applyFont="1" applyFill="1" applyAlignment="1">
      <alignment horizontal="center"/>
    </xf>
    <xf numFmtId="0" fontId="3" fillId="3" borderId="0" xfId="0" applyFont="1" applyFill="1"/>
    <xf numFmtId="0" fontId="0" fillId="3" borderId="0" xfId="0" applyFill="1" applyAlignment="1">
      <alignment horizontal="center"/>
    </xf>
    <xf numFmtId="0" fontId="0" fillId="3" borderId="0" xfId="0" applyFill="1"/>
    <xf numFmtId="0" fontId="1" fillId="0" borderId="0" xfId="0" applyFont="1" applyFill="1" applyAlignment="1">
      <alignment horizontal="center"/>
    </xf>
    <xf numFmtId="0" fontId="1" fillId="0" borderId="0" xfId="0" applyFont="1"/>
    <xf numFmtId="0" fontId="0" fillId="5" borderId="0" xfId="0" applyFill="1"/>
    <xf numFmtId="0" fontId="2" fillId="0" borderId="0" xfId="0" applyFont="1" applyAlignment="1">
      <alignment horizontal="center"/>
    </xf>
    <xf numFmtId="0" fontId="0" fillId="0" borderId="1" xfId="0" applyBorder="1"/>
    <xf numFmtId="0" fontId="0" fillId="0" borderId="2" xfId="0" applyBorder="1" applyAlignment="1">
      <alignment horizontal="center"/>
    </xf>
    <xf numFmtId="0" fontId="0" fillId="0" borderId="2" xfId="0" applyBorder="1"/>
    <xf numFmtId="0" fontId="0" fillId="0" borderId="0" xfId="0" applyFont="1" applyAlignment="1">
      <alignment horizontal="left"/>
    </xf>
    <xf numFmtId="0" fontId="2" fillId="0" borderId="0" xfId="0" applyNumberFormat="1" applyFont="1" applyAlignment="1">
      <alignment horizontal="center"/>
    </xf>
    <xf numFmtId="0" fontId="2" fillId="0" borderId="0" xfId="0" applyFont="1" applyAlignment="1">
      <alignment horizontal="left"/>
    </xf>
    <xf numFmtId="0" fontId="0" fillId="0" borderId="3" xfId="0" applyBorder="1"/>
    <xf numFmtId="0" fontId="0" fillId="0" borderId="0" xfId="0" applyBorder="1" applyAlignment="1">
      <alignment horizontal="center"/>
    </xf>
    <xf numFmtId="0" fontId="0" fillId="0" borderId="0" xfId="0" applyFill="1" applyBorder="1"/>
    <xf numFmtId="0" fontId="0" fillId="0" borderId="4" xfId="0" applyBorder="1" applyAlignment="1">
      <alignment horizontal="center"/>
    </xf>
    <xf numFmtId="0" fontId="0" fillId="0" borderId="0" xfId="0" applyBorder="1"/>
    <xf numFmtId="0" fontId="0" fillId="0" borderId="0" xfId="0" quotePrefix="1" applyAlignment="1">
      <alignment horizontal="left"/>
    </xf>
    <xf numFmtId="0" fontId="0" fillId="0" borderId="5" xfId="0" applyBorder="1"/>
    <xf numFmtId="0" fontId="0" fillId="0" borderId="6" xfId="0" applyBorder="1" applyAlignment="1">
      <alignment horizontal="center"/>
    </xf>
    <xf numFmtId="0" fontId="0" fillId="0" borderId="6" xfId="0" applyBorder="1"/>
    <xf numFmtId="0" fontId="0" fillId="0" borderId="7" xfId="0" applyBorder="1" applyAlignment="1">
      <alignment horizontal="center"/>
    </xf>
    <xf numFmtId="0" fontId="0" fillId="0" borderId="0" xfId="0" applyFont="1" applyAlignment="1">
      <alignment horizontal="center"/>
    </xf>
    <xf numFmtId="0" fontId="6" fillId="0" borderId="0" xfId="0" applyFont="1"/>
    <xf numFmtId="0" fontId="0" fillId="0" borderId="0" xfId="0" quotePrefix="1"/>
    <xf numFmtId="0" fontId="0" fillId="4" borderId="0" xfId="0" applyFill="1"/>
    <xf numFmtId="0" fontId="0" fillId="6" borderId="0" xfId="0" applyFill="1"/>
    <xf numFmtId="0" fontId="1" fillId="6" borderId="0" xfId="0" applyFont="1" applyFill="1" applyAlignment="1">
      <alignment horizontal="center"/>
    </xf>
    <xf numFmtId="0" fontId="0" fillId="2" borderId="0" xfId="0" applyFill="1"/>
    <xf numFmtId="0" fontId="1" fillId="5" borderId="0" xfId="0" applyFont="1" applyFill="1" applyAlignment="1">
      <alignment horizontal="center"/>
    </xf>
    <xf numFmtId="0" fontId="0" fillId="0" borderId="0" xfId="0" applyFill="1" applyAlignment="1">
      <alignment horizontal="center"/>
    </xf>
    <xf numFmtId="0" fontId="1" fillId="0" borderId="0" xfId="0" applyFont="1" applyFill="1"/>
    <xf numFmtId="0" fontId="0" fillId="10" borderId="0" xfId="0" applyFill="1"/>
    <xf numFmtId="0" fontId="1" fillId="10" borderId="0" xfId="0" applyFont="1" applyFill="1" applyAlignment="1">
      <alignment horizontal="center"/>
    </xf>
    <xf numFmtId="0" fontId="0" fillId="12" borderId="0" xfId="0" applyFill="1"/>
    <xf numFmtId="0" fontId="1" fillId="12" borderId="0" xfId="0" applyFont="1" applyFill="1" applyAlignment="1">
      <alignment horizontal="center"/>
    </xf>
    <xf numFmtId="0" fontId="0" fillId="0" borderId="4" xfId="0" quotePrefix="1" applyBorder="1" applyAlignment="1">
      <alignment horizontal="center"/>
    </xf>
    <xf numFmtId="0" fontId="0" fillId="0" borderId="0" xfId="0" quotePrefix="1" applyAlignment="1">
      <alignment horizontal="center"/>
    </xf>
    <xf numFmtId="0" fontId="1" fillId="0" borderId="0" xfId="0" applyFont="1" applyAlignment="1">
      <alignment horizontal="center"/>
    </xf>
    <xf numFmtId="0" fontId="0" fillId="0" borderId="0" xfId="0" applyAlignment="1"/>
    <xf numFmtId="0" fontId="0" fillId="15" borderId="0" xfId="0" applyFill="1"/>
    <xf numFmtId="0" fontId="0" fillId="15" borderId="0" xfId="0" applyNumberFormat="1" applyFill="1"/>
    <xf numFmtId="0" fontId="0" fillId="16" borderId="0" xfId="0" applyFill="1"/>
    <xf numFmtId="0" fontId="0" fillId="15" borderId="0" xfId="0" applyFill="1" applyAlignment="1">
      <alignment horizontal="center"/>
    </xf>
    <xf numFmtId="0" fontId="1" fillId="16" borderId="0" xfId="0" applyFont="1" applyFill="1"/>
    <xf numFmtId="0" fontId="0" fillId="16" borderId="0" xfId="0" applyNumberFormat="1" applyFill="1"/>
    <xf numFmtId="0" fontId="1" fillId="9" borderId="8" xfId="0" applyFont="1" applyFill="1" applyBorder="1"/>
    <xf numFmtId="0" fontId="0" fillId="15" borderId="0" xfId="0" quotePrefix="1" applyFill="1"/>
    <xf numFmtId="0" fontId="1" fillId="10" borderId="8" xfId="0" applyFont="1" applyFill="1" applyBorder="1" applyAlignment="1">
      <alignment horizontal="center"/>
    </xf>
    <xf numFmtId="0" fontId="1" fillId="10" borderId="8" xfId="0" applyFont="1" applyFill="1" applyBorder="1"/>
    <xf numFmtId="0" fontId="1" fillId="9" borderId="8" xfId="0" applyFont="1" applyFill="1" applyBorder="1" applyAlignment="1">
      <alignment horizontal="center"/>
    </xf>
    <xf numFmtId="0" fontId="1" fillId="9" borderId="13" xfId="0" applyFont="1" applyFill="1" applyBorder="1"/>
    <xf numFmtId="0" fontId="1" fillId="9" borderId="12" xfId="0" applyFont="1" applyFill="1" applyBorder="1"/>
    <xf numFmtId="0" fontId="0" fillId="14" borderId="0" xfId="0" applyNumberFormat="1" applyFill="1"/>
    <xf numFmtId="0" fontId="0" fillId="14" borderId="11" xfId="0" applyFill="1" applyBorder="1"/>
    <xf numFmtId="0" fontId="0" fillId="14" borderId="10" xfId="0" applyFill="1" applyBorder="1"/>
    <xf numFmtId="0" fontId="1" fillId="7" borderId="8" xfId="0" applyFont="1" applyFill="1" applyBorder="1"/>
    <xf numFmtId="0" fontId="1" fillId="8" borderId="8" xfId="0" applyFont="1" applyFill="1" applyBorder="1" applyAlignment="1">
      <alignment horizontal="center"/>
    </xf>
    <xf numFmtId="0" fontId="1" fillId="8" borderId="8" xfId="0" applyFont="1" applyFill="1" applyBorder="1"/>
    <xf numFmtId="0" fontId="1" fillId="7" borderId="8" xfId="0" applyFont="1" applyFill="1" applyBorder="1" applyAlignment="1">
      <alignment horizontal="center"/>
    </xf>
    <xf numFmtId="0" fontId="0" fillId="6" borderId="9" xfId="0" applyFill="1" applyBorder="1" applyAlignment="1">
      <alignment horizontal="center"/>
    </xf>
    <xf numFmtId="0" fontId="0" fillId="6" borderId="11" xfId="0" applyFill="1" applyBorder="1" applyAlignment="1">
      <alignment horizontal="center"/>
    </xf>
    <xf numFmtId="0" fontId="0" fillId="7" borderId="9" xfId="0" applyFill="1" applyBorder="1" applyAlignment="1">
      <alignment horizontal="center"/>
    </xf>
    <xf numFmtId="0" fontId="0" fillId="7" borderId="11" xfId="0" applyFill="1" applyBorder="1" applyAlignment="1">
      <alignment horizontal="center"/>
    </xf>
    <xf numFmtId="0" fontId="0" fillId="7" borderId="10" xfId="0" applyFill="1" applyBorder="1" applyAlignment="1">
      <alignment horizontal="center"/>
    </xf>
    <xf numFmtId="0" fontId="0" fillId="10" borderId="11" xfId="0" applyFill="1" applyBorder="1" applyAlignment="1">
      <alignment horizontal="center"/>
    </xf>
    <xf numFmtId="0" fontId="0" fillId="10" borderId="10" xfId="0" applyFill="1" applyBorder="1" applyAlignment="1">
      <alignment horizontal="center"/>
    </xf>
    <xf numFmtId="0" fontId="1" fillId="8" borderId="8" xfId="0" applyFont="1" applyFill="1" applyBorder="1" applyAlignment="1">
      <alignment horizontal="left"/>
    </xf>
    <xf numFmtId="0" fontId="0" fillId="8" borderId="11" xfId="0" applyNumberFormat="1" applyFill="1" applyBorder="1" applyAlignment="1">
      <alignment horizontal="left"/>
    </xf>
    <xf numFmtId="0" fontId="0" fillId="13" borderId="11" xfId="0" applyNumberFormat="1" applyFill="1" applyBorder="1"/>
    <xf numFmtId="0" fontId="0" fillId="11" borderId="11" xfId="0" quotePrefix="1" applyFill="1" applyBorder="1"/>
    <xf numFmtId="0" fontId="0" fillId="11" borderId="10" xfId="0" quotePrefix="1" applyFill="1" applyBorder="1"/>
    <xf numFmtId="49" fontId="0" fillId="6" borderId="11" xfId="0" quotePrefix="1" applyNumberFormat="1" applyFill="1" applyBorder="1"/>
    <xf numFmtId="0" fontId="0" fillId="14" borderId="11" xfId="0" quotePrefix="1" applyFill="1" applyBorder="1"/>
    <xf numFmtId="0" fontId="0" fillId="14" borderId="10" xfId="0" quotePrefix="1" applyFill="1" applyBorder="1"/>
    <xf numFmtId="0" fontId="0" fillId="13" borderId="11" xfId="0" quotePrefix="1" applyNumberFormat="1" applyFill="1" applyBorder="1"/>
    <xf numFmtId="0" fontId="0" fillId="13" borderId="10" xfId="0" quotePrefix="1" applyNumberFormat="1" applyFill="1" applyBorder="1"/>
    <xf numFmtId="49" fontId="0" fillId="13" borderId="11" xfId="0" quotePrefix="1" applyNumberFormat="1" applyFill="1" applyBorder="1"/>
    <xf numFmtId="0" fontId="0" fillId="6" borderId="9" xfId="0" quotePrefix="1" applyFill="1" applyBorder="1"/>
    <xf numFmtId="0" fontId="0" fillId="6" borderId="11" xfId="0" quotePrefix="1" applyFill="1" applyBorder="1"/>
    <xf numFmtId="0" fontId="0" fillId="6" borderId="10" xfId="0" quotePrefix="1" applyFill="1" applyBorder="1"/>
    <xf numFmtId="0" fontId="0" fillId="8" borderId="11" xfId="0" applyNumberFormat="1" applyFill="1" applyBorder="1" applyAlignment="1">
      <alignment horizontal="center"/>
    </xf>
    <xf numFmtId="0" fontId="1" fillId="8" borderId="11" xfId="0" applyFont="1" applyFill="1" applyBorder="1" applyAlignment="1">
      <alignment horizontal="center"/>
    </xf>
    <xf numFmtId="0" fontId="1" fillId="8" borderId="10" xfId="0" applyFont="1" applyFill="1" applyBorder="1" applyAlignment="1">
      <alignment horizontal="center"/>
    </xf>
    <xf numFmtId="0" fontId="1" fillId="9" borderId="11" xfId="0" applyFont="1" applyFill="1" applyBorder="1" applyAlignment="1">
      <alignment horizontal="center"/>
    </xf>
    <xf numFmtId="0" fontId="1" fillId="9" borderId="4" xfId="0" applyNumberFormat="1" applyFont="1" applyFill="1" applyBorder="1"/>
    <xf numFmtId="0" fontId="1" fillId="9" borderId="10" xfId="0" applyFont="1" applyFill="1" applyBorder="1" applyAlignment="1">
      <alignment horizontal="center"/>
    </xf>
    <xf numFmtId="0" fontId="1" fillId="9" borderId="7" xfId="0" applyNumberFormat="1" applyFont="1" applyFill="1" applyBorder="1"/>
    <xf numFmtId="0" fontId="1" fillId="8" borderId="11" xfId="0" applyNumberFormat="1" applyFont="1" applyFill="1" applyBorder="1" applyAlignment="1">
      <alignment horizontal="left"/>
    </xf>
    <xf numFmtId="0" fontId="1" fillId="8" borderId="10" xfId="0" applyNumberFormat="1" applyFont="1" applyFill="1" applyBorder="1" applyAlignment="1">
      <alignment horizontal="left"/>
    </xf>
    <xf numFmtId="0" fontId="7" fillId="15" borderId="0" xfId="0" applyFont="1" applyFill="1" applyAlignment="1">
      <alignment horizontal="center" vertical="top"/>
    </xf>
    <xf numFmtId="49" fontId="0" fillId="13" borderId="10" xfId="0" quotePrefix="1" applyNumberFormat="1" applyFill="1" applyBorder="1"/>
    <xf numFmtId="49" fontId="0" fillId="6" borderId="9" xfId="0" quotePrefix="1" applyNumberFormat="1" applyFill="1" applyBorder="1"/>
    <xf numFmtId="49" fontId="0" fillId="6" borderId="10" xfId="0" quotePrefix="1" applyNumberFormat="1" applyFill="1" applyBorder="1"/>
    <xf numFmtId="0" fontId="1" fillId="9" borderId="12" xfId="0" applyFont="1" applyFill="1" applyBorder="1" applyAlignment="1">
      <alignment horizontal="center"/>
    </xf>
    <xf numFmtId="0" fontId="0" fillId="14" borderId="0" xfId="0" applyNumberFormat="1" applyFill="1" applyAlignment="1">
      <alignment horizontal="center"/>
    </xf>
    <xf numFmtId="0" fontId="1" fillId="17" borderId="8" xfId="0" applyFont="1" applyFill="1" applyBorder="1" applyAlignment="1">
      <alignment horizontal="center"/>
    </xf>
    <xf numFmtId="0" fontId="1" fillId="17" borderId="8" xfId="0" applyFont="1" applyFill="1" applyBorder="1" applyAlignment="1">
      <alignment horizontal="left"/>
    </xf>
    <xf numFmtId="0" fontId="1" fillId="17" borderId="8" xfId="0" applyFont="1" applyFill="1" applyBorder="1"/>
    <xf numFmtId="0" fontId="1" fillId="17" borderId="11" xfId="0" applyFont="1" applyFill="1" applyBorder="1" applyAlignment="1">
      <alignment horizontal="center"/>
    </xf>
    <xf numFmtId="0" fontId="1" fillId="17" borderId="11" xfId="0" applyNumberFormat="1" applyFont="1" applyFill="1" applyBorder="1" applyAlignment="1">
      <alignment horizontal="left"/>
    </xf>
    <xf numFmtId="0" fontId="0" fillId="17" borderId="11" xfId="0" applyNumberFormat="1" applyFill="1" applyBorder="1" applyAlignment="1">
      <alignment horizontal="left"/>
    </xf>
    <xf numFmtId="0" fontId="1" fillId="17" borderId="10" xfId="0" applyFont="1" applyFill="1" applyBorder="1" applyAlignment="1">
      <alignment horizontal="center"/>
    </xf>
    <xf numFmtId="0" fontId="1" fillId="17" borderId="10" xfId="0" applyNumberFormat="1" applyFont="1" applyFill="1" applyBorder="1" applyAlignment="1">
      <alignment horizontal="left"/>
    </xf>
    <xf numFmtId="0" fontId="0" fillId="17" borderId="10" xfId="0" applyNumberFormat="1" applyFill="1" applyBorder="1" applyAlignment="1">
      <alignment horizontal="left"/>
    </xf>
    <xf numFmtId="0" fontId="0" fillId="18" borderId="11" xfId="0" quotePrefix="1" applyFill="1" applyBorder="1"/>
    <xf numFmtId="0" fontId="0" fillId="18" borderId="11" xfId="0" applyNumberFormat="1" applyFill="1" applyBorder="1" applyAlignment="1">
      <alignment horizontal="center"/>
    </xf>
    <xf numFmtId="11" fontId="0" fillId="18" borderId="11" xfId="0" quotePrefix="1" applyNumberFormat="1" applyFill="1" applyBorder="1"/>
    <xf numFmtId="0" fontId="0" fillId="18" borderId="10" xfId="0" quotePrefix="1" applyFill="1" applyBorder="1"/>
    <xf numFmtId="0" fontId="0" fillId="18" borderId="10" xfId="0" applyNumberFormat="1" applyFill="1" applyBorder="1" applyAlignment="1">
      <alignment horizontal="center"/>
    </xf>
    <xf numFmtId="0" fontId="1" fillId="19" borderId="8" xfId="0" applyFont="1" applyFill="1" applyBorder="1" applyAlignment="1">
      <alignment horizontal="center"/>
    </xf>
    <xf numFmtId="0" fontId="1" fillId="19" borderId="8" xfId="0" applyFont="1" applyFill="1" applyBorder="1" applyAlignment="1">
      <alignment horizontal="left"/>
    </xf>
    <xf numFmtId="0" fontId="1" fillId="19" borderId="8" xfId="0" applyFont="1" applyFill="1" applyBorder="1"/>
    <xf numFmtId="0" fontId="1" fillId="19" borderId="11" xfId="0" applyFont="1" applyFill="1" applyBorder="1" applyAlignment="1">
      <alignment horizontal="center"/>
    </xf>
    <xf numFmtId="0" fontId="1" fillId="19" borderId="11" xfId="0" applyNumberFormat="1" applyFont="1" applyFill="1" applyBorder="1" applyAlignment="1">
      <alignment horizontal="left"/>
    </xf>
    <xf numFmtId="0" fontId="0" fillId="19" borderId="11" xfId="0" applyNumberFormat="1" applyFill="1" applyBorder="1" applyAlignment="1">
      <alignment horizontal="left"/>
    </xf>
    <xf numFmtId="0" fontId="1" fillId="19" borderId="10" xfId="0" applyFont="1" applyFill="1" applyBorder="1" applyAlignment="1">
      <alignment horizontal="center"/>
    </xf>
    <xf numFmtId="0" fontId="1" fillId="19" borderId="10" xfId="0" applyNumberFormat="1" applyFont="1" applyFill="1" applyBorder="1" applyAlignment="1">
      <alignment horizontal="left"/>
    </xf>
    <xf numFmtId="0" fontId="0" fillId="19" borderId="10" xfId="0" applyNumberFormat="1" applyFill="1" applyBorder="1" applyAlignment="1">
      <alignment horizontal="left"/>
    </xf>
    <xf numFmtId="0" fontId="0" fillId="20" borderId="11" xfId="0" quotePrefix="1" applyFill="1" applyBorder="1"/>
    <xf numFmtId="0" fontId="0" fillId="20" borderId="11" xfId="0" applyNumberFormat="1" applyFill="1" applyBorder="1" applyAlignment="1">
      <alignment horizontal="center"/>
    </xf>
    <xf numFmtId="0" fontId="0" fillId="20" borderId="10" xfId="0" quotePrefix="1" applyFill="1" applyBorder="1"/>
    <xf numFmtId="0" fontId="0" fillId="20" borderId="10" xfId="0" applyNumberFormat="1" applyFill="1" applyBorder="1" applyAlignment="1">
      <alignment horizontal="center"/>
    </xf>
    <xf numFmtId="0" fontId="1" fillId="21" borderId="8" xfId="0" applyFont="1" applyFill="1" applyBorder="1" applyAlignment="1">
      <alignment horizontal="center"/>
    </xf>
    <xf numFmtId="0" fontId="1" fillId="21" borderId="8" xfId="0" applyFont="1" applyFill="1" applyBorder="1" applyAlignment="1">
      <alignment horizontal="left"/>
    </xf>
    <xf numFmtId="0" fontId="1" fillId="21" borderId="8" xfId="0" applyFont="1" applyFill="1" applyBorder="1"/>
    <xf numFmtId="0" fontId="1" fillId="21" borderId="11" xfId="0" applyFont="1" applyFill="1" applyBorder="1" applyAlignment="1">
      <alignment horizontal="center"/>
    </xf>
    <xf numFmtId="0" fontId="1" fillId="21" borderId="11" xfId="0" applyNumberFormat="1" applyFont="1" applyFill="1" applyBorder="1" applyAlignment="1">
      <alignment horizontal="left"/>
    </xf>
    <xf numFmtId="0" fontId="0" fillId="21" borderId="11" xfId="0" applyNumberFormat="1" applyFill="1" applyBorder="1" applyAlignment="1">
      <alignment horizontal="left"/>
    </xf>
    <xf numFmtId="0" fontId="1" fillId="21" borderId="10" xfId="0" applyFont="1" applyFill="1" applyBorder="1" applyAlignment="1">
      <alignment horizontal="center"/>
    </xf>
    <xf numFmtId="0" fontId="1" fillId="21" borderId="10" xfId="0" applyNumberFormat="1" applyFont="1" applyFill="1" applyBorder="1" applyAlignment="1">
      <alignment horizontal="left"/>
    </xf>
    <xf numFmtId="0" fontId="0" fillId="21" borderId="10" xfId="0" applyNumberFormat="1" applyFill="1" applyBorder="1" applyAlignment="1">
      <alignment horizontal="left"/>
    </xf>
    <xf numFmtId="0" fontId="0" fillId="22" borderId="11" xfId="0" quotePrefix="1" applyFill="1" applyBorder="1"/>
    <xf numFmtId="0" fontId="0" fillId="22" borderId="10" xfId="0" quotePrefix="1" applyFill="1" applyBorder="1"/>
    <xf numFmtId="0" fontId="1" fillId="10" borderId="8" xfId="0" applyFont="1" applyFill="1" applyBorder="1" applyAlignment="1">
      <alignment horizontal="left"/>
    </xf>
    <xf numFmtId="0" fontId="1" fillId="10" borderId="11" xfId="0" applyFont="1" applyFill="1" applyBorder="1" applyAlignment="1">
      <alignment horizontal="center"/>
    </xf>
    <xf numFmtId="0" fontId="1" fillId="10" borderId="11" xfId="0" quotePrefix="1" applyNumberFormat="1" applyFont="1" applyFill="1" applyBorder="1" applyAlignment="1">
      <alignment horizontal="left"/>
    </xf>
    <xf numFmtId="0" fontId="0" fillId="10" borderId="11" xfId="0" applyNumberFormat="1" applyFill="1" applyBorder="1" applyAlignment="1">
      <alignment horizontal="left"/>
    </xf>
    <xf numFmtId="0" fontId="1" fillId="10" borderId="11" xfId="0" applyNumberFormat="1" applyFont="1" applyFill="1" applyBorder="1" applyAlignment="1">
      <alignment horizontal="left"/>
    </xf>
    <xf numFmtId="0" fontId="0" fillId="5" borderId="11" xfId="0" quotePrefix="1" applyFill="1" applyBorder="1"/>
    <xf numFmtId="0" fontId="0" fillId="5" borderId="11" xfId="0" applyNumberFormat="1" applyFill="1" applyBorder="1" applyAlignment="1">
      <alignment horizontal="center"/>
    </xf>
    <xf numFmtId="0" fontId="1" fillId="10" borderId="10" xfId="0" applyFont="1" applyFill="1" applyBorder="1" applyAlignment="1">
      <alignment horizontal="center"/>
    </xf>
    <xf numFmtId="0" fontId="1" fillId="10" borderId="10" xfId="0" applyNumberFormat="1" applyFont="1" applyFill="1" applyBorder="1" applyAlignment="1">
      <alignment horizontal="left"/>
    </xf>
    <xf numFmtId="0" fontId="0" fillId="10" borderId="10" xfId="0" applyNumberFormat="1" applyFill="1" applyBorder="1" applyAlignment="1">
      <alignment horizontal="left"/>
    </xf>
    <xf numFmtId="0" fontId="0" fillId="5" borderId="10" xfId="0" quotePrefix="1" applyFill="1" applyBorder="1"/>
    <xf numFmtId="0" fontId="0" fillId="5" borderId="10" xfId="0" applyNumberFormat="1" applyFill="1" applyBorder="1" applyAlignment="1">
      <alignment horizontal="center"/>
    </xf>
    <xf numFmtId="0" fontId="0" fillId="20" borderId="11" xfId="0" quotePrefix="1" applyFill="1" applyBorder="1" applyAlignment="1">
      <alignment horizontal="center"/>
    </xf>
    <xf numFmtId="0" fontId="0" fillId="20" borderId="10" xfId="0" quotePrefix="1" applyFill="1" applyBorder="1" applyAlignment="1">
      <alignment horizontal="center"/>
    </xf>
    <xf numFmtId="0" fontId="0" fillId="22" borderId="11" xfId="0" quotePrefix="1" applyFill="1" applyBorder="1" applyAlignment="1">
      <alignment horizontal="center"/>
    </xf>
    <xf numFmtId="0" fontId="0" fillId="22" borderId="10" xfId="0" quotePrefix="1" applyFill="1" applyBorder="1" applyAlignment="1">
      <alignment horizontal="center"/>
    </xf>
    <xf numFmtId="0" fontId="0" fillId="14" borderId="11" xfId="0" quotePrefix="1" applyFill="1" applyBorder="1" applyAlignment="1">
      <alignment horizontal="center"/>
    </xf>
    <xf numFmtId="0" fontId="0" fillId="14" borderId="10" xfId="0" quotePrefix="1" applyFill="1" applyBorder="1" applyAlignment="1">
      <alignment horizontal="center"/>
    </xf>
    <xf numFmtId="0" fontId="0" fillId="5" borderId="11" xfId="0" quotePrefix="1" applyFill="1" applyBorder="1" applyAlignment="1">
      <alignment horizontal="center"/>
    </xf>
    <xf numFmtId="0" fontId="0" fillId="5" borderId="10" xfId="0" quotePrefix="1" applyFill="1" applyBorder="1" applyAlignment="1">
      <alignment horizontal="center"/>
    </xf>
    <xf numFmtId="0" fontId="5" fillId="3" borderId="0" xfId="0" applyFont="1" applyFill="1" applyAlignment="1">
      <alignment horizontal="left" indent="1"/>
    </xf>
    <xf numFmtId="0" fontId="0" fillId="22" borderId="9" xfId="0" applyFill="1" applyBorder="1" applyAlignment="1">
      <alignment horizontal="center" vertical="top" wrapText="1"/>
    </xf>
    <xf numFmtId="0" fontId="0" fillId="22" borderId="11" xfId="0" applyFill="1" applyBorder="1" applyAlignment="1">
      <alignment horizontal="center" vertical="top" wrapText="1"/>
    </xf>
    <xf numFmtId="0" fontId="0" fillId="22" borderId="10" xfId="0" applyFill="1" applyBorder="1" applyAlignment="1">
      <alignment horizontal="center" vertical="top" wrapText="1"/>
    </xf>
    <xf numFmtId="0" fontId="0" fillId="20" borderId="9" xfId="0" applyFill="1" applyBorder="1" applyAlignment="1">
      <alignment horizontal="center" vertical="top" wrapText="1"/>
    </xf>
    <xf numFmtId="0" fontId="0" fillId="20" borderId="11" xfId="0" applyFill="1" applyBorder="1" applyAlignment="1">
      <alignment horizontal="center" vertical="top" wrapText="1"/>
    </xf>
    <xf numFmtId="0" fontId="0" fillId="20" borderId="10" xfId="0" applyFill="1" applyBorder="1" applyAlignment="1">
      <alignment horizontal="center" vertical="top" wrapText="1"/>
    </xf>
    <xf numFmtId="0" fontId="0" fillId="11" borderId="9" xfId="0" applyFill="1" applyBorder="1" applyAlignment="1">
      <alignment horizontal="center" vertical="top" wrapText="1"/>
    </xf>
    <xf numFmtId="0" fontId="0" fillId="11" borderId="11" xfId="0" applyFill="1" applyBorder="1" applyAlignment="1">
      <alignment horizontal="center" vertical="top" wrapText="1"/>
    </xf>
    <xf numFmtId="0" fontId="0" fillId="11" borderId="10" xfId="0" applyFill="1" applyBorder="1" applyAlignment="1">
      <alignment horizontal="center" vertical="top" wrapText="1"/>
    </xf>
    <xf numFmtId="0" fontId="0" fillId="14" borderId="9" xfId="0" applyFill="1" applyBorder="1" applyAlignment="1">
      <alignment horizontal="center" vertical="top" wrapText="1"/>
    </xf>
    <xf numFmtId="0" fontId="0" fillId="14" borderId="11" xfId="0" applyFill="1" applyBorder="1" applyAlignment="1">
      <alignment horizontal="center" vertical="top" wrapText="1"/>
    </xf>
    <xf numFmtId="0" fontId="0" fillId="14" borderId="10" xfId="0" applyFill="1" applyBorder="1" applyAlignment="1">
      <alignment horizontal="center" vertical="top" wrapText="1"/>
    </xf>
    <xf numFmtId="0" fontId="0" fillId="6" borderId="9" xfId="0" applyFill="1" applyBorder="1" applyAlignment="1">
      <alignment horizontal="center" vertical="top" wrapText="1"/>
    </xf>
    <xf numFmtId="0" fontId="0" fillId="6" borderId="11" xfId="0" applyFill="1" applyBorder="1" applyAlignment="1">
      <alignment horizontal="center" vertical="top" wrapText="1"/>
    </xf>
    <xf numFmtId="0" fontId="0" fillId="6" borderId="10" xfId="0" applyFill="1" applyBorder="1" applyAlignment="1">
      <alignment horizontal="center" vertical="top" wrapText="1"/>
    </xf>
    <xf numFmtId="0" fontId="0" fillId="5" borderId="9" xfId="0" applyFill="1" applyBorder="1" applyAlignment="1">
      <alignment horizontal="center" vertical="top" wrapText="1"/>
    </xf>
    <xf numFmtId="0" fontId="0" fillId="5" borderId="11" xfId="0" applyFill="1" applyBorder="1" applyAlignment="1">
      <alignment horizontal="center" vertical="top" wrapText="1"/>
    </xf>
    <xf numFmtId="0" fontId="0" fillId="5" borderId="10" xfId="0" applyFill="1" applyBorder="1" applyAlignment="1">
      <alignment horizontal="center" vertical="top" wrapText="1"/>
    </xf>
    <xf numFmtId="0" fontId="0" fillId="18" borderId="9" xfId="0" applyFill="1" applyBorder="1" applyAlignment="1">
      <alignment horizontal="center" vertical="top" wrapText="1"/>
    </xf>
    <xf numFmtId="0" fontId="0" fillId="18" borderId="11" xfId="0" applyFill="1" applyBorder="1" applyAlignment="1">
      <alignment horizontal="center" vertical="top" wrapText="1"/>
    </xf>
    <xf numFmtId="0" fontId="0" fillId="18" borderId="10" xfId="0" applyFill="1" applyBorder="1" applyAlignment="1">
      <alignment horizontal="center" vertical="top" wrapText="1"/>
    </xf>
    <xf numFmtId="0" fontId="0" fillId="23" borderId="0" xfId="0" applyFill="1"/>
    <xf numFmtId="0" fontId="7" fillId="15" borderId="0" xfId="0" applyFont="1" applyFill="1" applyAlignment="1">
      <alignment horizontal="center" vertical="top"/>
    </xf>
  </cellXfs>
  <cellStyles count="1">
    <cellStyle name="Normal" xfId="0" builtinId="0"/>
  </cellStyles>
  <dxfs count="21">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92D05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b/>
        <i val="0"/>
      </font>
      <fill>
        <patternFill>
          <bgColor rgb="FFFFFF8B"/>
        </patternFill>
      </fill>
    </dxf>
    <dxf>
      <font>
        <b/>
        <i val="0"/>
      </font>
      <fill>
        <patternFill>
          <bgColor rgb="FFFF8585"/>
        </patternFill>
      </fill>
    </dxf>
    <dxf>
      <font>
        <b/>
        <i val="0"/>
      </font>
      <fill>
        <patternFill>
          <bgColor rgb="FFFF8585"/>
        </patternFill>
      </fill>
    </dxf>
    <dxf>
      <fill>
        <patternFill>
          <bgColor theme="1" tint="4.9989318521683403E-2"/>
        </patternFill>
      </fill>
    </dxf>
    <dxf>
      <fill>
        <patternFill patternType="none">
          <bgColor auto="1"/>
        </patternFill>
      </fill>
    </dxf>
  </dxfs>
  <tableStyles count="0" defaultTableStyle="TableStyleMedium9" defaultPivotStyle="PivotStyleLight16"/>
  <colors>
    <mruColors>
      <color rgb="FFFF66FF"/>
      <color rgb="FF7865ED"/>
      <color rgb="FFEBE600"/>
      <color rgb="FFE7E2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Lines="32" dropStyle="combo" dx="16" fmlaLink="'Compile Sheet'!$G$1" fmlaRange="'Compile Sheet'!$G$2:$G$33" noThreeD="1" sel="0" val="0"/>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2.xml><?xml version="1.0" encoding="utf-8"?>
<formControlPr xmlns="http://schemas.microsoft.com/office/spreadsheetml/2009/9/main" objectType="Drop" dropLines="32" dropStyle="combo" dx="16" fmlaLink="'Compile Sheet'!$H$1" fmlaRange="'Compile Sheet'!$G$2:$G$33" noThreeD="1" sel="0" val="0"/>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3</xdr:col>
      <xdr:colOff>628650</xdr:colOff>
      <xdr:row>0</xdr:row>
      <xdr:rowOff>0</xdr:rowOff>
    </xdr:from>
    <xdr:to>
      <xdr:col>4</xdr:col>
      <xdr:colOff>47625</xdr:colOff>
      <xdr:row>0</xdr:row>
      <xdr:rowOff>257175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505200" y="0"/>
          <a:ext cx="1257300" cy="257175"/>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r"/>
          <a:r>
            <a:rPr lang="en-CA" sz="1100">
              <a:solidFill>
                <a:schemeClr val="bg1"/>
              </a:solidFill>
            </a:rPr>
            <a:t>Load</a:t>
          </a:r>
          <a:r>
            <a:rPr lang="en-CA" sz="1100" baseline="0">
              <a:solidFill>
                <a:schemeClr val="bg1"/>
              </a:solidFill>
            </a:rPr>
            <a:t> Bookmark</a:t>
          </a:r>
          <a:endParaRPr lang="en-CA" sz="1100">
            <a:solidFill>
              <a:schemeClr val="bg1"/>
            </a:solidFill>
          </a:endParaRPr>
        </a:p>
      </xdr:txBody>
    </xdr:sp>
    <xdr:clientData/>
  </xdr:twoCellAnchor>
  <xdr:twoCellAnchor>
    <xdr:from>
      <xdr:col>7</xdr:col>
      <xdr:colOff>0</xdr:colOff>
      <xdr:row>0</xdr:row>
      <xdr:rowOff>0</xdr:rowOff>
    </xdr:from>
    <xdr:to>
      <xdr:col>9</xdr:col>
      <xdr:colOff>38100</xdr:colOff>
      <xdr:row>0</xdr:row>
      <xdr:rowOff>257175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781800" y="0"/>
          <a:ext cx="1438275" cy="257175"/>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r"/>
          <a:r>
            <a:rPr lang="en-CA" sz="1100">
              <a:solidFill>
                <a:schemeClr val="bg1"/>
              </a:solidFill>
            </a:rPr>
            <a:t>Save</a:t>
          </a:r>
          <a:r>
            <a:rPr lang="en-CA" sz="1100" baseline="0">
              <a:solidFill>
                <a:schemeClr val="bg1"/>
              </a:solidFill>
            </a:rPr>
            <a:t> Bookmark</a:t>
          </a:r>
          <a:endParaRPr lang="en-CA" sz="1100">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0</xdr:row>
          <xdr:rowOff>19050</xdr:rowOff>
        </xdr:from>
        <xdr:to>
          <xdr:col>6</xdr:col>
          <xdr:colOff>390525</xdr:colOff>
          <xdr:row>0</xdr:row>
          <xdr:rowOff>219075</xdr:rowOff>
        </xdr:to>
        <xdr:sp macro="" textlink="">
          <xdr:nvSpPr>
            <xdr:cNvPr id="2051" name="Drop Down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781050</xdr:colOff>
          <xdr:row>0</xdr:row>
          <xdr:rowOff>19050</xdr:rowOff>
        </xdr:from>
        <xdr:to>
          <xdr:col>10</xdr:col>
          <xdr:colOff>152400</xdr:colOff>
          <xdr:row>0</xdr:row>
          <xdr:rowOff>219075</xdr:rowOff>
        </xdr:to>
        <xdr:sp macro="" textlink="">
          <xdr:nvSpPr>
            <xdr:cNvPr id="2052" name="Drop Dow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0</xdr:row>
          <xdr:rowOff>0</xdr:rowOff>
        </xdr:from>
        <xdr:to>
          <xdr:col>1</xdr:col>
          <xdr:colOff>323850</xdr:colOff>
          <xdr:row>0</xdr:row>
          <xdr:rowOff>228600</xdr:rowOff>
        </xdr:to>
        <xdr:sp macro="" textlink="">
          <xdr:nvSpPr>
            <xdr:cNvPr id="2057" name="Button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CA" sz="1100" b="0" i="0" u="none" strike="noStrike" baseline="0">
                  <a:solidFill>
                    <a:srgbClr val="000000"/>
                  </a:solidFill>
                  <a:latin typeface="Calibri"/>
                  <a:cs typeface="Calibri"/>
                </a:rPr>
                <a:t>Configuration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1495425</xdr:colOff>
          <xdr:row>0</xdr:row>
          <xdr:rowOff>0</xdr:rowOff>
        </xdr:from>
        <xdr:to>
          <xdr:col>3</xdr:col>
          <xdr:colOff>504825</xdr:colOff>
          <xdr:row>0</xdr:row>
          <xdr:rowOff>228600</xdr:rowOff>
        </xdr:to>
        <xdr:sp macro="" textlink="">
          <xdr:nvSpPr>
            <xdr:cNvPr id="2058" name="Button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CA" sz="1100" b="0" i="0" u="none" strike="noStrike" baseline="0">
                  <a:solidFill>
                    <a:srgbClr val="000000"/>
                  </a:solidFill>
                  <a:latin typeface="Calibri"/>
                  <a:cs typeface="Calibri"/>
                </a:rPr>
                <a:t>Save SaveState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371475</xdr:colOff>
          <xdr:row>0</xdr:row>
          <xdr:rowOff>0</xdr:rowOff>
        </xdr:from>
        <xdr:to>
          <xdr:col>1</xdr:col>
          <xdr:colOff>1447800</xdr:colOff>
          <xdr:row>0</xdr:row>
          <xdr:rowOff>228600</xdr:rowOff>
        </xdr:to>
        <xdr:sp macro="" textlink="">
          <xdr:nvSpPr>
            <xdr:cNvPr id="2059" name="Button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CA" sz="1100" b="0" i="0" u="none" strike="noStrike" baseline="0">
                  <a:solidFill>
                    <a:srgbClr val="000000"/>
                  </a:solidFill>
                  <a:latin typeface="Calibri"/>
                  <a:cs typeface="Calibri"/>
                </a:rPr>
                <a:t>Save .xml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457200</xdr:colOff>
          <xdr:row>0</xdr:row>
          <xdr:rowOff>0</xdr:rowOff>
        </xdr:from>
        <xdr:to>
          <xdr:col>11</xdr:col>
          <xdr:colOff>438150</xdr:colOff>
          <xdr:row>0</xdr:row>
          <xdr:rowOff>219075</xdr:rowOff>
        </xdr:to>
        <xdr:sp macro="" textlink="">
          <xdr:nvSpPr>
            <xdr:cNvPr id="2060" name="Button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CA" sz="1100" b="0" i="0" u="none" strike="noStrike" baseline="0">
                  <a:solidFill>
                    <a:srgbClr val="000000"/>
                  </a:solidFill>
                  <a:latin typeface="Calibri"/>
                  <a:cs typeface="Calibri"/>
                </a:rPr>
                <a:t>Optimize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485775</xdr:colOff>
          <xdr:row>0</xdr:row>
          <xdr:rowOff>0</xdr:rowOff>
        </xdr:from>
        <xdr:to>
          <xdr:col>13</xdr:col>
          <xdr:colOff>219075</xdr:colOff>
          <xdr:row>0</xdr:row>
          <xdr:rowOff>219075</xdr:rowOff>
        </xdr:to>
        <xdr:sp macro="" textlink="">
          <xdr:nvSpPr>
            <xdr:cNvPr id="2061" name="Button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CA" sz="1100" b="0" i="0" u="none" strike="noStrike" baseline="0">
                  <a:solidFill>
                    <a:srgbClr val="000000"/>
                  </a:solidFill>
                  <a:latin typeface="Calibri"/>
                  <a:cs typeface="Calibri"/>
                </a:rPr>
                <a:t>Freeze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0</xdr:row>
          <xdr:rowOff>0</xdr:rowOff>
        </xdr:from>
        <xdr:to>
          <xdr:col>14</xdr:col>
          <xdr:colOff>457200</xdr:colOff>
          <xdr:row>0</xdr:row>
          <xdr:rowOff>219075</xdr:rowOff>
        </xdr:to>
        <xdr:sp macro="" textlink="">
          <xdr:nvSpPr>
            <xdr:cNvPr id="2062" name="Button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CA" sz="1100" b="0" i="0" u="none" strike="noStrike" baseline="0">
                  <a:solidFill>
                    <a:srgbClr val="000000"/>
                  </a:solidFill>
                  <a:latin typeface="Calibri"/>
                  <a:cs typeface="Calibri"/>
                </a:rPr>
                <a:t>Unfreeze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57150</xdr:colOff>
          <xdr:row>3</xdr:row>
          <xdr:rowOff>19050</xdr:rowOff>
        </xdr:from>
        <xdr:ext cx="1133475" cy="190500"/>
        <xdr:sp macro="" textlink="">
          <xdr:nvSpPr>
            <xdr:cNvPr id="19457" name="Button 1" hidden="1">
              <a:extLst>
                <a:ext uri="{63B3BB69-23CF-44E3-9099-C40C66FF867C}">
                  <a14:compatExt spid="_x0000_s19457"/>
                </a:ext>
                <a:ext uri="{FF2B5EF4-FFF2-40B4-BE49-F238E27FC236}">
                  <a16:creationId xmlns:a16="http://schemas.microsoft.com/office/drawing/2014/main" id="{BD7EFA99-226A-451B-AEBA-EE29FAA7550B}"/>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CA" sz="1100" b="0" i="0" u="none" strike="noStrike" baseline="0">
                  <a:solidFill>
                    <a:srgbClr val="000000"/>
                  </a:solidFill>
                  <a:latin typeface="Calibri"/>
                  <a:cs typeface="Calibri"/>
                </a:rPr>
                <a:t>Import Data</a:t>
              </a:r>
            </a:p>
          </xdr:txBody>
        </xdr:sp>
        <xdr:clientData fPrintsWithSheet="0"/>
      </xdr:oneCellAnchor>
    </mc:Choice>
    <mc:Fallback/>
  </mc:AlternateContent>
  <mc:AlternateContent xmlns:mc="http://schemas.openxmlformats.org/markup-compatibility/2006">
    <mc:Choice xmlns:a14="http://schemas.microsoft.com/office/drawing/2010/main" Requires="a14">
      <xdr:twoCellAnchor>
        <xdr:from>
          <xdr:col>1</xdr:col>
          <xdr:colOff>66675</xdr:colOff>
          <xdr:row>1</xdr:row>
          <xdr:rowOff>104775</xdr:rowOff>
        </xdr:from>
        <xdr:to>
          <xdr:col>2</xdr:col>
          <xdr:colOff>581025</xdr:colOff>
          <xdr:row>2</xdr:row>
          <xdr:rowOff>104775</xdr:rowOff>
        </xdr:to>
        <xdr:sp macro="" textlink="">
          <xdr:nvSpPr>
            <xdr:cNvPr id="19458" name="Button 2" hidden="1">
              <a:extLst>
                <a:ext uri="{63B3BB69-23CF-44E3-9099-C40C66FF867C}">
                  <a14:compatExt spid="_x0000_s19458"/>
                </a:ext>
                <a:ext uri="{FF2B5EF4-FFF2-40B4-BE49-F238E27FC236}">
                  <a16:creationId xmlns:a16="http://schemas.microsoft.com/office/drawing/2014/main" id="{54EA6838-1CA9-48F4-A1B5-8A1443855B4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CA" sz="1100" b="0" i="0" u="none" strike="noStrike" baseline="0">
                  <a:solidFill>
                    <a:srgbClr val="000000"/>
                  </a:solidFill>
                  <a:latin typeface="Calibri"/>
                  <a:cs typeface="Calibri"/>
                </a:rPr>
                <a:t>Configuration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4</xdr:row>
          <xdr:rowOff>114300</xdr:rowOff>
        </xdr:from>
        <xdr:to>
          <xdr:col>2</xdr:col>
          <xdr:colOff>581025</xdr:colOff>
          <xdr:row>5</xdr:row>
          <xdr:rowOff>114300</xdr:rowOff>
        </xdr:to>
        <xdr:sp macro="" textlink="">
          <xdr:nvSpPr>
            <xdr:cNvPr id="19459" name="Button 3" hidden="1">
              <a:extLst>
                <a:ext uri="{63B3BB69-23CF-44E3-9099-C40C66FF867C}">
                  <a14:compatExt spid="_x0000_s19459"/>
                </a:ext>
                <a:ext uri="{FF2B5EF4-FFF2-40B4-BE49-F238E27FC236}">
                  <a16:creationId xmlns:a16="http://schemas.microsoft.com/office/drawing/2014/main" id="{B489B028-1DF6-4D27-807A-8922507A9CC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CA" sz="1100" b="0" i="0" u="none" strike="noStrike" baseline="0">
                  <a:solidFill>
                    <a:srgbClr val="000000"/>
                  </a:solidFill>
                  <a:latin typeface="Calibri"/>
                  <a:cs typeface="Calibri"/>
                </a:rPr>
                <a:t>Load FFTText</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9.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5" tint="0.39997558519241921"/>
  </sheetPr>
  <dimension ref="A1:Z1321"/>
  <sheetViews>
    <sheetView workbookViewId="0">
      <pane ySplit="1" topLeftCell="A2" activePane="bottomLeft" state="frozen"/>
      <selection activeCell="M25" sqref="M25"/>
      <selection pane="bottomLeft" activeCell="M25" sqref="M25"/>
    </sheetView>
  </sheetViews>
  <sheetFormatPr defaultRowHeight="15"/>
  <cols>
    <col min="1" max="1" width="12.140625" style="9" customWidth="1"/>
    <col min="2" max="2" width="25.85546875" style="4" customWidth="1"/>
    <col min="3" max="3" width="5.140625" style="1" customWidth="1"/>
    <col min="4" max="4" width="27.5703125" customWidth="1"/>
    <col min="5" max="5" width="11" customWidth="1"/>
    <col min="7" max="7" width="10.85546875" style="1" customWidth="1"/>
    <col min="8" max="8" width="9.140625" style="1"/>
    <col min="9" max="9" width="11.85546875" style="1" customWidth="1"/>
    <col min="10" max="10" width="23.5703125" customWidth="1"/>
    <col min="11" max="11" width="11.28515625" style="3" customWidth="1"/>
    <col min="12" max="12" width="7.85546875" style="1" customWidth="1"/>
    <col min="13" max="13" width="7.140625" style="1" customWidth="1"/>
    <col min="14" max="14" width="8.140625" style="1" customWidth="1"/>
    <col min="15" max="15" width="9.140625" style="1"/>
  </cols>
  <sheetData>
    <row r="1" spans="1:26" s="8" customFormat="1" ht="35.25" customHeight="1">
      <c r="A1" s="5" t="s">
        <v>38</v>
      </c>
      <c r="B1" s="161" t="s">
        <v>120</v>
      </c>
      <c r="C1" s="161"/>
      <c r="D1" s="161"/>
      <c r="E1" s="6" t="s">
        <v>39</v>
      </c>
      <c r="F1" s="161" t="s">
        <v>121</v>
      </c>
      <c r="G1" s="161"/>
      <c r="H1" s="161"/>
      <c r="I1" s="161"/>
      <c r="J1" s="161"/>
      <c r="K1" s="161"/>
      <c r="L1" s="7">
        <v>1</v>
      </c>
      <c r="M1" s="7"/>
      <c r="N1" s="7"/>
      <c r="O1" s="7"/>
      <c r="Z1" s="1">
        <f>INDEX('Compile Sheet'!$CF:$CF,ROW())</f>
        <v>0</v>
      </c>
    </row>
    <row r="2" spans="1:26">
      <c r="C2" s="1" t="str">
        <f>INDEX('Compile Sheet'!$CF:$CF,ROW())</f>
        <v xml:space="preserve"> </v>
      </c>
    </row>
    <row r="3" spans="1:26">
      <c r="A3" s="9" t="s">
        <v>40</v>
      </c>
      <c r="B3" s="4" t="str">
        <f>".org "&amp;A4</f>
        <v>.org 0x80150000</v>
      </c>
      <c r="C3" s="37" t="str">
        <f>INDEX('Compile Sheet'!$CF:$CF,ROW())</f>
        <v xml:space="preserve"> </v>
      </c>
      <c r="D3" s="4"/>
      <c r="J3" t="s">
        <v>60</v>
      </c>
      <c r="K3" s="3" t="s">
        <v>66</v>
      </c>
      <c r="L3" s="1" t="str">
        <f>upperaddress(K3)</f>
        <v>0x8015</v>
      </c>
      <c r="M3" s="1" t="str">
        <f t="shared" ref="M3:M6" si="0">loweraddress(K3)</f>
        <v>0x0000</v>
      </c>
      <c r="Q3" s="1"/>
      <c r="R3" s="1"/>
    </row>
    <row r="4" spans="1:26">
      <c r="A4" s="9" t="str">
        <f>K3</f>
        <v>0x80150000</v>
      </c>
      <c r="B4" t="s">
        <v>395</v>
      </c>
      <c r="J4" t="s">
        <v>61</v>
      </c>
      <c r="K4" s="3" t="s">
        <v>62</v>
      </c>
      <c r="L4" s="1" t="str">
        <f t="shared" ref="L4:L6" si="1">upperaddress(K4)</f>
        <v>0x8009</v>
      </c>
      <c r="M4" s="1" t="str">
        <f t="shared" si="0"/>
        <v>0x3E10</v>
      </c>
      <c r="Q4" s="1"/>
      <c r="R4" s="1"/>
    </row>
    <row r="5" spans="1:26">
      <c r="A5" s="9" t="str">
        <f t="shared" ref="A5:A48" si="2">"0x80"&amp;DEC2HEX(4+HEX2DEC(RIGHT(INDEX($A:$A,ROW()-1),6)),6)</f>
        <v>0x80150004</v>
      </c>
      <c r="B5" s="4" t="str">
        <f>E5&amp;" r"&amp;F5&amp;", 0x"&amp;RIGHT(DEC2HEX(G5*4,4),4)&amp;"(r29)"</f>
        <v>sw r31, 0x0000(r29)</v>
      </c>
      <c r="E5" s="1" t="s">
        <v>7</v>
      </c>
      <c r="F5" s="1">
        <v>31</v>
      </c>
      <c r="G5" s="1">
        <v>0</v>
      </c>
      <c r="J5" t="s">
        <v>59</v>
      </c>
      <c r="K5" s="3" t="e">
        <f>"0x80"&amp;DEC2HEX(HEX2DEC(RIGHT(K6,6))+O5,6)</f>
        <v>#REF!</v>
      </c>
      <c r="L5" s="1" t="e">
        <f t="shared" si="1"/>
        <v>#VALUE!</v>
      </c>
      <c r="M5" s="1" t="e">
        <f t="shared" si="0"/>
        <v>#VALUE!</v>
      </c>
      <c r="O5" s="1" t="e">
        <f>Effects!#REF!</f>
        <v>#REF!</v>
      </c>
      <c r="Q5" s="1"/>
      <c r="R5" s="1"/>
    </row>
    <row r="6" spans="1:26">
      <c r="A6" s="9" t="str">
        <f t="shared" si="2"/>
        <v>0x80150008</v>
      </c>
      <c r="B6" s="4" t="str">
        <f>E6&amp;" r"&amp;F6&amp;", 0x"&amp;RIGHT(DEC2HEX(G6*4,4),4)&amp;"(r29)"</f>
        <v>sw r4, 0x0004(r29)</v>
      </c>
      <c r="C6" s="37" t="str">
        <f>INDEX('Compile Sheet'!$CF:$CF,ROW())</f>
        <v xml:space="preserve"> </v>
      </c>
      <c r="D6" t="s">
        <v>63</v>
      </c>
      <c r="E6" s="1" t="s">
        <v>7</v>
      </c>
      <c r="F6" s="1">
        <v>4</v>
      </c>
      <c r="G6" s="1">
        <v>1</v>
      </c>
      <c r="J6" t="s">
        <v>58</v>
      </c>
      <c r="K6" s="3" t="str">
        <f>K4</f>
        <v>0x80093E10</v>
      </c>
      <c r="L6" s="1" t="str">
        <f t="shared" si="1"/>
        <v>0x8009</v>
      </c>
      <c r="M6" s="1" t="str">
        <f t="shared" si="0"/>
        <v>0x3E10</v>
      </c>
      <c r="O6" s="1">
        <v>0</v>
      </c>
    </row>
    <row r="7" spans="1:26">
      <c r="A7" s="9" t="str">
        <f t="shared" si="2"/>
        <v>0x8015000C</v>
      </c>
      <c r="B7" s="4" t="str">
        <f>E7&amp;" r"&amp;F7&amp;", 0x"&amp;RIGHT(DEC2HEX(G7*4,4),4)&amp;"(r29)"</f>
        <v>sw r5, 0x0008(r29)</v>
      </c>
      <c r="C7" s="37" t="str">
        <f>INDEX('Compile Sheet'!$CF:$CF,ROW())</f>
        <v xml:space="preserve"> </v>
      </c>
      <c r="D7" t="s">
        <v>64</v>
      </c>
      <c r="E7" s="1" t="str">
        <f>E6</f>
        <v>sw</v>
      </c>
      <c r="F7" s="1">
        <f>F6+1</f>
        <v>5</v>
      </c>
      <c r="G7" s="1">
        <v>2</v>
      </c>
      <c r="J7" t="s">
        <v>57</v>
      </c>
      <c r="K7" s="3" t="e">
        <f>"0x80"&amp;DEC2HEX(HEX2DEC(RIGHT(K5,6))+O7,6)</f>
        <v>#REF!</v>
      </c>
      <c r="L7" s="1" t="e">
        <f>upperaddress(K7)</f>
        <v>#VALUE!</v>
      </c>
      <c r="M7" s="1" t="e">
        <f>loweraddress(K7)</f>
        <v>#VALUE!</v>
      </c>
      <c r="O7" s="1" t="e">
        <f>Effects!#REF!</f>
        <v>#REF!</v>
      </c>
    </row>
    <row r="8" spans="1:26">
      <c r="A8" s="9" t="str">
        <f t="shared" si="2"/>
        <v>0x80150010</v>
      </c>
      <c r="B8" s="4" t="str">
        <f>E8&amp;" r"&amp;F8&amp;", 0x"&amp;RIGHT(DEC2HEX(G8*4,4),4)&amp;"(r29)"</f>
        <v>sw r6, 0x000C(r29)</v>
      </c>
      <c r="C8" s="37" t="str">
        <f>INDEX('Compile Sheet'!$CF:$CF,ROW())</f>
        <v xml:space="preserve"> </v>
      </c>
      <c r="D8" s="4"/>
      <c r="E8" s="1" t="str">
        <f>E7</f>
        <v>sw</v>
      </c>
      <c r="F8" s="1">
        <f>F7+1</f>
        <v>6</v>
      </c>
      <c r="G8" s="1">
        <v>3</v>
      </c>
    </row>
    <row r="9" spans="1:26">
      <c r="A9" s="9" t="str">
        <f t="shared" si="2"/>
        <v>0x80150014</v>
      </c>
      <c r="B9" s="4" t="str">
        <f>"lui r1, "&amp;$L$4</f>
        <v>lui r1, 0x8009</v>
      </c>
      <c r="C9" s="37" t="str">
        <f>INDEX('Compile Sheet'!$CF:$CF,ROW())</f>
        <v xml:space="preserve"> </v>
      </c>
      <c r="D9" s="4"/>
      <c r="J9" t="s">
        <v>96</v>
      </c>
      <c r="K9" t="s">
        <v>122</v>
      </c>
      <c r="L9" s="1" t="str">
        <f t="shared" ref="L9:L11" si="3">upperaddress(K9)</f>
        <v>0x8019</v>
      </c>
      <c r="M9" s="1" t="str">
        <f>loweraddress(K9)</f>
        <v>0x0A2B</v>
      </c>
      <c r="O9" s="1" t="s">
        <v>97</v>
      </c>
    </row>
    <row r="10" spans="1:26">
      <c r="A10" s="9" t="str">
        <f t="shared" si="2"/>
        <v>0x80150018</v>
      </c>
      <c r="B10" s="4" t="s">
        <v>89</v>
      </c>
      <c r="C10" s="37" t="str">
        <f>INDEX('Compile Sheet'!$CF:$CF,ROW())</f>
        <v xml:space="preserve"> </v>
      </c>
      <c r="D10" s="4"/>
      <c r="J10" t="s">
        <v>101</v>
      </c>
      <c r="K10" s="3" t="s">
        <v>123</v>
      </c>
      <c r="L10" s="1" t="str">
        <f t="shared" si="3"/>
        <v>0x8009</v>
      </c>
      <c r="M10" s="1" t="str">
        <f>loweraddress(K10)</f>
        <v>0x4749</v>
      </c>
    </row>
    <row r="11" spans="1:26">
      <c r="A11" s="9" t="str">
        <f t="shared" si="2"/>
        <v>0x8015001C</v>
      </c>
      <c r="B11" s="4" t="e">
        <f>"lbu r3, "&amp;$M$5&amp;"(r4)"</f>
        <v>#VALUE!</v>
      </c>
      <c r="C11" s="37" t="str">
        <f>INDEX('Compile Sheet'!$CF:$CF,ROW())</f>
        <v>Inv.</v>
      </c>
      <c r="D11" s="4" t="s">
        <v>88</v>
      </c>
      <c r="J11" t="s">
        <v>107</v>
      </c>
      <c r="K11" s="3" t="s">
        <v>106</v>
      </c>
      <c r="L11" s="1" t="str">
        <f t="shared" si="3"/>
        <v>0x8015</v>
      </c>
      <c r="M11" s="1" t="str">
        <f>loweraddress(K11)</f>
        <v>0xD304</v>
      </c>
    </row>
    <row r="12" spans="1:26">
      <c r="A12" s="9" t="str">
        <f t="shared" si="2"/>
        <v>0x80150020</v>
      </c>
      <c r="B12" s="4" t="s">
        <v>41</v>
      </c>
      <c r="C12" s="37" t="str">
        <f>INDEX('Compile Sheet'!$CF:$CF,ROW())</f>
        <v xml:space="preserve"> </v>
      </c>
      <c r="D12" s="4"/>
    </row>
    <row r="13" spans="1:26">
      <c r="A13" s="9" t="str">
        <f t="shared" si="2"/>
        <v>0x80150024</v>
      </c>
      <c r="B13" s="4" t="s">
        <v>81</v>
      </c>
      <c r="C13" s="37" t="str">
        <f>INDEX('Compile Sheet'!$CF:$CF,ROW())</f>
        <v xml:space="preserve"> </v>
      </c>
      <c r="D13" s="4" t="s">
        <v>90</v>
      </c>
    </row>
    <row r="14" spans="1:26">
      <c r="A14" s="9" t="str">
        <f t="shared" si="2"/>
        <v>0x80150028</v>
      </c>
      <c r="B14" s="4" t="s">
        <v>89</v>
      </c>
      <c r="C14" s="37" t="str">
        <f>INDEX('Compile Sheet'!$CF:$CF,ROW())</f>
        <v xml:space="preserve"> </v>
      </c>
      <c r="D14" s="4"/>
    </row>
    <row r="15" spans="1:26">
      <c r="A15" s="9" t="str">
        <f t="shared" si="2"/>
        <v>0x8015002C</v>
      </c>
      <c r="B15" s="4" t="str">
        <f>"lhu r3, "&amp;$M$6&amp;"(r4)"</f>
        <v>lhu r3, 0x3E10(r4)</v>
      </c>
      <c r="C15" s="37" t="str">
        <f>INDEX('Compile Sheet'!$CF:$CF,ROW())</f>
        <v xml:space="preserve"> </v>
      </c>
      <c r="D15" s="4"/>
    </row>
    <row r="16" spans="1:26">
      <c r="A16" s="9" t="str">
        <f t="shared" si="2"/>
        <v>0x80150030</v>
      </c>
      <c r="B16" s="4" t="s">
        <v>125</v>
      </c>
      <c r="C16" s="37" t="str">
        <f>INDEX('Compile Sheet'!$CF:$CF,ROW())</f>
        <v xml:space="preserve"> </v>
      </c>
      <c r="D16" s="4" t="s">
        <v>100</v>
      </c>
    </row>
    <row r="17" spans="1:11">
      <c r="A17" s="9" t="str">
        <f t="shared" si="2"/>
        <v>0x80150034</v>
      </c>
      <c r="B17" s="4" t="s">
        <v>92</v>
      </c>
      <c r="C17" s="37" t="str">
        <f>INDEX('Compile Sheet'!$CF:$CF,ROW())</f>
        <v xml:space="preserve"> </v>
      </c>
      <c r="D17" s="4"/>
    </row>
    <row r="18" spans="1:11">
      <c r="A18" s="9" t="str">
        <f t="shared" si="2"/>
        <v>0x80150038</v>
      </c>
      <c r="B18" s="4" t="s">
        <v>93</v>
      </c>
      <c r="C18" s="37" t="str">
        <f>INDEX('Compile Sheet'!$CF:$CF,ROW())</f>
        <v xml:space="preserve"> </v>
      </c>
      <c r="D18" s="4" t="s">
        <v>91</v>
      </c>
    </row>
    <row r="19" spans="1:11">
      <c r="A19" s="9" t="str">
        <f t="shared" si="2"/>
        <v>0x8015003C</v>
      </c>
      <c r="B19" s="4" t="s">
        <v>108</v>
      </c>
      <c r="C19" s="37" t="str">
        <f>INDEX('Compile Sheet'!$CF:$CF,ROW())</f>
        <v xml:space="preserve"> </v>
      </c>
      <c r="D19" s="4" t="s">
        <v>109</v>
      </c>
    </row>
    <row r="20" spans="1:11">
      <c r="A20" s="9" t="str">
        <f t="shared" si="2"/>
        <v>0x80150040</v>
      </c>
      <c r="B20" s="4" t="s">
        <v>94</v>
      </c>
      <c r="C20" s="37" t="str">
        <f>INDEX('Compile Sheet'!$CF:$CF,ROW())</f>
        <v xml:space="preserve"> </v>
      </c>
      <c r="D20" s="4" t="s">
        <v>95</v>
      </c>
    </row>
    <row r="21" spans="1:11">
      <c r="A21" s="9" t="str">
        <f t="shared" si="2"/>
        <v>0x80150044</v>
      </c>
      <c r="B21" s="4" t="str">
        <f>"lui r1, "&amp;$L$10</f>
        <v>lui r1, 0x8009</v>
      </c>
      <c r="C21" s="37" t="str">
        <f>INDEX('Compile Sheet'!$CF:$CF,ROW())</f>
        <v xml:space="preserve"> </v>
      </c>
      <c r="D21" s="4"/>
    </row>
    <row r="22" spans="1:11">
      <c r="A22" s="9" t="str">
        <f t="shared" si="2"/>
        <v>0x80150048</v>
      </c>
      <c r="B22" s="4" t="s">
        <v>98</v>
      </c>
      <c r="C22" s="37" t="str">
        <f>INDEX('Compile Sheet'!$CF:$CF,ROW())</f>
        <v xml:space="preserve"> </v>
      </c>
      <c r="D22" s="4"/>
      <c r="J22" s="1"/>
    </row>
    <row r="23" spans="1:11">
      <c r="A23" s="9" t="str">
        <f t="shared" si="2"/>
        <v>0x8015004C</v>
      </c>
      <c r="B23" s="4" t="s">
        <v>99</v>
      </c>
      <c r="C23" s="37" t="str">
        <f>INDEX('Compile Sheet'!$CF:$CF,ROW())</f>
        <v xml:space="preserve"> </v>
      </c>
      <c r="D23" s="4"/>
      <c r="J23" s="1"/>
    </row>
    <row r="24" spans="1:11">
      <c r="A24" s="9" t="str">
        <f t="shared" si="2"/>
        <v>0x80150050</v>
      </c>
      <c r="B24" s="4" t="str">
        <f>"lbu r5, "&amp;$M$10&amp;"(r1)"</f>
        <v>lbu r5, 0x4749(r1)</v>
      </c>
      <c r="C24" s="37" t="str">
        <f>INDEX('Compile Sheet'!$CF:$CF,ROW())</f>
        <v xml:space="preserve"> </v>
      </c>
      <c r="D24" s="4" t="s">
        <v>102</v>
      </c>
      <c r="J24" s="1"/>
    </row>
    <row r="25" spans="1:11">
      <c r="A25" s="9" t="str">
        <f t="shared" si="2"/>
        <v>0x80150054</v>
      </c>
      <c r="B25" s="4" t="s">
        <v>103</v>
      </c>
      <c r="C25" s="37" t="str">
        <f>INDEX('Compile Sheet'!$CF:$CF,ROW())</f>
        <v xml:space="preserve"> </v>
      </c>
      <c r="D25" s="4"/>
      <c r="J25" s="1"/>
    </row>
    <row r="26" spans="1:11">
      <c r="A26" s="9" t="str">
        <f t="shared" si="2"/>
        <v>0x80150058</v>
      </c>
      <c r="B26" s="4" t="s">
        <v>104</v>
      </c>
      <c r="C26" s="37" t="str">
        <f>INDEX('Compile Sheet'!$CF:$CF,ROW())</f>
        <v xml:space="preserve"> </v>
      </c>
      <c r="D26" s="4" t="s">
        <v>105</v>
      </c>
      <c r="J26" s="1"/>
    </row>
    <row r="27" spans="1:11">
      <c r="A27" s="42" t="str">
        <f t="shared" si="2"/>
        <v>0x8015005C</v>
      </c>
      <c r="B27" s="33" t="str">
        <f>"beq r4, r0, "&amp;A36</f>
        <v>beq r4, r0, 0x80150080</v>
      </c>
      <c r="C27" s="37" t="str">
        <f>INDEX('Compile Sheet'!$CF:$CF,ROW())</f>
        <v xml:space="preserve"> </v>
      </c>
      <c r="D27" s="4" t="s">
        <v>110</v>
      </c>
      <c r="J27" s="1"/>
    </row>
    <row r="28" spans="1:11">
      <c r="A28" s="9" t="str">
        <f t="shared" si="2"/>
        <v>0x80150060</v>
      </c>
      <c r="B28" s="4" t="s">
        <v>113</v>
      </c>
      <c r="C28" s="37" t="str">
        <f>INDEX('Compile Sheet'!$CF:$CF,ROW())</f>
        <v xml:space="preserve"> </v>
      </c>
      <c r="D28" s="4"/>
      <c r="J28" s="1"/>
    </row>
    <row r="29" spans="1:11">
      <c r="A29" s="9" t="str">
        <f t="shared" si="2"/>
        <v>0x80150064</v>
      </c>
      <c r="B29" s="4" t="e">
        <f>"lbu r6, "&amp;$M$7&amp;"(r3)"</f>
        <v>#VALUE!</v>
      </c>
      <c r="C29" s="37" t="str">
        <f>INDEX('Compile Sheet'!$CF:$CF,ROW())</f>
        <v>Inv.</v>
      </c>
      <c r="D29" s="4"/>
      <c r="J29" s="1"/>
    </row>
    <row r="30" spans="1:11">
      <c r="A30" s="9" t="str">
        <f t="shared" si="2"/>
        <v>0x80150068</v>
      </c>
      <c r="B30" s="4" t="s">
        <v>41</v>
      </c>
      <c r="C30" s="37" t="str">
        <f>INDEX('Compile Sheet'!$CF:$CF,ROW())</f>
        <v xml:space="preserve"> </v>
      </c>
      <c r="D30" s="4"/>
      <c r="J30" s="1"/>
    </row>
    <row r="31" spans="1:11">
      <c r="A31" s="9" t="str">
        <f t="shared" si="2"/>
        <v>0x8015006C</v>
      </c>
      <c r="B31" s="4" t="s">
        <v>111</v>
      </c>
      <c r="C31" s="37" t="str">
        <f>INDEX('Compile Sheet'!$CF:$CF,ROW())</f>
        <v xml:space="preserve"> </v>
      </c>
      <c r="D31" s="4"/>
      <c r="J31" s="1"/>
      <c r="K31"/>
    </row>
    <row r="32" spans="1:11">
      <c r="A32" s="9" t="str">
        <f t="shared" si="2"/>
        <v>0x80150070</v>
      </c>
      <c r="B32" s="33" t="str">
        <f>"bne r6, r0, "&amp;A36</f>
        <v>bne r6, r0, 0x80150080</v>
      </c>
      <c r="C32" s="37" t="str">
        <f>INDEX('Compile Sheet'!$CF:$CF,ROW())</f>
        <v xml:space="preserve"> </v>
      </c>
      <c r="D32" s="4" t="s">
        <v>114</v>
      </c>
      <c r="J32" s="1"/>
    </row>
    <row r="33" spans="1:10">
      <c r="A33" s="9" t="str">
        <f t="shared" si="2"/>
        <v>0x80150074</v>
      </c>
      <c r="B33" s="4" t="s">
        <v>112</v>
      </c>
      <c r="C33" s="37" t="str">
        <f>INDEX('Compile Sheet'!$CF:$CF,ROW())</f>
        <v xml:space="preserve"> </v>
      </c>
      <c r="D33" s="4"/>
      <c r="J33" s="1"/>
    </row>
    <row r="34" spans="1:10">
      <c r="A34" s="9" t="str">
        <f t="shared" si="2"/>
        <v>0x80150078</v>
      </c>
      <c r="B34" s="41" t="str">
        <f>"j "&amp;A27</f>
        <v>j 0x8015005C</v>
      </c>
      <c r="C34" s="37" t="str">
        <f>INDEX('Compile Sheet'!$CF:$CF,ROW())</f>
        <v xml:space="preserve"> </v>
      </c>
      <c r="D34" s="4"/>
      <c r="J34" s="1"/>
    </row>
    <row r="35" spans="1:10">
      <c r="A35" s="9" t="str">
        <f t="shared" si="2"/>
        <v>0x8015007C</v>
      </c>
      <c r="B35" s="4" t="s">
        <v>115</v>
      </c>
      <c r="C35" s="37" t="str">
        <f>INDEX('Compile Sheet'!$CF:$CF,ROW())</f>
        <v xml:space="preserve"> </v>
      </c>
      <c r="D35" s="4"/>
      <c r="J35" s="1"/>
    </row>
    <row r="36" spans="1:10">
      <c r="A36" s="34" t="str">
        <f t="shared" si="2"/>
        <v>0x80150080</v>
      </c>
      <c r="B36" s="4" t="s">
        <v>116</v>
      </c>
      <c r="C36" s="37" t="str">
        <f>INDEX('Compile Sheet'!$CF:$CF,ROW())</f>
        <v xml:space="preserve"> </v>
      </c>
      <c r="D36" s="4"/>
      <c r="J36" s="1"/>
    </row>
    <row r="37" spans="1:10">
      <c r="A37" s="9" t="str">
        <f t="shared" si="2"/>
        <v>0x80150084</v>
      </c>
      <c r="B37" s="4" t="e">
        <f>"lbu r2, "&amp;$M$7&amp;"(r3)"</f>
        <v>#VALUE!</v>
      </c>
      <c r="C37" s="37" t="str">
        <f>INDEX('Compile Sheet'!$CF:$CF,ROW())</f>
        <v>Inv.</v>
      </c>
      <c r="D37" s="4"/>
    </row>
    <row r="38" spans="1:10">
      <c r="A38" s="9" t="str">
        <f t="shared" si="2"/>
        <v>0x80150088</v>
      </c>
      <c r="B38" s="4" t="str">
        <f t="shared" ref="B38:B41" si="4">E38&amp;" r"&amp;F38&amp;", 0x"&amp;RIGHT(DEC2HEX(G38*4,4),4)&amp;"(r29)"</f>
        <v>lw r31, 0x0000(r29)</v>
      </c>
      <c r="C38" s="37" t="str">
        <f>INDEX('Compile Sheet'!$CF:$CF,ROW())</f>
        <v xml:space="preserve"> </v>
      </c>
      <c r="D38" s="4"/>
      <c r="E38" s="1" t="s">
        <v>6</v>
      </c>
      <c r="F38" s="1">
        <f t="shared" ref="F38:G41" si="5">F5</f>
        <v>31</v>
      </c>
      <c r="G38" s="1">
        <f t="shared" si="5"/>
        <v>0</v>
      </c>
      <c r="J38" s="1"/>
    </row>
    <row r="39" spans="1:10">
      <c r="A39" s="9" t="str">
        <f t="shared" si="2"/>
        <v>0x8015008C</v>
      </c>
      <c r="B39" s="4" t="str">
        <f t="shared" si="4"/>
        <v>lw r4, 0x0004(r29)</v>
      </c>
      <c r="C39" s="37" t="str">
        <f>INDEX('Compile Sheet'!$CF:$CF,ROW())</f>
        <v xml:space="preserve"> </v>
      </c>
      <c r="D39" s="4"/>
      <c r="E39" s="1" t="s">
        <v>6</v>
      </c>
      <c r="F39" s="1">
        <f t="shared" si="5"/>
        <v>4</v>
      </c>
      <c r="G39" s="1">
        <f t="shared" si="5"/>
        <v>1</v>
      </c>
    </row>
    <row r="40" spans="1:10">
      <c r="A40" s="9" t="str">
        <f t="shared" si="2"/>
        <v>0x80150090</v>
      </c>
      <c r="B40" s="4" t="str">
        <f t="shared" si="4"/>
        <v>lw r5, 0x0008(r29)</v>
      </c>
      <c r="C40" s="37" t="str">
        <f>INDEX('Compile Sheet'!$CF:$CF,ROW())</f>
        <v xml:space="preserve"> </v>
      </c>
      <c r="D40" s="4"/>
      <c r="E40" s="1" t="str">
        <f>E39</f>
        <v>lw</v>
      </c>
      <c r="F40" s="1">
        <f t="shared" si="5"/>
        <v>5</v>
      </c>
      <c r="G40" s="1">
        <f t="shared" si="5"/>
        <v>2</v>
      </c>
    </row>
    <row r="41" spans="1:10">
      <c r="A41" s="9" t="str">
        <f t="shared" si="2"/>
        <v>0x80150094</v>
      </c>
      <c r="B41" s="4" t="str">
        <f t="shared" si="4"/>
        <v>lw r6, 0x000C(r29)</v>
      </c>
      <c r="C41" s="37" t="str">
        <f>INDEX('Compile Sheet'!$CF:$CF,ROW())</f>
        <v xml:space="preserve"> </v>
      </c>
      <c r="D41" s="4"/>
      <c r="E41" s="1" t="str">
        <f t="shared" ref="E41" si="6">E40</f>
        <v>lw</v>
      </c>
      <c r="F41" s="1">
        <f t="shared" si="5"/>
        <v>6</v>
      </c>
      <c r="G41" s="1">
        <f t="shared" si="5"/>
        <v>3</v>
      </c>
    </row>
    <row r="42" spans="1:10">
      <c r="A42" s="9" t="str">
        <f t="shared" si="2"/>
        <v>0x80150098</v>
      </c>
      <c r="B42" s="32" t="s">
        <v>43</v>
      </c>
      <c r="C42" s="37" t="str">
        <f>INDEX('Compile Sheet'!$CF:$CF,ROW())</f>
        <v xml:space="preserve"> </v>
      </c>
      <c r="D42" s="4"/>
    </row>
    <row r="43" spans="1:10">
      <c r="A43" s="9" t="str">
        <f t="shared" si="2"/>
        <v>0x8015009C</v>
      </c>
      <c r="B43" s="4" t="s">
        <v>396</v>
      </c>
      <c r="C43" s="37" t="str">
        <f>INDEX('Compile Sheet'!$CF:$CF,ROW())</f>
        <v xml:space="preserve"> </v>
      </c>
      <c r="D43" s="4"/>
    </row>
    <row r="44" spans="1:10">
      <c r="A44" s="36" t="str">
        <f t="shared" si="2"/>
        <v>0x801500A0</v>
      </c>
      <c r="B44" s="4" t="s">
        <v>80</v>
      </c>
      <c r="C44" s="37" t="str">
        <f>INDEX('Compile Sheet'!$CF:$CF,ROW())</f>
        <v xml:space="preserve"> </v>
      </c>
    </row>
    <row r="45" spans="1:10">
      <c r="A45" s="9" t="str">
        <f t="shared" si="2"/>
        <v>0x801500A4</v>
      </c>
      <c r="B45" s="4" t="s">
        <v>119</v>
      </c>
      <c r="C45" s="37" t="str">
        <f>INDEX('Compile Sheet'!$CF:$CF,ROW())</f>
        <v xml:space="preserve"> </v>
      </c>
      <c r="D45" s="4"/>
    </row>
    <row r="46" spans="1:10">
      <c r="A46" s="9" t="str">
        <f t="shared" si="2"/>
        <v>0x801500A8</v>
      </c>
      <c r="B46" s="4" t="s">
        <v>81</v>
      </c>
      <c r="C46" s="37" t="str">
        <f>INDEX('Compile Sheet'!$CF:$CF,ROW())</f>
        <v xml:space="preserve"> </v>
      </c>
      <c r="D46" s="4"/>
    </row>
    <row r="47" spans="1:10">
      <c r="A47" s="9" t="str">
        <f t="shared" si="2"/>
        <v>0x801500AC</v>
      </c>
      <c r="B47" s="39" t="str">
        <f>"j " &amp;A92</f>
        <v>j 0x80073988</v>
      </c>
      <c r="C47" s="37" t="str">
        <f>INDEX('Compile Sheet'!$CF:$CF,ROW())</f>
        <v xml:space="preserve"> </v>
      </c>
    </row>
    <row r="48" spans="1:10">
      <c r="A48" s="9" t="str">
        <f t="shared" si="2"/>
        <v>0x801500B0</v>
      </c>
      <c r="B48" s="4" t="s">
        <v>54</v>
      </c>
      <c r="C48" s="37" t="str">
        <f>INDEX('Compile Sheet'!$CF:$CF,ROW())</f>
        <v xml:space="preserve"> </v>
      </c>
      <c r="D48" s="4"/>
    </row>
    <row r="49" spans="1:4">
      <c r="C49" s="37" t="str">
        <f>INDEX('Compile Sheet'!$CF:$CF,ROW())</f>
        <v xml:space="preserve"> </v>
      </c>
      <c r="D49" s="4"/>
    </row>
    <row r="50" spans="1:4">
      <c r="A50" s="9" t="s">
        <v>40</v>
      </c>
      <c r="B50" s="4" t="str">
        <f>".org "&amp;A51</f>
        <v>.org 0x80074014</v>
      </c>
      <c r="C50" s="1" t="str">
        <f>INDEX('Compile Sheet'!$CF:$CF,ROW())</f>
        <v>Inv.</v>
      </c>
      <c r="D50" s="38" t="s">
        <v>397</v>
      </c>
    </row>
    <row r="51" spans="1:4">
      <c r="A51" s="9" t="s">
        <v>65</v>
      </c>
      <c r="B51" s="35" t="str">
        <f>"jal "&amp;$K$3</f>
        <v>jal 0x80150000</v>
      </c>
      <c r="C51" s="1" t="str">
        <f>INDEX('Compile Sheet'!$CF:$CF,ROW())</f>
        <v xml:space="preserve"> </v>
      </c>
      <c r="D51" s="4"/>
    </row>
    <row r="52" spans="1:4">
      <c r="A52" s="9" t="str">
        <f>"0x80"&amp;DEC2HEX(4+HEX2DEC(RIGHT(INDEX($A:$A,ROW()-1),6)),6)</f>
        <v>0x80074018</v>
      </c>
      <c r="B52" s="4" t="s">
        <v>67</v>
      </c>
      <c r="C52" s="1" t="str">
        <f>INDEX('Compile Sheet'!$CF:$CF,ROW())</f>
        <v xml:space="preserve"> </v>
      </c>
      <c r="D52" s="4"/>
    </row>
    <row r="53" spans="1:4">
      <c r="A53" s="9" t="str">
        <f>"0x80"&amp;DEC2HEX(4+HEX2DEC(RIGHT(INDEX($A:$A,ROW()-1),6)),6)</f>
        <v>0x8007401C</v>
      </c>
      <c r="B53" s="4" t="s">
        <v>41</v>
      </c>
      <c r="C53" s="1" t="str">
        <f>INDEX('Compile Sheet'!$CF:$CF,ROW())</f>
        <v xml:space="preserve"> </v>
      </c>
      <c r="D53" s="4"/>
    </row>
    <row r="54" spans="1:4">
      <c r="A54" s="9" t="str">
        <f>"0x80"&amp;DEC2HEX(4+HEX2DEC(RIGHT(INDEX($A:$A,ROW()-1),6)),6)</f>
        <v>0x80074020</v>
      </c>
      <c r="B54" s="4" t="s">
        <v>41</v>
      </c>
      <c r="C54" s="1" t="str">
        <f>INDEX('Compile Sheet'!$CF:$CF,ROW())</f>
        <v xml:space="preserve"> </v>
      </c>
      <c r="D54" s="4"/>
    </row>
    <row r="55" spans="1:4">
      <c r="A55" s="9" t="str">
        <f>"0x80"&amp;DEC2HEX(4+HEX2DEC(RIGHT(INDEX($A:$A,ROW()-1),6)),6)</f>
        <v>0x80074024</v>
      </c>
      <c r="B55" s="4" t="s">
        <v>41</v>
      </c>
      <c r="C55" s="1" t="str">
        <f>INDEX('Compile Sheet'!$CF:$CF,ROW())</f>
        <v xml:space="preserve"> </v>
      </c>
      <c r="D55" s="4"/>
    </row>
    <row r="56" spans="1:4">
      <c r="C56" s="1" t="str">
        <f>INDEX('Compile Sheet'!$CF:$CF,ROW())</f>
        <v xml:space="preserve"> </v>
      </c>
      <c r="D56" s="4"/>
    </row>
    <row r="57" spans="1:4">
      <c r="A57" s="9" t="s">
        <v>40</v>
      </c>
      <c r="B57" s="4" t="str">
        <f>".org "&amp;A58</f>
        <v>.org 0x800741B0</v>
      </c>
      <c r="C57" s="1" t="str">
        <f>INDEX('Compile Sheet'!$CF:$CF,ROW())</f>
        <v>Inv.</v>
      </c>
      <c r="D57" s="38" t="s">
        <v>398</v>
      </c>
    </row>
    <row r="58" spans="1:4">
      <c r="A58" s="9" t="s">
        <v>70</v>
      </c>
      <c r="B58" s="35" t="str">
        <f>"jal "&amp;$K$3</f>
        <v>jal 0x80150000</v>
      </c>
      <c r="C58" s="1" t="str">
        <f>INDEX('Compile Sheet'!$CF:$CF,ROW())</f>
        <v xml:space="preserve"> </v>
      </c>
      <c r="D58" s="4"/>
    </row>
    <row r="59" spans="1:4">
      <c r="A59" s="9" t="str">
        <f>"0x80"&amp;DEC2HEX(4+HEX2DEC(RIGHT(INDEX($A:$A,ROW()-1),6)),6)</f>
        <v>0x800741B4</v>
      </c>
      <c r="B59" s="4" t="s">
        <v>67</v>
      </c>
      <c r="C59" s="1" t="str">
        <f>INDEX('Compile Sheet'!$CF:$CF,ROW())</f>
        <v xml:space="preserve"> </v>
      </c>
      <c r="D59" s="4"/>
    </row>
    <row r="60" spans="1:4">
      <c r="A60" s="9" t="str">
        <f>"0x80"&amp;DEC2HEX(4+HEX2DEC(RIGHT(INDEX($A:$A,ROW()-1),6)),6)</f>
        <v>0x800741B8</v>
      </c>
      <c r="B60" s="4" t="s">
        <v>41</v>
      </c>
      <c r="C60" s="1" t="str">
        <f>INDEX('Compile Sheet'!$CF:$CF,ROW())</f>
        <v xml:space="preserve"> </v>
      </c>
      <c r="D60" s="4"/>
    </row>
    <row r="61" spans="1:4">
      <c r="A61" s="9" t="str">
        <f>"0x80"&amp;DEC2HEX(4+HEX2DEC(RIGHT(INDEX($A:$A,ROW()-1),6)),6)</f>
        <v>0x800741BC</v>
      </c>
      <c r="B61" s="4" t="s">
        <v>41</v>
      </c>
      <c r="C61" s="1" t="str">
        <f>INDEX('Compile Sheet'!$CF:$CF,ROW())</f>
        <v xml:space="preserve"> </v>
      </c>
      <c r="D61" s="4"/>
    </row>
    <row r="62" spans="1:4">
      <c r="A62" s="9" t="str">
        <f>"0x80"&amp;DEC2HEX(4+HEX2DEC(RIGHT(INDEX($A:$A,ROW()-1),6)),6)</f>
        <v>0x800741C0</v>
      </c>
      <c r="B62" s="4" t="s">
        <v>41</v>
      </c>
      <c r="C62" s="1" t="str">
        <f>INDEX('Compile Sheet'!$CF:$CF,ROW())</f>
        <v xml:space="preserve"> </v>
      </c>
      <c r="D62" s="4"/>
    </row>
    <row r="63" spans="1:4">
      <c r="A63" s="9" t="str">
        <f>"0x80"&amp;DEC2HEX(4+HEX2DEC(RIGHT(INDEX($A:$A,ROW()-1),6)),6)</f>
        <v>0x800741C4</v>
      </c>
      <c r="B63" s="4" t="s">
        <v>41</v>
      </c>
      <c r="C63" s="1" t="str">
        <f>INDEX('Compile Sheet'!$CF:$CF,ROW())</f>
        <v xml:space="preserve"> </v>
      </c>
      <c r="D63" s="4"/>
    </row>
    <row r="64" spans="1:4">
      <c r="B64"/>
      <c r="D64" s="4"/>
    </row>
    <row r="65" spans="1:4">
      <c r="A65" s="9" t="s">
        <v>40</v>
      </c>
      <c r="B65" s="4" t="str">
        <f>".org "&amp;A66</f>
        <v>.org 0x80082B9C</v>
      </c>
      <c r="C65" s="1" t="str">
        <f>INDEX('Compile Sheet'!$CF:$CF,ROW())</f>
        <v>Inv.</v>
      </c>
      <c r="D65" s="38" t="s">
        <v>398</v>
      </c>
    </row>
    <row r="66" spans="1:4">
      <c r="A66" s="9" t="s">
        <v>71</v>
      </c>
      <c r="B66" s="4" t="s">
        <v>69</v>
      </c>
      <c r="C66" s="1" t="str">
        <f>INDEX('Compile Sheet'!$CF:$CF,ROW())</f>
        <v xml:space="preserve"> </v>
      </c>
      <c r="D66" s="4"/>
    </row>
    <row r="67" spans="1:4">
      <c r="A67" s="9" t="str">
        <f>"0x80"&amp;DEC2HEX(4+HEX2DEC(RIGHT(INDEX($A:$A,ROW()-1),6)),6)</f>
        <v>0x80082BA0</v>
      </c>
      <c r="B67" s="35" t="str">
        <f>"jal "&amp;$K$3</f>
        <v>jal 0x80150000</v>
      </c>
      <c r="C67" s="1" t="str">
        <f>INDEX('Compile Sheet'!$CF:$CF,ROW())</f>
        <v xml:space="preserve"> </v>
      </c>
      <c r="D67" s="4"/>
    </row>
    <row r="68" spans="1:4">
      <c r="A68" s="9" t="str">
        <f>"0x80"&amp;DEC2HEX(4+HEX2DEC(RIGHT(INDEX($A:$A,ROW()-1),6)),6)</f>
        <v>0x80082BA4</v>
      </c>
      <c r="B68" s="4" t="s">
        <v>67</v>
      </c>
      <c r="C68" s="1" t="str">
        <f>INDEX('Compile Sheet'!$CF:$CF,ROW())</f>
        <v xml:space="preserve"> </v>
      </c>
      <c r="D68" s="4"/>
    </row>
    <row r="69" spans="1:4">
      <c r="A69" s="9" t="str">
        <f>"0x80"&amp;DEC2HEX(4+HEX2DEC(RIGHT(INDEX($A:$A,ROW()-1),6)),6)</f>
        <v>0x80082BA8</v>
      </c>
      <c r="B69" s="4" t="s">
        <v>41</v>
      </c>
      <c r="C69" s="1" t="str">
        <f>INDEX('Compile Sheet'!$CF:$CF,ROW())</f>
        <v xml:space="preserve"> </v>
      </c>
      <c r="D69" s="4"/>
    </row>
    <row r="70" spans="1:4">
      <c r="A70" s="9" t="str">
        <f>"0x80"&amp;DEC2HEX(4+HEX2DEC(RIGHT(INDEX($A:$A,ROW()-1),6)),6)</f>
        <v>0x80082BAC</v>
      </c>
      <c r="B70" s="4" t="s">
        <v>41</v>
      </c>
      <c r="C70" s="1" t="str">
        <f>INDEX('Compile Sheet'!$CF:$CF,ROW())</f>
        <v xml:space="preserve"> </v>
      </c>
      <c r="D70" s="4"/>
    </row>
    <row r="71" spans="1:4">
      <c r="A71" s="9" t="str">
        <f>"0x80"&amp;DEC2HEX(4+HEX2DEC(RIGHT(INDEX($A:$A,ROW()-1),6)),6)</f>
        <v>0x80082BB0</v>
      </c>
      <c r="B71" s="4" t="s">
        <v>41</v>
      </c>
      <c r="C71" s="1" t="str">
        <f>INDEX('Compile Sheet'!$CF:$CF,ROW())</f>
        <v xml:space="preserve"> </v>
      </c>
      <c r="D71" s="4"/>
    </row>
    <row r="72" spans="1:4">
      <c r="C72" s="1" t="str">
        <f>INDEX('Compile Sheet'!$CF:$CF,ROW())</f>
        <v xml:space="preserve"> </v>
      </c>
      <c r="D72" s="4"/>
    </row>
    <row r="73" spans="1:4">
      <c r="A73" s="9" t="s">
        <v>40</v>
      </c>
      <c r="B73" s="4" t="str">
        <f>".org "&amp;A74</f>
        <v>.org 0x8007A87C</v>
      </c>
      <c r="C73" s="1" t="str">
        <f>INDEX('Compile Sheet'!$CF:$CF,ROW())</f>
        <v>Inv.</v>
      </c>
      <c r="D73" s="38" t="s">
        <v>399</v>
      </c>
    </row>
    <row r="74" spans="1:4">
      <c r="A74" s="9" t="s">
        <v>72</v>
      </c>
      <c r="B74" s="4" t="s">
        <v>74</v>
      </c>
      <c r="C74" s="1" t="str">
        <f>INDEX('Compile Sheet'!$CF:$CF,ROW())</f>
        <v xml:space="preserve"> </v>
      </c>
      <c r="D74" s="4"/>
    </row>
    <row r="75" spans="1:4">
      <c r="A75" s="9" t="str">
        <f t="shared" ref="A75:A82" si="7">"0x80"&amp;DEC2HEX(4+HEX2DEC(RIGHT(INDEX($A:$A,ROW()-1),6)),6)</f>
        <v>0x8007A880</v>
      </c>
      <c r="B75" s="4" t="s">
        <v>55</v>
      </c>
      <c r="C75" s="1" t="str">
        <f>INDEX('Compile Sheet'!$CF:$CF,ROW())</f>
        <v xml:space="preserve"> </v>
      </c>
      <c r="D75" s="4"/>
    </row>
    <row r="76" spans="1:4">
      <c r="A76" s="9" t="str">
        <f t="shared" si="7"/>
        <v>0x8007A884</v>
      </c>
      <c r="B76" s="4" t="s">
        <v>78</v>
      </c>
      <c r="C76" s="1" t="str">
        <f>INDEX('Compile Sheet'!$CF:$CF,ROW())</f>
        <v xml:space="preserve"> </v>
      </c>
      <c r="D76" s="4"/>
    </row>
    <row r="77" spans="1:4">
      <c r="A77" s="9" t="str">
        <f t="shared" si="7"/>
        <v>0x8007A888</v>
      </c>
      <c r="B77" s="4" t="s">
        <v>53</v>
      </c>
      <c r="C77" s="1" t="str">
        <f>INDEX('Compile Sheet'!$CF:$CF,ROW())</f>
        <v xml:space="preserve"> </v>
      </c>
      <c r="D77" s="4"/>
    </row>
    <row r="78" spans="1:4">
      <c r="A78" s="9" t="str">
        <f t="shared" si="7"/>
        <v>0x8007A88C</v>
      </c>
      <c r="B78" s="35" t="str">
        <f>"jal "&amp;$K$3</f>
        <v>jal 0x80150000</v>
      </c>
      <c r="C78" s="1" t="str">
        <f>INDEX('Compile Sheet'!$CF:$CF,ROW())</f>
        <v xml:space="preserve"> </v>
      </c>
      <c r="D78" s="4"/>
    </row>
    <row r="79" spans="1:4">
      <c r="A79" s="9" t="str">
        <f t="shared" si="7"/>
        <v>0x8007A890</v>
      </c>
      <c r="B79" s="4" t="s">
        <v>76</v>
      </c>
      <c r="C79" s="1" t="str">
        <f>INDEX('Compile Sheet'!$CF:$CF,ROW())</f>
        <v xml:space="preserve"> </v>
      </c>
      <c r="D79" s="4"/>
    </row>
    <row r="80" spans="1:4">
      <c r="A80" s="9" t="str">
        <f t="shared" si="7"/>
        <v>0x8007A894</v>
      </c>
      <c r="B80" s="4" t="s">
        <v>75</v>
      </c>
      <c r="C80" s="1" t="str">
        <f>INDEX('Compile Sheet'!$CF:$CF,ROW())</f>
        <v xml:space="preserve"> </v>
      </c>
      <c r="D80" s="4"/>
    </row>
    <row r="81" spans="1:4">
      <c r="A81" s="9" t="str">
        <f t="shared" si="7"/>
        <v>0x8007A898</v>
      </c>
      <c r="B81" s="4" t="s">
        <v>79</v>
      </c>
      <c r="C81" s="1" t="str">
        <f>INDEX('Compile Sheet'!$CF:$CF,ROW())</f>
        <v xml:space="preserve"> </v>
      </c>
      <c r="D81" s="4"/>
    </row>
    <row r="82" spans="1:4">
      <c r="A82" s="9" t="str">
        <f t="shared" si="7"/>
        <v>0x8007A89C</v>
      </c>
      <c r="B82" s="4" t="s">
        <v>73</v>
      </c>
      <c r="C82" s="1" t="str">
        <f>INDEX('Compile Sheet'!$CF:$CF,ROW())</f>
        <v xml:space="preserve"> </v>
      </c>
      <c r="D82" s="4"/>
    </row>
    <row r="83" spans="1:4">
      <c r="C83" s="1" t="str">
        <f>INDEX('Compile Sheet'!$CF:$CF,ROW())</f>
        <v xml:space="preserve"> </v>
      </c>
      <c r="D83" s="4"/>
    </row>
    <row r="84" spans="1:4">
      <c r="A84" s="9" t="s">
        <v>40</v>
      </c>
      <c r="B84" s="4" t="str">
        <f>".org "&amp;A85</f>
        <v>.org 0x8007396C</v>
      </c>
      <c r="C84" s="1" t="str">
        <f>INDEX('Compile Sheet'!$CF:$CF,ROW())</f>
        <v>Inv.</v>
      </c>
      <c r="D84" s="38" t="s">
        <v>398</v>
      </c>
    </row>
    <row r="85" spans="1:4">
      <c r="A85" s="9" t="s">
        <v>77</v>
      </c>
      <c r="B85" s="4" t="s">
        <v>84</v>
      </c>
      <c r="C85" s="1" t="str">
        <f>INDEX('Compile Sheet'!$CF:$CF,ROW())</f>
        <v xml:space="preserve"> </v>
      </c>
      <c r="D85" s="4"/>
    </row>
    <row r="86" spans="1:4">
      <c r="A86" s="9" t="str">
        <f t="shared" ref="A86:A94" si="8">"0x80"&amp;DEC2HEX(4+HEX2DEC(RIGHT(INDEX($A:$A,ROW()-1),6)),6)</f>
        <v>0x80073970</v>
      </c>
      <c r="B86" s="4" t="s">
        <v>83</v>
      </c>
      <c r="C86" s="1" t="str">
        <f>INDEX('Compile Sheet'!$CF:$CF,ROW())</f>
        <v xml:space="preserve"> </v>
      </c>
    </row>
    <row r="87" spans="1:4">
      <c r="A87" s="9" t="str">
        <f t="shared" si="8"/>
        <v>0x80073974</v>
      </c>
      <c r="B87" s="4" t="s">
        <v>400</v>
      </c>
      <c r="C87" s="1" t="str">
        <f>INDEX('Compile Sheet'!$CF:$CF,ROW())</f>
        <v xml:space="preserve"> </v>
      </c>
    </row>
    <row r="88" spans="1:4">
      <c r="A88" s="9" t="str">
        <f t="shared" si="8"/>
        <v>0x80073978</v>
      </c>
      <c r="B88" s="35" t="str">
        <f>"jal "&amp;$K$3</f>
        <v>jal 0x80150000</v>
      </c>
      <c r="C88" s="1" t="str">
        <f>INDEX('Compile Sheet'!$CF:$CF,ROW())</f>
        <v xml:space="preserve"> </v>
      </c>
    </row>
    <row r="89" spans="1:4">
      <c r="A89" s="9" t="str">
        <f t="shared" si="8"/>
        <v>0x8007397C</v>
      </c>
      <c r="B89" s="4" t="s">
        <v>67</v>
      </c>
      <c r="C89" s="1" t="str">
        <f>INDEX('Compile Sheet'!$CF:$CF,ROW())</f>
        <v xml:space="preserve"> </v>
      </c>
    </row>
    <row r="90" spans="1:4">
      <c r="A90" s="9" t="str">
        <f t="shared" si="8"/>
        <v>0x80073980</v>
      </c>
      <c r="B90" s="11" t="str">
        <f>"j "&amp;$A$44</f>
        <v>j 0x801500A0</v>
      </c>
      <c r="C90" s="1" t="str">
        <f>INDEX('Compile Sheet'!$CF:$CF,ROW())</f>
        <v xml:space="preserve"> </v>
      </c>
    </row>
    <row r="91" spans="1:4">
      <c r="A91" s="9" t="str">
        <f t="shared" si="8"/>
        <v>0x80073984</v>
      </c>
      <c r="B91" s="4" t="s">
        <v>56</v>
      </c>
      <c r="C91" s="1" t="str">
        <f>INDEX('Compile Sheet'!$CF:$CF,ROW())</f>
        <v xml:space="preserve"> </v>
      </c>
    </row>
    <row r="92" spans="1:4">
      <c r="A92" s="40" t="str">
        <f t="shared" si="8"/>
        <v>0x80073988</v>
      </c>
      <c r="B92" s="4" t="s">
        <v>55</v>
      </c>
      <c r="C92" s="37" t="str">
        <f>INDEX('Compile Sheet'!$CF:$CF,ROW())</f>
        <v xml:space="preserve"> </v>
      </c>
      <c r="D92" s="4"/>
    </row>
    <row r="93" spans="1:4">
      <c r="A93" s="9" t="str">
        <f t="shared" si="8"/>
        <v>0x8007398C</v>
      </c>
      <c r="B93" s="4" t="s">
        <v>82</v>
      </c>
      <c r="C93" s="37" t="str">
        <f>INDEX('Compile Sheet'!$CF:$CF,ROW())</f>
        <v xml:space="preserve"> </v>
      </c>
      <c r="D93" s="4"/>
    </row>
    <row r="94" spans="1:4">
      <c r="A94" s="9" t="str">
        <f t="shared" si="8"/>
        <v>0x80073990</v>
      </c>
      <c r="B94" s="4" t="s">
        <v>85</v>
      </c>
      <c r="C94" s="1" t="str">
        <f>INDEX('Compile Sheet'!$CF:$CF,ROW())</f>
        <v xml:space="preserve"> </v>
      </c>
    </row>
    <row r="95" spans="1:4">
      <c r="C95" s="1" t="str">
        <f>INDEX('Compile Sheet'!$CF:$CF,ROW())</f>
        <v xml:space="preserve"> </v>
      </c>
    </row>
    <row r="96" spans="1:4">
      <c r="A96" s="9" t="s">
        <v>40</v>
      </c>
      <c r="B96" s="4" t="str">
        <f>".org "&amp;A97</f>
        <v>.org 0x80082C60</v>
      </c>
      <c r="C96" s="1" t="str">
        <f>INDEX('Compile Sheet'!$CF:$CF,ROW())</f>
        <v>Inv.</v>
      </c>
      <c r="D96" s="38" t="s">
        <v>399</v>
      </c>
    </row>
    <row r="97" spans="1:9">
      <c r="A97" s="9" t="s">
        <v>86</v>
      </c>
      <c r="B97" s="4" t="s">
        <v>401</v>
      </c>
      <c r="C97" s="1" t="str">
        <f>INDEX('Compile Sheet'!$CF:$CF,ROW())</f>
        <v xml:space="preserve"> </v>
      </c>
    </row>
    <row r="98" spans="1:9">
      <c r="A98" s="9" t="str">
        <f>"0x80"&amp;DEC2HEX(IF(INDEX(C:C,ROW()-1)="hex",LEN(INDEX(B:B,ROW()-1))/2,4)+HEX2DEC(RIGHT(INDEX(A:A,ROW()-1),6)),6)</f>
        <v>0x80082C64</v>
      </c>
      <c r="B98" s="4" t="s">
        <v>124</v>
      </c>
      <c r="C98" s="1" t="str">
        <f>INDEX('Compile Sheet'!$CF:$CF,ROW())</f>
        <v xml:space="preserve"> </v>
      </c>
      <c r="D98" s="4"/>
    </row>
    <row r="99" spans="1:9">
      <c r="A99" s="9" t="str">
        <f>"0x80"&amp;DEC2HEX(IF(INDEX(C:C,ROW()-1)="hex",LEN(INDEX(B:B,ROW()-1))/2,4)+HEX2DEC(RIGHT(INDEX(A:A,ROW()-1),6)),6)</f>
        <v>0x80082C68</v>
      </c>
      <c r="B99" s="35" t="str">
        <f>"jal "&amp;$K$3</f>
        <v>jal 0x80150000</v>
      </c>
      <c r="C99" s="1" t="str">
        <f>INDEX('Compile Sheet'!$CF:$CF,ROW())</f>
        <v xml:space="preserve"> </v>
      </c>
      <c r="D99" s="4"/>
    </row>
    <row r="100" spans="1:9">
      <c r="A100" s="9" t="str">
        <f>"0x80"&amp;DEC2HEX(IF(INDEX(C:C,ROW()-1)="hex",LEN(INDEX(B:B,ROW()-1))/2,4)+HEX2DEC(RIGHT(INDEX(A:A,ROW()-1),6)),6)</f>
        <v>0x80082C6C</v>
      </c>
      <c r="B100" s="4" t="s">
        <v>53</v>
      </c>
      <c r="C100" s="1" t="str">
        <f>INDEX('Compile Sheet'!$CF:$CF,ROW())</f>
        <v xml:space="preserve"> </v>
      </c>
      <c r="D100" s="4"/>
    </row>
    <row r="101" spans="1:9">
      <c r="A101" s="9" t="str">
        <f>"0x80"&amp;DEC2HEX(IF(INDEX(C:C,ROW()-1)="hex",LEN(INDEX(B:B,ROW()-1))/2,4)+HEX2DEC(RIGHT(INDEX(A:A,ROW()-1),6)),6)</f>
        <v>0x80082C70</v>
      </c>
      <c r="B101" s="4" t="s">
        <v>56</v>
      </c>
      <c r="C101" s="1" t="str">
        <f>INDEX('Compile Sheet'!$CF:$CF,ROW())</f>
        <v xml:space="preserve"> </v>
      </c>
      <c r="D101" s="4"/>
    </row>
    <row r="102" spans="1:9">
      <c r="A102" s="9" t="str">
        <f>"0x80"&amp;DEC2HEX(IF(INDEX(C:C,ROW()-1)="hex",LEN(INDEX(B:B,ROW()-1))/2,4)+HEX2DEC(RIGHT(INDEX(A:A,ROW()-1),6)),6)</f>
        <v>0x80082C74</v>
      </c>
      <c r="B102" s="4" t="s">
        <v>402</v>
      </c>
      <c r="C102" s="1" t="str">
        <f>INDEX('Compile Sheet'!$CF:$CF,ROW())</f>
        <v xml:space="preserve"> </v>
      </c>
      <c r="D102" s="4"/>
    </row>
    <row r="103" spans="1:9">
      <c r="C103" s="1" t="str">
        <f>INDEX('Compile Sheet'!$CF:$CF,ROW())</f>
        <v xml:space="preserve"> </v>
      </c>
      <c r="D103" s="4"/>
      <c r="I103" s="4"/>
    </row>
    <row r="104" spans="1:9">
      <c r="A104" s="9" t="s">
        <v>40</v>
      </c>
      <c r="B104" s="4" t="str">
        <f>".org "&amp;A105</f>
        <v>.org 0x800733E4</v>
      </c>
      <c r="C104" s="1" t="str">
        <f>INDEX('Compile Sheet'!$CF:$CF,ROW())</f>
        <v>Inv.</v>
      </c>
      <c r="D104" s="38" t="s">
        <v>399</v>
      </c>
    </row>
    <row r="105" spans="1:9">
      <c r="A105" s="9" t="s">
        <v>117</v>
      </c>
      <c r="B105" s="4" t="str">
        <f>E105&amp;" r"&amp;F105&amp;", 0x"&amp;RIGHT(DEC2HEX(G105*4,4),4)&amp;"(r29)"</f>
        <v>sw r16, 0x0008(r29)</v>
      </c>
      <c r="C105" s="1" t="str">
        <f>INDEX('Compile Sheet'!$CF:$CF,ROW())</f>
        <v xml:space="preserve"> </v>
      </c>
      <c r="D105" s="4"/>
      <c r="E105" s="1" t="str">
        <f>E8</f>
        <v>sw</v>
      </c>
      <c r="F105" s="1">
        <v>16</v>
      </c>
      <c r="G105" s="1">
        <f>G8-1</f>
        <v>2</v>
      </c>
    </row>
    <row r="106" spans="1:9">
      <c r="A106" s="9" t="str">
        <f t="shared" ref="A106:A111" si="9">"0x80"&amp;DEC2HEX(4+HEX2DEC(RIGHT(INDEX($A:$A,ROW()-1),6)),6)</f>
        <v>0x800733E8</v>
      </c>
      <c r="B106" s="4" t="s">
        <v>124</v>
      </c>
      <c r="C106" s="1" t="str">
        <f>INDEX('Compile Sheet'!$CF:$CF,ROW())</f>
        <v xml:space="preserve"> </v>
      </c>
      <c r="D106" s="4"/>
    </row>
    <row r="107" spans="1:9">
      <c r="A107" s="9" t="str">
        <f t="shared" si="9"/>
        <v>0x800733EC</v>
      </c>
      <c r="B107" s="35" t="str">
        <f>"jal "&amp;$K$3</f>
        <v>jal 0x80150000</v>
      </c>
      <c r="C107" s="1" t="str">
        <f>INDEX('Compile Sheet'!$CF:$CF,ROW())</f>
        <v xml:space="preserve"> </v>
      </c>
      <c r="D107" s="4"/>
    </row>
    <row r="108" spans="1:9">
      <c r="A108" s="9" t="str">
        <f t="shared" si="9"/>
        <v>0x800733F0</v>
      </c>
      <c r="B108" s="4" t="s">
        <v>87</v>
      </c>
      <c r="C108" s="1" t="str">
        <f>INDEX('Compile Sheet'!$CF:$CF,ROW())</f>
        <v xml:space="preserve"> </v>
      </c>
      <c r="D108" s="4"/>
    </row>
    <row r="109" spans="1:9">
      <c r="A109" s="9" t="str">
        <f t="shared" si="9"/>
        <v>0x800733F4</v>
      </c>
      <c r="B109" s="4" t="s">
        <v>118</v>
      </c>
      <c r="C109" s="1" t="str">
        <f>INDEX('Compile Sheet'!$CF:$CF,ROW())</f>
        <v xml:space="preserve"> </v>
      </c>
      <c r="D109" s="4"/>
    </row>
    <row r="110" spans="1:9">
      <c r="A110" s="9" t="str">
        <f t="shared" si="9"/>
        <v>0x800733F8</v>
      </c>
      <c r="B110" s="4" t="str">
        <f>E110&amp;" r"&amp;F110&amp;", 0x"&amp;RIGHT(DEC2HEX(G110*4,4),4)&amp;"(r29)"</f>
        <v>lw r16, 0x0008(r29)</v>
      </c>
      <c r="C110" s="1" t="str">
        <f>INDEX('Compile Sheet'!$CF:$CF,ROW())</f>
        <v xml:space="preserve"> </v>
      </c>
      <c r="D110" s="4"/>
      <c r="E110" s="1" t="s">
        <v>6</v>
      </c>
      <c r="F110" s="1">
        <v>16</v>
      </c>
      <c r="G110" s="1">
        <f>G105</f>
        <v>2</v>
      </c>
    </row>
    <row r="111" spans="1:9">
      <c r="A111" s="9" t="str">
        <f t="shared" si="9"/>
        <v>0x800733FC</v>
      </c>
      <c r="B111" s="4" t="s">
        <v>41</v>
      </c>
      <c r="C111" s="1" t="str">
        <f>INDEX('Compile Sheet'!$CF:$CF,ROW())</f>
        <v xml:space="preserve"> </v>
      </c>
      <c r="D111" s="4"/>
      <c r="G111"/>
    </row>
    <row r="112" spans="1:9">
      <c r="C112" s="1" t="str">
        <f>INDEX('Compile Sheet'!$CF:$CF,ROW())</f>
        <v xml:space="preserve"> </v>
      </c>
      <c r="D112" s="4"/>
    </row>
    <row r="113" spans="1:7">
      <c r="A113" s="9" t="s">
        <v>40</v>
      </c>
      <c r="B113" s="4" t="str">
        <f>".org "&amp;A114</f>
        <v>.org 0x800775F8</v>
      </c>
      <c r="C113" s="1" t="str">
        <f>INDEX('Compile Sheet'!$CF:$CF,ROW())</f>
        <v>Inv.</v>
      </c>
      <c r="D113" s="38" t="s">
        <v>141</v>
      </c>
    </row>
    <row r="114" spans="1:7">
      <c r="A114" s="9" t="s">
        <v>139</v>
      </c>
      <c r="B114" s="4" t="s">
        <v>140</v>
      </c>
      <c r="C114" s="1" t="str">
        <f>INDEX('Compile Sheet'!$CF:$CF,ROW())</f>
        <v xml:space="preserve"> </v>
      </c>
      <c r="D114" s="4"/>
    </row>
    <row r="115" spans="1:7">
      <c r="A115" s="9" t="str">
        <f t="shared" ref="A115:A121" si="10">"0x80"&amp;DEC2HEX(4+HEX2DEC(RIGHT(INDEX($A:$A,ROW()-1),6)),6)</f>
        <v>0x800775FC</v>
      </c>
      <c r="B115" s="4" t="str">
        <f>E115&amp;" r"&amp;F115&amp;", 0x"&amp;RIGHT(DEC2HEX(G115*4,4),4)&amp;"(r29)"</f>
        <v>sw r16, 0x0008(r29)</v>
      </c>
      <c r="C115" s="1" t="str">
        <f>INDEX('Compile Sheet'!$CF:$CF,ROW())</f>
        <v xml:space="preserve"> </v>
      </c>
      <c r="D115" s="4"/>
      <c r="E115" s="1" t="s">
        <v>7</v>
      </c>
      <c r="F115" s="1">
        <v>16</v>
      </c>
      <c r="G115" s="1">
        <f>G105</f>
        <v>2</v>
      </c>
    </row>
    <row r="116" spans="1:7">
      <c r="A116" s="9" t="str">
        <f t="shared" si="10"/>
        <v>0x80077600</v>
      </c>
      <c r="B116" s="4" t="s">
        <v>124</v>
      </c>
      <c r="C116" s="1" t="str">
        <f>INDEX('Compile Sheet'!$CF:$CF,ROW())</f>
        <v xml:space="preserve"> </v>
      </c>
      <c r="D116" s="4"/>
    </row>
    <row r="117" spans="1:7">
      <c r="A117" s="9" t="str">
        <f t="shared" si="10"/>
        <v>0x80077604</v>
      </c>
      <c r="B117" s="35" t="str">
        <f>"jal "&amp;$K$3</f>
        <v>jal 0x80150000</v>
      </c>
      <c r="C117" s="1" t="str">
        <f>INDEX('Compile Sheet'!$CF:$CF,ROW())</f>
        <v xml:space="preserve"> </v>
      </c>
      <c r="D117" s="4"/>
    </row>
    <row r="118" spans="1:7">
      <c r="A118" s="9" t="str">
        <f t="shared" si="10"/>
        <v>0x80077608</v>
      </c>
      <c r="B118" s="4" t="s">
        <v>53</v>
      </c>
      <c r="C118" s="1" t="str">
        <f>INDEX('Compile Sheet'!$CF:$CF,ROW())</f>
        <v xml:space="preserve"> </v>
      </c>
      <c r="D118" s="4"/>
    </row>
    <row r="119" spans="1:7">
      <c r="A119" s="9" t="str">
        <f t="shared" si="10"/>
        <v>0x8007760C</v>
      </c>
      <c r="B119" s="4" t="str">
        <f>E119&amp;" r"&amp;F119&amp;", 0x"&amp;RIGHT(DEC2HEX(G119*4,4),4)&amp;"(r29)"</f>
        <v>lw r16, 0x0008(r29)</v>
      </c>
      <c r="C119" s="1" t="str">
        <f>INDEX('Compile Sheet'!$CF:$CF,ROW())</f>
        <v xml:space="preserve"> </v>
      </c>
      <c r="D119" s="4"/>
      <c r="E119" s="1" t="s">
        <v>6</v>
      </c>
      <c r="F119" s="1">
        <v>16</v>
      </c>
      <c r="G119" s="1">
        <f>G115</f>
        <v>2</v>
      </c>
    </row>
    <row r="120" spans="1:7">
      <c r="A120" s="9" t="str">
        <f t="shared" si="10"/>
        <v>0x80077610</v>
      </c>
      <c r="B120" s="4" t="s">
        <v>41</v>
      </c>
      <c r="C120" s="1" t="str">
        <f>INDEX('Compile Sheet'!$CF:$CF,ROW())</f>
        <v xml:space="preserve"> </v>
      </c>
      <c r="D120" s="4"/>
    </row>
    <row r="121" spans="1:7">
      <c r="A121" s="9" t="str">
        <f t="shared" si="10"/>
        <v>0x80077614</v>
      </c>
      <c r="B121" s="4" t="s">
        <v>41</v>
      </c>
      <c r="C121" s="1" t="str">
        <f>INDEX('Compile Sheet'!$CF:$CF,ROW())</f>
        <v xml:space="preserve"> </v>
      </c>
      <c r="D121" s="4"/>
    </row>
    <row r="122" spans="1:7">
      <c r="C122" s="1" t="str">
        <f>INDEX('Compile Sheet'!$CF:$CF,ROW())</f>
        <v xml:space="preserve"> </v>
      </c>
      <c r="D122" s="4"/>
    </row>
    <row r="123" spans="1:7">
      <c r="A123" s="9" t="s">
        <v>40</v>
      </c>
      <c r="B123" s="4" t="str">
        <f>".org "&amp;A124</f>
        <v>.org 0x80082B30</v>
      </c>
      <c r="C123" s="1" t="str">
        <f>INDEX('Compile Sheet'!$CF:$CF,ROW())</f>
        <v>Inv.</v>
      </c>
      <c r="D123" s="4"/>
    </row>
    <row r="124" spans="1:7">
      <c r="A124" s="9" t="s">
        <v>68</v>
      </c>
      <c r="B124" s="4" t="s">
        <v>69</v>
      </c>
      <c r="C124" s="1" t="str">
        <f>INDEX('Compile Sheet'!$CF:$CF,ROW())</f>
        <v xml:space="preserve"> </v>
      </c>
      <c r="D124" s="4"/>
    </row>
    <row r="125" spans="1:7">
      <c r="A125" s="9" t="str">
        <f>"0x80"&amp;DEC2HEX(4+HEX2DEC(RIGHT(INDEX($A:$A,ROW()-1),6)),6)</f>
        <v>0x80082B34</v>
      </c>
      <c r="B125" s="35" t="str">
        <f>"jal "&amp;$K$3</f>
        <v>jal 0x80150000</v>
      </c>
      <c r="C125" s="1" t="str">
        <f>INDEX('Compile Sheet'!$CF:$CF,ROW())</f>
        <v xml:space="preserve"> </v>
      </c>
      <c r="D125" s="4"/>
    </row>
    <row r="126" spans="1:7">
      <c r="A126" s="9" t="str">
        <f>"0x80"&amp;DEC2HEX(4+HEX2DEC(RIGHT(INDEX($A:$A,ROW()-1),6)),6)</f>
        <v>0x80082B38</v>
      </c>
      <c r="B126" s="4" t="s">
        <v>67</v>
      </c>
      <c r="C126" s="1" t="str">
        <f>INDEX('Compile Sheet'!$CF:$CF,ROW())</f>
        <v xml:space="preserve"> </v>
      </c>
      <c r="D126" s="4"/>
    </row>
    <row r="127" spans="1:7">
      <c r="A127" s="9" t="str">
        <f>"0x80"&amp;DEC2HEX(4+HEX2DEC(RIGHT(INDEX($A:$A,ROW()-1),6)),6)</f>
        <v>0x80082B3C</v>
      </c>
      <c r="B127" s="4" t="s">
        <v>41</v>
      </c>
      <c r="C127" s="1" t="str">
        <f>INDEX('Compile Sheet'!$CF:$CF,ROW())</f>
        <v xml:space="preserve"> </v>
      </c>
      <c r="D127" s="4"/>
    </row>
    <row r="128" spans="1:7">
      <c r="A128" s="9" t="str">
        <f>"0x80"&amp;DEC2HEX(4+HEX2DEC(RIGHT(INDEX($A:$A,ROW()-1),6)),6)</f>
        <v>0x80082B40</v>
      </c>
      <c r="B128" s="4" t="s">
        <v>41</v>
      </c>
      <c r="C128" s="1" t="str">
        <f>INDEX('Compile Sheet'!$CF:$CF,ROW())</f>
        <v xml:space="preserve"> </v>
      </c>
      <c r="D128" s="4"/>
    </row>
    <row r="129" spans="1:4">
      <c r="A129" s="9" t="str">
        <f>"0x80"&amp;DEC2HEX(4+HEX2DEC(RIGHT(INDEX($A:$A,ROW()-1),6)),6)</f>
        <v>0x80082B44</v>
      </c>
      <c r="B129" s="4" t="s">
        <v>41</v>
      </c>
      <c r="C129" s="1" t="str">
        <f>INDEX('Compile Sheet'!$CF:$CF,ROW())</f>
        <v xml:space="preserve"> </v>
      </c>
      <c r="D129" s="4"/>
    </row>
    <row r="130" spans="1:4">
      <c r="C130" s="1" t="str">
        <f>INDEX('Compile Sheet'!$CF:$CF,ROW())</f>
        <v xml:space="preserve"> </v>
      </c>
      <c r="D130" s="4"/>
    </row>
    <row r="131" spans="1:4">
      <c r="A131" s="9" t="s">
        <v>40</v>
      </c>
      <c r="B131" s="4" t="str">
        <f>".org "&amp;A132</f>
        <v>.org 0x80093E10</v>
      </c>
      <c r="C131" s="1" t="str">
        <f>INDEX('Compile Sheet'!$CF:$CF,ROW())</f>
        <v>Inv.</v>
      </c>
      <c r="D131" s="4"/>
    </row>
    <row r="132" spans="1:4">
      <c r="A132" s="9" t="str">
        <f>$K$4</f>
        <v>0x80093E10</v>
      </c>
      <c r="B132" s="4" t="e">
        <f>Effects!#REF!&amp;Effects!#REF!&amp;Effects!#REF!</f>
        <v>#REF!</v>
      </c>
      <c r="C132" s="1" t="str">
        <f>INDEX('Compile Sheet'!$CF:$CF,ROW())</f>
        <v>Inv.</v>
      </c>
      <c r="D132" s="4"/>
    </row>
    <row r="133" spans="1:4">
      <c r="A133" s="9" t="e">
        <f>"0x80"&amp;DEC2HEX(LEN(B132)/2+HEX2DEC(RIGHT(INDEX($A:$A,ROW()-1),6)),6)</f>
        <v>#REF!</v>
      </c>
      <c r="D133" s="4"/>
    </row>
    <row r="134" spans="1:4">
      <c r="B134"/>
      <c r="D134" s="4"/>
    </row>
    <row r="135" spans="1:4">
      <c r="D135" s="4"/>
    </row>
    <row r="136" spans="1:4">
      <c r="B136"/>
      <c r="D136" s="4"/>
    </row>
    <row r="137" spans="1:4">
      <c r="B137"/>
      <c r="D137" s="4"/>
    </row>
    <row r="138" spans="1:4">
      <c r="D138" s="4"/>
    </row>
    <row r="139" spans="1:4">
      <c r="B139"/>
      <c r="D139" s="4"/>
    </row>
    <row r="140" spans="1:4">
      <c r="B140"/>
      <c r="D140" s="4"/>
    </row>
    <row r="141" spans="1:4">
      <c r="B141"/>
      <c r="D141" s="4"/>
    </row>
    <row r="142" spans="1:4">
      <c r="B142"/>
      <c r="D142" s="4"/>
    </row>
    <row r="143" spans="1:4">
      <c r="B143"/>
      <c r="D143" s="4"/>
    </row>
    <row r="144" spans="1:4">
      <c r="B144"/>
      <c r="D144" s="4"/>
    </row>
    <row r="145" spans="2:4">
      <c r="B145"/>
      <c r="D145" s="4"/>
    </row>
    <row r="146" spans="2:4">
      <c r="B146"/>
      <c r="D146" s="4"/>
    </row>
    <row r="147" spans="2:4">
      <c r="B147"/>
      <c r="D147" s="4"/>
    </row>
    <row r="148" spans="2:4">
      <c r="B148"/>
      <c r="D148" s="4"/>
    </row>
    <row r="149" spans="2:4">
      <c r="B149"/>
      <c r="D149" s="4"/>
    </row>
    <row r="150" spans="2:4">
      <c r="B150"/>
      <c r="D150" s="4"/>
    </row>
    <row r="151" spans="2:4">
      <c r="B151"/>
      <c r="D151" s="4"/>
    </row>
    <row r="152" spans="2:4">
      <c r="B152"/>
      <c r="D152" s="4"/>
    </row>
    <row r="153" spans="2:4">
      <c r="B153"/>
      <c r="D153" s="4"/>
    </row>
    <row r="154" spans="2:4">
      <c r="B154"/>
      <c r="D154" s="4"/>
    </row>
    <row r="155" spans="2:4">
      <c r="B155"/>
      <c r="D155" s="4"/>
    </row>
    <row r="156" spans="2:4">
      <c r="B156"/>
      <c r="D156" s="4"/>
    </row>
    <row r="157" spans="2:4">
      <c r="D157" s="4"/>
    </row>
    <row r="158" spans="2:4">
      <c r="D158" s="4"/>
    </row>
    <row r="159" spans="2:4">
      <c r="D159" s="4"/>
    </row>
    <row r="160" spans="2:4">
      <c r="D160" s="4"/>
    </row>
    <row r="161" spans="4:4">
      <c r="D161" s="4"/>
    </row>
    <row r="162" spans="4:4">
      <c r="D162" s="4"/>
    </row>
    <row r="163" spans="4:4">
      <c r="D163" s="4"/>
    </row>
    <row r="164" spans="4:4">
      <c r="D164" s="4"/>
    </row>
    <row r="165" spans="4:4">
      <c r="D165" s="4"/>
    </row>
    <row r="166" spans="4:4">
      <c r="D166" s="4"/>
    </row>
    <row r="167" spans="4:4">
      <c r="D167" s="4"/>
    </row>
    <row r="168" spans="4:4">
      <c r="D168" s="4"/>
    </row>
    <row r="169" spans="4:4">
      <c r="D169" s="4"/>
    </row>
    <row r="170" spans="4:4">
      <c r="D170" s="4"/>
    </row>
    <row r="171" spans="4:4">
      <c r="D171" s="4"/>
    </row>
    <row r="172" spans="4:4">
      <c r="D172" s="4"/>
    </row>
    <row r="173" spans="4:4">
      <c r="D173" s="4"/>
    </row>
    <row r="174" spans="4:4">
      <c r="D174" s="4"/>
    </row>
    <row r="175" spans="4:4">
      <c r="D175" s="4"/>
    </row>
    <row r="176" spans="4:4">
      <c r="D176" s="4"/>
    </row>
    <row r="177" spans="4:4">
      <c r="D177" s="4"/>
    </row>
    <row r="178" spans="4:4">
      <c r="D178" s="4"/>
    </row>
    <row r="179" spans="4:4">
      <c r="D179" s="4"/>
    </row>
    <row r="180" spans="4:4">
      <c r="D180" s="4"/>
    </row>
    <row r="181" spans="4:4">
      <c r="D181" s="4"/>
    </row>
    <row r="182" spans="4:4">
      <c r="D182" s="4"/>
    </row>
    <row r="183" spans="4:4">
      <c r="D183" s="4"/>
    </row>
    <row r="184" spans="4:4">
      <c r="D184" s="4"/>
    </row>
    <row r="185" spans="4:4">
      <c r="D185" s="4"/>
    </row>
    <row r="186" spans="4:4">
      <c r="D186" s="4"/>
    </row>
    <row r="187" spans="4:4">
      <c r="D187" s="4"/>
    </row>
    <row r="188" spans="4:4">
      <c r="D188" s="4"/>
    </row>
    <row r="189" spans="4:4">
      <c r="D189" s="4"/>
    </row>
    <row r="190" spans="4:4">
      <c r="D190" s="4"/>
    </row>
    <row r="191" spans="4:4">
      <c r="D191" s="4"/>
    </row>
    <row r="192" spans="4:4">
      <c r="D192" s="4"/>
    </row>
    <row r="193" spans="4:4">
      <c r="D193" s="4"/>
    </row>
    <row r="194" spans="4:4">
      <c r="D194" s="4"/>
    </row>
    <row r="195" spans="4:4">
      <c r="D195" s="4"/>
    </row>
    <row r="196" spans="4:4">
      <c r="D196" s="4"/>
    </row>
    <row r="197" spans="4:4">
      <c r="D197" s="4"/>
    </row>
    <row r="198" spans="4:4">
      <c r="D198" s="4"/>
    </row>
    <row r="199" spans="4:4">
      <c r="D199" s="4"/>
    </row>
    <row r="200" spans="4:4">
      <c r="D200" s="4"/>
    </row>
    <row r="201" spans="4:4">
      <c r="D201" s="4"/>
    </row>
    <row r="202" spans="4:4">
      <c r="D202" s="4"/>
    </row>
    <row r="203" spans="4:4">
      <c r="D203" s="4"/>
    </row>
    <row r="204" spans="4:4">
      <c r="D204" s="4"/>
    </row>
    <row r="205" spans="4:4">
      <c r="D205" s="4"/>
    </row>
    <row r="206" spans="4:4">
      <c r="D206" s="4"/>
    </row>
    <row r="207" spans="4:4">
      <c r="D207" s="4"/>
    </row>
    <row r="208" spans="4:4">
      <c r="D208" s="4"/>
    </row>
    <row r="209" spans="4:4">
      <c r="D209" s="4"/>
    </row>
    <row r="210" spans="4:4">
      <c r="D210" s="4"/>
    </row>
    <row r="211" spans="4:4">
      <c r="D211" s="4"/>
    </row>
    <row r="212" spans="4:4">
      <c r="D212" s="4"/>
    </row>
    <row r="213" spans="4:4">
      <c r="D213" s="4"/>
    </row>
    <row r="214" spans="4:4">
      <c r="D214" s="4"/>
    </row>
    <row r="215" spans="4:4">
      <c r="D215" s="4"/>
    </row>
    <row r="216" spans="4:4">
      <c r="D216" s="4"/>
    </row>
    <row r="217" spans="4:4">
      <c r="D217" s="4"/>
    </row>
    <row r="218" spans="4:4">
      <c r="D218" s="4"/>
    </row>
    <row r="219" spans="4:4">
      <c r="D219" s="4"/>
    </row>
    <row r="220" spans="4:4">
      <c r="D220" s="4"/>
    </row>
    <row r="221" spans="4:4">
      <c r="D221" s="4"/>
    </row>
    <row r="222" spans="4:4">
      <c r="D222" s="4"/>
    </row>
    <row r="223" spans="4:4">
      <c r="D223" s="4"/>
    </row>
    <row r="224" spans="4:4">
      <c r="D224" s="4"/>
    </row>
    <row r="225" spans="4:4">
      <c r="D225" s="4"/>
    </row>
    <row r="226" spans="4:4">
      <c r="D226" s="4"/>
    </row>
    <row r="227" spans="4:4">
      <c r="D227" s="4"/>
    </row>
    <row r="228" spans="4:4">
      <c r="D228" s="4"/>
    </row>
    <row r="229" spans="4:4">
      <c r="D229" s="4"/>
    </row>
    <row r="230" spans="4:4">
      <c r="D230" s="4"/>
    </row>
    <row r="231" spans="4:4">
      <c r="D231" s="4"/>
    </row>
    <row r="232" spans="4:4">
      <c r="D232" s="4"/>
    </row>
    <row r="233" spans="4:4">
      <c r="D233" s="4"/>
    </row>
    <row r="234" spans="4:4">
      <c r="D234" s="4"/>
    </row>
    <row r="235" spans="4:4">
      <c r="D235" s="4"/>
    </row>
    <row r="236" spans="4:4">
      <c r="D236" s="4"/>
    </row>
    <row r="237" spans="4:4">
      <c r="D237" s="4"/>
    </row>
    <row r="238" spans="4:4">
      <c r="D238" s="4"/>
    </row>
    <row r="239" spans="4:4">
      <c r="D239" s="4"/>
    </row>
    <row r="240" spans="4:4">
      <c r="D240" s="4"/>
    </row>
    <row r="241" spans="4:4">
      <c r="D241" s="4"/>
    </row>
    <row r="242" spans="4:4">
      <c r="D242" s="4"/>
    </row>
    <row r="243" spans="4:4">
      <c r="D243" s="4"/>
    </row>
    <row r="244" spans="4:4">
      <c r="D244" s="4"/>
    </row>
    <row r="245" spans="4:4">
      <c r="D245" s="4"/>
    </row>
    <row r="246" spans="4:4">
      <c r="D246" s="4"/>
    </row>
    <row r="247" spans="4:4">
      <c r="D247" s="4"/>
    </row>
    <row r="248" spans="4:4">
      <c r="D248" s="4"/>
    </row>
    <row r="249" spans="4:4">
      <c r="D249" s="4"/>
    </row>
    <row r="250" spans="4:4">
      <c r="D250" s="4"/>
    </row>
    <row r="251" spans="4:4">
      <c r="D251" s="4"/>
    </row>
    <row r="252" spans="4:4">
      <c r="D252" s="4"/>
    </row>
    <row r="253" spans="4:4">
      <c r="D253" s="4"/>
    </row>
    <row r="254" spans="4:4">
      <c r="D254" s="4"/>
    </row>
    <row r="255" spans="4:4">
      <c r="D255" s="4"/>
    </row>
    <row r="256" spans="4:4">
      <c r="D256" s="4"/>
    </row>
    <row r="257" spans="1:26">
      <c r="D257" s="4"/>
    </row>
    <row r="258" spans="1:26">
      <c r="D258" s="4"/>
    </row>
    <row r="259" spans="1:26">
      <c r="D259" s="4"/>
    </row>
    <row r="260" spans="1:26">
      <c r="D260" s="4"/>
    </row>
    <row r="261" spans="1:26">
      <c r="D261" s="4"/>
    </row>
    <row r="262" spans="1:26">
      <c r="D262" s="4"/>
    </row>
    <row r="263" spans="1:26">
      <c r="D263" s="4"/>
    </row>
    <row r="264" spans="1:26" s="1" customFormat="1">
      <c r="A264" s="9"/>
      <c r="B264" s="4"/>
      <c r="D264" s="4"/>
      <c r="E264"/>
      <c r="F264"/>
      <c r="J264"/>
      <c r="K264" s="3"/>
      <c r="P264"/>
      <c r="Q264"/>
      <c r="R264"/>
      <c r="S264"/>
      <c r="T264"/>
      <c r="U264"/>
      <c r="V264"/>
      <c r="W264"/>
      <c r="X264"/>
      <c r="Y264"/>
      <c r="Z264"/>
    </row>
    <row r="265" spans="1:26" s="1" customFormat="1">
      <c r="A265" s="9"/>
      <c r="B265" s="4"/>
      <c r="D265" s="4"/>
      <c r="E265"/>
      <c r="F265"/>
      <c r="J265"/>
      <c r="K265" s="3"/>
      <c r="P265"/>
      <c r="Q265"/>
      <c r="R265"/>
      <c r="S265"/>
      <c r="T265"/>
      <c r="U265"/>
      <c r="V265"/>
      <c r="W265"/>
      <c r="X265"/>
      <c r="Y265"/>
      <c r="Z265"/>
    </row>
    <row r="266" spans="1:26" s="1" customFormat="1">
      <c r="A266" s="9"/>
      <c r="B266" s="4"/>
      <c r="D266" s="4"/>
      <c r="E266"/>
      <c r="F266"/>
      <c r="J266"/>
      <c r="K266" s="3"/>
      <c r="P266"/>
      <c r="Q266"/>
      <c r="R266"/>
      <c r="S266"/>
      <c r="T266"/>
      <c r="U266"/>
      <c r="V266"/>
      <c r="W266"/>
      <c r="X266"/>
      <c r="Y266"/>
      <c r="Z266"/>
    </row>
    <row r="267" spans="1:26" s="1" customFormat="1">
      <c r="A267" s="9"/>
      <c r="B267" s="4"/>
      <c r="D267" s="4"/>
      <c r="E267"/>
      <c r="F267"/>
      <c r="J267"/>
      <c r="K267" s="3"/>
      <c r="P267"/>
      <c r="Q267"/>
      <c r="R267"/>
      <c r="S267"/>
      <c r="T267"/>
      <c r="U267"/>
      <c r="V267"/>
      <c r="W267"/>
      <c r="X267"/>
      <c r="Y267"/>
      <c r="Z267"/>
    </row>
    <row r="268" spans="1:26" s="1" customFormat="1">
      <c r="A268" s="9"/>
      <c r="B268" s="4"/>
      <c r="D268" s="4"/>
      <c r="E268"/>
      <c r="F268"/>
      <c r="J268"/>
      <c r="K268" s="3"/>
      <c r="P268"/>
      <c r="Q268"/>
      <c r="R268"/>
      <c r="S268"/>
      <c r="T268"/>
      <c r="U268"/>
      <c r="V268"/>
      <c r="W268"/>
      <c r="X268"/>
      <c r="Y268"/>
      <c r="Z268"/>
    </row>
    <row r="269" spans="1:26" s="1" customFormat="1">
      <c r="A269" s="9"/>
      <c r="B269" s="4"/>
      <c r="D269" s="4"/>
      <c r="E269"/>
      <c r="F269"/>
      <c r="J269"/>
      <c r="K269" s="3"/>
      <c r="P269"/>
      <c r="Q269"/>
      <c r="R269"/>
      <c r="S269"/>
      <c r="T269"/>
      <c r="U269"/>
      <c r="V269"/>
      <c r="W269"/>
      <c r="X269"/>
      <c r="Y269"/>
      <c r="Z269"/>
    </row>
    <row r="270" spans="1:26" s="1" customFormat="1">
      <c r="A270" s="9"/>
      <c r="B270" s="4"/>
      <c r="D270" s="4"/>
      <c r="E270"/>
      <c r="F270"/>
      <c r="J270"/>
      <c r="K270" s="3"/>
      <c r="P270"/>
      <c r="Q270"/>
      <c r="R270"/>
      <c r="S270"/>
      <c r="T270"/>
      <c r="U270"/>
      <c r="V270"/>
      <c r="W270"/>
      <c r="X270"/>
      <c r="Y270"/>
      <c r="Z270"/>
    </row>
    <row r="271" spans="1:26" s="1" customFormat="1">
      <c r="A271" s="9"/>
      <c r="B271" s="4"/>
      <c r="D271" s="4"/>
      <c r="E271"/>
      <c r="F271"/>
      <c r="J271"/>
      <c r="K271" s="3"/>
      <c r="P271"/>
      <c r="Q271"/>
      <c r="R271"/>
      <c r="S271"/>
      <c r="T271"/>
      <c r="U271"/>
      <c r="V271"/>
      <c r="W271"/>
      <c r="X271"/>
      <c r="Y271"/>
      <c r="Z271"/>
    </row>
    <row r="272" spans="1:26" s="1" customFormat="1">
      <c r="A272" s="9"/>
      <c r="B272" s="4"/>
      <c r="D272" s="4"/>
      <c r="E272"/>
      <c r="F272"/>
      <c r="J272"/>
      <c r="K272" s="3"/>
      <c r="P272"/>
      <c r="Q272"/>
      <c r="R272"/>
      <c r="S272"/>
      <c r="T272"/>
      <c r="U272"/>
      <c r="V272"/>
      <c r="W272"/>
      <c r="X272"/>
      <c r="Y272"/>
      <c r="Z272"/>
    </row>
    <row r="273" spans="1:26" s="1" customFormat="1">
      <c r="A273" s="9"/>
      <c r="B273" s="4"/>
      <c r="D273" s="4"/>
      <c r="E273"/>
      <c r="F273"/>
      <c r="J273"/>
      <c r="K273" s="3"/>
      <c r="P273"/>
      <c r="Q273"/>
      <c r="R273"/>
      <c r="S273"/>
      <c r="T273"/>
      <c r="U273"/>
      <c r="V273"/>
      <c r="W273"/>
      <c r="X273"/>
      <c r="Y273"/>
      <c r="Z273"/>
    </row>
    <row r="274" spans="1:26" s="1" customFormat="1">
      <c r="A274" s="9"/>
      <c r="B274" s="4"/>
      <c r="D274" s="4"/>
      <c r="E274"/>
      <c r="F274"/>
      <c r="J274"/>
      <c r="K274" s="3"/>
      <c r="P274"/>
      <c r="Q274"/>
      <c r="R274"/>
      <c r="S274"/>
      <c r="T274"/>
      <c r="U274"/>
      <c r="V274"/>
      <c r="W274"/>
      <c r="X274"/>
      <c r="Y274"/>
      <c r="Z274"/>
    </row>
    <row r="275" spans="1:26" s="1" customFormat="1">
      <c r="A275" s="9"/>
      <c r="B275" s="4"/>
      <c r="D275" s="4"/>
      <c r="E275"/>
      <c r="F275"/>
      <c r="J275"/>
      <c r="K275" s="3"/>
      <c r="P275"/>
      <c r="Q275"/>
      <c r="R275"/>
      <c r="S275"/>
      <c r="T275"/>
      <c r="U275"/>
      <c r="V275"/>
      <c r="W275"/>
      <c r="X275"/>
      <c r="Y275"/>
      <c r="Z275"/>
    </row>
    <row r="276" spans="1:26" s="1" customFormat="1">
      <c r="A276" s="9"/>
      <c r="B276" s="4"/>
      <c r="D276" s="4"/>
      <c r="E276"/>
      <c r="F276"/>
      <c r="J276"/>
      <c r="K276" s="3"/>
      <c r="P276"/>
      <c r="Q276"/>
      <c r="R276"/>
      <c r="S276"/>
      <c r="T276"/>
      <c r="U276"/>
      <c r="V276"/>
      <c r="W276"/>
      <c r="X276"/>
      <c r="Y276"/>
      <c r="Z276"/>
    </row>
    <row r="277" spans="1:26" s="1" customFormat="1">
      <c r="A277" s="9"/>
      <c r="B277" s="4"/>
      <c r="D277" s="4"/>
      <c r="E277"/>
      <c r="F277"/>
      <c r="J277"/>
      <c r="K277" s="3"/>
      <c r="P277"/>
      <c r="Q277"/>
      <c r="R277"/>
      <c r="S277"/>
      <c r="T277"/>
      <c r="U277"/>
      <c r="V277"/>
      <c r="W277"/>
      <c r="X277"/>
      <c r="Y277"/>
      <c r="Z277"/>
    </row>
    <row r="278" spans="1:26" s="1" customFormat="1">
      <c r="A278" s="9"/>
      <c r="B278" s="4"/>
      <c r="D278" s="4"/>
      <c r="E278"/>
      <c r="F278"/>
      <c r="J278"/>
      <c r="K278" s="3"/>
      <c r="P278"/>
      <c r="Q278"/>
      <c r="R278"/>
      <c r="S278"/>
      <c r="T278"/>
      <c r="U278"/>
      <c r="V278"/>
      <c r="W278"/>
      <c r="X278"/>
      <c r="Y278"/>
      <c r="Z278"/>
    </row>
    <row r="279" spans="1:26" s="1" customFormat="1">
      <c r="A279" s="9"/>
      <c r="B279" s="4"/>
      <c r="D279" s="4"/>
      <c r="E279"/>
      <c r="F279"/>
      <c r="J279"/>
      <c r="K279" s="3"/>
      <c r="P279"/>
      <c r="Q279"/>
      <c r="R279"/>
      <c r="S279"/>
      <c r="T279"/>
      <c r="U279"/>
      <c r="V279"/>
      <c r="W279"/>
      <c r="X279"/>
      <c r="Y279"/>
      <c r="Z279"/>
    </row>
    <row r="280" spans="1:26" s="1" customFormat="1">
      <c r="A280" s="9"/>
      <c r="B280" s="4"/>
      <c r="D280" s="4"/>
      <c r="E280"/>
      <c r="F280"/>
      <c r="J280"/>
      <c r="K280" s="3"/>
      <c r="P280"/>
      <c r="Q280"/>
      <c r="R280"/>
      <c r="S280"/>
      <c r="T280"/>
      <c r="U280"/>
      <c r="V280"/>
      <c r="W280"/>
      <c r="X280"/>
      <c r="Y280"/>
      <c r="Z280"/>
    </row>
    <row r="281" spans="1:26" s="1" customFormat="1">
      <c r="A281" s="9"/>
      <c r="B281" s="4"/>
      <c r="D281" s="4"/>
      <c r="E281"/>
      <c r="F281"/>
      <c r="J281"/>
      <c r="K281" s="3"/>
      <c r="P281"/>
      <c r="Q281"/>
      <c r="R281"/>
      <c r="S281"/>
      <c r="T281"/>
      <c r="U281"/>
      <c r="V281"/>
      <c r="W281"/>
      <c r="X281"/>
      <c r="Y281"/>
      <c r="Z281"/>
    </row>
    <row r="282" spans="1:26" s="1" customFormat="1">
      <c r="A282" s="9"/>
      <c r="B282" s="4"/>
      <c r="D282" s="4"/>
      <c r="E282"/>
      <c r="F282"/>
      <c r="J282"/>
      <c r="K282" s="3"/>
      <c r="P282"/>
      <c r="Q282"/>
      <c r="R282"/>
      <c r="S282"/>
      <c r="T282"/>
      <c r="U282"/>
      <c r="V282"/>
      <c r="W282"/>
      <c r="X282"/>
      <c r="Y282"/>
      <c r="Z282"/>
    </row>
    <row r="283" spans="1:26" s="1" customFormat="1">
      <c r="A283" s="9"/>
      <c r="B283" s="4"/>
      <c r="D283" s="4"/>
      <c r="E283"/>
      <c r="F283"/>
      <c r="J283"/>
      <c r="K283" s="3"/>
      <c r="P283"/>
      <c r="Q283"/>
      <c r="R283"/>
      <c r="S283"/>
      <c r="T283"/>
      <c r="U283"/>
      <c r="V283"/>
      <c r="W283"/>
      <c r="X283"/>
      <c r="Y283"/>
      <c r="Z283"/>
    </row>
    <row r="284" spans="1:26" s="1" customFormat="1">
      <c r="A284" s="9"/>
      <c r="B284" s="4"/>
      <c r="D284" s="4"/>
      <c r="E284"/>
      <c r="F284"/>
      <c r="J284"/>
      <c r="K284" s="3"/>
      <c r="P284"/>
      <c r="Q284"/>
      <c r="R284"/>
      <c r="S284"/>
      <c r="T284"/>
      <c r="U284"/>
      <c r="V284"/>
      <c r="W284"/>
      <c r="X284"/>
      <c r="Y284"/>
      <c r="Z284"/>
    </row>
    <row r="285" spans="1:26" s="1" customFormat="1">
      <c r="A285" s="9"/>
      <c r="B285" s="4"/>
      <c r="D285" s="4"/>
      <c r="E285"/>
      <c r="F285"/>
      <c r="J285"/>
      <c r="K285" s="3"/>
      <c r="P285"/>
      <c r="Q285"/>
      <c r="R285"/>
      <c r="S285"/>
      <c r="T285"/>
      <c r="U285"/>
      <c r="V285"/>
      <c r="W285"/>
      <c r="X285"/>
      <c r="Y285"/>
      <c r="Z285"/>
    </row>
    <row r="286" spans="1:26" s="1" customFormat="1">
      <c r="A286" s="9"/>
      <c r="B286" s="4"/>
      <c r="D286" s="4"/>
      <c r="E286"/>
      <c r="F286"/>
      <c r="J286"/>
      <c r="K286" s="3"/>
      <c r="P286"/>
      <c r="Q286"/>
      <c r="R286"/>
      <c r="S286"/>
      <c r="T286"/>
      <c r="U286"/>
      <c r="V286"/>
      <c r="W286"/>
      <c r="X286"/>
      <c r="Y286"/>
      <c r="Z286"/>
    </row>
    <row r="287" spans="1:26" s="1" customFormat="1">
      <c r="A287" s="9"/>
      <c r="B287" s="4"/>
      <c r="D287" s="4"/>
      <c r="E287"/>
      <c r="F287"/>
      <c r="J287"/>
      <c r="K287" s="3"/>
      <c r="P287"/>
      <c r="Q287"/>
      <c r="R287"/>
      <c r="S287"/>
      <c r="T287"/>
      <c r="U287"/>
      <c r="V287"/>
      <c r="W287"/>
      <c r="X287"/>
      <c r="Y287"/>
      <c r="Z287"/>
    </row>
    <row r="288" spans="1:26" s="1" customFormat="1">
      <c r="A288" s="9"/>
      <c r="B288" s="4"/>
      <c r="D288" s="4"/>
      <c r="E288"/>
      <c r="F288"/>
      <c r="J288"/>
      <c r="K288" s="3"/>
      <c r="P288"/>
      <c r="Q288"/>
      <c r="R288"/>
      <c r="S288"/>
      <c r="T288"/>
      <c r="U288"/>
      <c r="V288"/>
      <c r="W288"/>
      <c r="X288"/>
      <c r="Y288"/>
      <c r="Z288"/>
    </row>
    <row r="289" spans="1:26" s="1" customFormat="1">
      <c r="A289" s="9"/>
      <c r="B289" s="4"/>
      <c r="D289" s="4"/>
      <c r="E289"/>
      <c r="F289"/>
      <c r="J289"/>
      <c r="K289" s="3"/>
      <c r="P289"/>
      <c r="Q289"/>
      <c r="R289"/>
      <c r="S289"/>
      <c r="T289"/>
      <c r="U289"/>
      <c r="V289"/>
      <c r="W289"/>
      <c r="X289"/>
      <c r="Y289"/>
      <c r="Z289"/>
    </row>
    <row r="290" spans="1:26" s="1" customFormat="1">
      <c r="A290" s="9"/>
      <c r="B290" s="4"/>
      <c r="D290" s="4"/>
      <c r="E290"/>
      <c r="F290"/>
      <c r="J290"/>
      <c r="K290" s="3"/>
      <c r="P290"/>
      <c r="Q290"/>
      <c r="R290"/>
      <c r="S290"/>
      <c r="T290"/>
      <c r="U290"/>
      <c r="V290"/>
      <c r="W290"/>
      <c r="X290"/>
      <c r="Y290"/>
      <c r="Z290"/>
    </row>
    <row r="291" spans="1:26" s="1" customFormat="1">
      <c r="A291" s="9"/>
      <c r="B291" s="4"/>
      <c r="D291" s="4"/>
      <c r="E291"/>
      <c r="F291"/>
      <c r="J291"/>
      <c r="K291" s="3"/>
      <c r="P291"/>
      <c r="Q291"/>
      <c r="R291"/>
      <c r="S291"/>
      <c r="T291"/>
      <c r="U291"/>
      <c r="V291"/>
      <c r="W291"/>
      <c r="X291"/>
      <c r="Y291"/>
      <c r="Z291"/>
    </row>
    <row r="292" spans="1:26" s="1" customFormat="1">
      <c r="A292" s="9"/>
      <c r="B292" s="4"/>
      <c r="D292" s="4"/>
      <c r="E292"/>
      <c r="F292"/>
      <c r="J292"/>
      <c r="K292" s="3"/>
      <c r="P292"/>
      <c r="Q292"/>
      <c r="R292"/>
      <c r="S292"/>
      <c r="T292"/>
      <c r="U292"/>
      <c r="V292"/>
      <c r="W292"/>
      <c r="X292"/>
      <c r="Y292"/>
      <c r="Z292"/>
    </row>
    <row r="293" spans="1:26" s="1" customFormat="1">
      <c r="A293" s="9"/>
      <c r="B293" s="4"/>
      <c r="D293" s="4"/>
      <c r="E293"/>
      <c r="F293"/>
      <c r="J293"/>
      <c r="K293" s="3"/>
      <c r="P293"/>
      <c r="Q293"/>
      <c r="R293"/>
      <c r="S293"/>
      <c r="T293"/>
      <c r="U293"/>
      <c r="V293"/>
      <c r="W293"/>
      <c r="X293"/>
      <c r="Y293"/>
      <c r="Z293"/>
    </row>
    <row r="294" spans="1:26" s="1" customFormat="1">
      <c r="A294" s="9"/>
      <c r="B294" s="4"/>
      <c r="D294" s="4"/>
      <c r="E294"/>
      <c r="F294"/>
      <c r="J294"/>
      <c r="K294" s="3"/>
      <c r="P294"/>
      <c r="Q294"/>
      <c r="R294"/>
      <c r="S294"/>
      <c r="T294"/>
      <c r="U294"/>
      <c r="V294"/>
      <c r="W294"/>
      <c r="X294"/>
      <c r="Y294"/>
      <c r="Z294"/>
    </row>
    <row r="295" spans="1:26" s="1" customFormat="1">
      <c r="A295" s="9"/>
      <c r="B295" s="4"/>
      <c r="D295" s="4"/>
      <c r="E295"/>
      <c r="F295"/>
      <c r="J295"/>
      <c r="K295" s="3"/>
      <c r="P295"/>
      <c r="Q295"/>
      <c r="R295"/>
      <c r="S295"/>
      <c r="T295"/>
      <c r="U295"/>
      <c r="V295"/>
      <c r="W295"/>
      <c r="X295"/>
      <c r="Y295"/>
      <c r="Z295"/>
    </row>
    <row r="296" spans="1:26" s="1" customFormat="1">
      <c r="A296" s="9"/>
      <c r="B296" s="4"/>
      <c r="D296" s="4"/>
      <c r="E296"/>
      <c r="F296"/>
      <c r="J296"/>
      <c r="K296" s="3"/>
      <c r="P296"/>
      <c r="Q296"/>
      <c r="R296"/>
      <c r="S296"/>
      <c r="T296"/>
      <c r="U296"/>
      <c r="V296"/>
      <c r="W296"/>
      <c r="X296"/>
      <c r="Y296"/>
      <c r="Z296"/>
    </row>
    <row r="297" spans="1:26" s="1" customFormat="1">
      <c r="A297" s="9"/>
      <c r="B297" s="4"/>
      <c r="D297" s="4"/>
      <c r="E297"/>
      <c r="F297"/>
      <c r="J297"/>
      <c r="K297" s="3"/>
      <c r="P297"/>
      <c r="Q297"/>
      <c r="R297"/>
      <c r="S297"/>
      <c r="T297"/>
      <c r="U297"/>
      <c r="V297"/>
      <c r="W297"/>
      <c r="X297"/>
      <c r="Y297"/>
      <c r="Z297"/>
    </row>
    <row r="298" spans="1:26" s="1" customFormat="1">
      <c r="A298" s="9"/>
      <c r="B298" s="4"/>
      <c r="D298" s="4"/>
      <c r="E298"/>
      <c r="F298"/>
      <c r="J298"/>
      <c r="K298" s="3"/>
      <c r="P298"/>
      <c r="Q298"/>
      <c r="R298"/>
      <c r="S298"/>
      <c r="T298"/>
      <c r="U298"/>
      <c r="V298"/>
      <c r="W298"/>
      <c r="X298"/>
      <c r="Y298"/>
      <c r="Z298"/>
    </row>
    <row r="299" spans="1:26" s="1" customFormat="1">
      <c r="A299" s="9"/>
      <c r="B299" s="4"/>
      <c r="D299" s="4"/>
      <c r="E299"/>
      <c r="F299"/>
      <c r="J299"/>
      <c r="K299" s="3"/>
      <c r="P299"/>
      <c r="Q299"/>
      <c r="R299"/>
      <c r="S299"/>
      <c r="T299"/>
      <c r="U299"/>
      <c r="V299"/>
      <c r="W299"/>
      <c r="X299"/>
      <c r="Y299"/>
      <c r="Z299"/>
    </row>
    <row r="300" spans="1:26" s="1" customFormat="1">
      <c r="A300" s="9"/>
      <c r="B300" s="4"/>
      <c r="D300" s="4"/>
      <c r="E300"/>
      <c r="F300"/>
      <c r="J300"/>
      <c r="K300" s="3"/>
      <c r="P300"/>
      <c r="Q300"/>
      <c r="R300"/>
      <c r="S300"/>
      <c r="T300"/>
      <c r="U300"/>
      <c r="V300"/>
      <c r="W300"/>
      <c r="X300"/>
      <c r="Y300"/>
      <c r="Z300"/>
    </row>
    <row r="301" spans="1:26" s="1" customFormat="1">
      <c r="A301" s="9"/>
      <c r="B301" s="4"/>
      <c r="D301" s="4"/>
      <c r="E301"/>
      <c r="F301"/>
      <c r="J301"/>
      <c r="K301" s="3"/>
      <c r="P301"/>
      <c r="Q301"/>
      <c r="R301"/>
      <c r="S301"/>
      <c r="T301"/>
      <c r="U301"/>
      <c r="V301"/>
      <c r="W301"/>
      <c r="X301"/>
      <c r="Y301"/>
      <c r="Z301"/>
    </row>
    <row r="302" spans="1:26" s="1" customFormat="1">
      <c r="A302" s="9"/>
      <c r="B302" s="4"/>
      <c r="D302" s="4"/>
      <c r="E302"/>
      <c r="F302"/>
      <c r="J302"/>
      <c r="K302" s="3"/>
      <c r="P302"/>
      <c r="Q302"/>
      <c r="R302"/>
      <c r="S302"/>
      <c r="T302"/>
      <c r="U302"/>
      <c r="V302"/>
      <c r="W302"/>
      <c r="X302"/>
      <c r="Y302"/>
      <c r="Z302"/>
    </row>
    <row r="303" spans="1:26" s="1" customFormat="1">
      <c r="A303" s="9"/>
      <c r="B303" s="4"/>
      <c r="D303" s="4"/>
      <c r="E303"/>
      <c r="F303"/>
      <c r="J303"/>
      <c r="K303" s="3"/>
      <c r="P303"/>
      <c r="Q303"/>
      <c r="R303"/>
      <c r="S303"/>
      <c r="T303"/>
      <c r="U303"/>
      <c r="V303"/>
      <c r="W303"/>
      <c r="X303"/>
      <c r="Y303"/>
      <c r="Z303"/>
    </row>
    <row r="304" spans="1:26" s="1" customFormat="1">
      <c r="A304" s="9"/>
      <c r="B304" s="4"/>
      <c r="D304" s="4"/>
      <c r="E304"/>
      <c r="F304"/>
      <c r="J304"/>
      <c r="K304" s="3"/>
      <c r="P304"/>
      <c r="Q304"/>
      <c r="R304"/>
      <c r="S304"/>
      <c r="T304"/>
      <c r="U304"/>
      <c r="V304"/>
      <c r="W304"/>
      <c r="X304"/>
      <c r="Y304"/>
      <c r="Z304"/>
    </row>
    <row r="305" spans="1:26" s="1" customFormat="1">
      <c r="A305" s="9"/>
      <c r="B305" s="4"/>
      <c r="D305" s="4"/>
      <c r="E305"/>
      <c r="F305"/>
      <c r="J305"/>
      <c r="K305" s="3"/>
      <c r="P305"/>
      <c r="Q305"/>
      <c r="R305"/>
      <c r="S305"/>
      <c r="T305"/>
      <c r="U305"/>
      <c r="V305"/>
      <c r="W305"/>
      <c r="X305"/>
      <c r="Y305"/>
      <c r="Z305"/>
    </row>
    <row r="306" spans="1:26" s="1" customFormat="1">
      <c r="A306" s="9"/>
      <c r="B306" s="4"/>
      <c r="D306" s="4"/>
      <c r="E306"/>
      <c r="F306"/>
      <c r="J306"/>
      <c r="K306" s="3"/>
      <c r="P306"/>
      <c r="Q306"/>
      <c r="R306"/>
      <c r="S306"/>
      <c r="T306"/>
      <c r="U306"/>
      <c r="V306"/>
      <c r="W306"/>
      <c r="X306"/>
      <c r="Y306"/>
      <c r="Z306"/>
    </row>
    <row r="307" spans="1:26" s="1" customFormat="1">
      <c r="A307" s="9"/>
      <c r="B307" s="4"/>
      <c r="D307" s="4"/>
      <c r="E307"/>
      <c r="F307"/>
      <c r="J307"/>
      <c r="K307" s="3"/>
      <c r="P307"/>
      <c r="Q307"/>
      <c r="R307"/>
      <c r="S307"/>
      <c r="T307"/>
      <c r="U307"/>
      <c r="V307"/>
      <c r="W307"/>
      <c r="X307"/>
      <c r="Y307"/>
      <c r="Z307"/>
    </row>
    <row r="308" spans="1:26" s="1" customFormat="1">
      <c r="A308" s="9"/>
      <c r="B308" s="4"/>
      <c r="D308" s="4"/>
      <c r="E308"/>
      <c r="F308"/>
      <c r="J308"/>
      <c r="K308" s="3"/>
      <c r="P308"/>
      <c r="Q308"/>
      <c r="R308"/>
      <c r="S308"/>
      <c r="T308"/>
      <c r="U308"/>
      <c r="V308"/>
      <c r="W308"/>
      <c r="X308"/>
      <c r="Y308"/>
      <c r="Z308"/>
    </row>
    <row r="309" spans="1:26" s="1" customFormat="1">
      <c r="A309" s="9"/>
      <c r="B309" s="4"/>
      <c r="D309" s="4"/>
      <c r="E309"/>
      <c r="F309"/>
      <c r="J309"/>
      <c r="K309" s="3"/>
      <c r="P309"/>
      <c r="Q309"/>
      <c r="R309"/>
      <c r="S309"/>
      <c r="T309"/>
      <c r="U309"/>
      <c r="V309"/>
      <c r="W309"/>
      <c r="X309"/>
      <c r="Y309"/>
      <c r="Z309"/>
    </row>
    <row r="310" spans="1:26" s="1" customFormat="1">
      <c r="A310" s="9"/>
      <c r="B310" s="4"/>
      <c r="D310" s="4"/>
      <c r="E310"/>
      <c r="F310"/>
      <c r="J310"/>
      <c r="K310" s="3"/>
      <c r="P310"/>
      <c r="Q310"/>
      <c r="R310"/>
      <c r="S310"/>
      <c r="T310"/>
      <c r="U310"/>
      <c r="V310"/>
      <c r="W310"/>
      <c r="X310"/>
      <c r="Y310"/>
      <c r="Z310"/>
    </row>
    <row r="311" spans="1:26" s="1" customFormat="1">
      <c r="A311" s="9"/>
      <c r="B311" s="4"/>
      <c r="D311" s="4"/>
      <c r="E311"/>
      <c r="F311"/>
      <c r="J311"/>
      <c r="K311" s="3"/>
      <c r="P311"/>
      <c r="Q311"/>
      <c r="R311"/>
      <c r="S311"/>
      <c r="T311"/>
      <c r="U311"/>
      <c r="V311"/>
      <c r="W311"/>
      <c r="X311"/>
      <c r="Y311"/>
      <c r="Z311"/>
    </row>
    <row r="312" spans="1:26" s="1" customFormat="1">
      <c r="A312" s="9"/>
      <c r="B312" s="4"/>
      <c r="D312" s="4"/>
      <c r="E312"/>
      <c r="F312"/>
      <c r="J312"/>
      <c r="K312" s="3"/>
      <c r="P312"/>
      <c r="Q312"/>
      <c r="R312"/>
      <c r="S312"/>
      <c r="T312"/>
      <c r="U312"/>
      <c r="V312"/>
      <c r="W312"/>
      <c r="X312"/>
      <c r="Y312"/>
      <c r="Z312"/>
    </row>
    <row r="313" spans="1:26" s="1" customFormat="1">
      <c r="A313" s="9"/>
      <c r="B313" s="4"/>
      <c r="D313" s="4"/>
      <c r="E313"/>
      <c r="F313"/>
      <c r="J313"/>
      <c r="K313" s="3"/>
      <c r="P313"/>
      <c r="Q313"/>
      <c r="R313"/>
      <c r="S313"/>
      <c r="T313"/>
      <c r="U313"/>
      <c r="V313"/>
      <c r="W313"/>
      <c r="X313"/>
      <c r="Y313"/>
      <c r="Z313"/>
    </row>
    <row r="314" spans="1:26" s="1" customFormat="1">
      <c r="A314" s="9"/>
      <c r="B314" s="4"/>
      <c r="D314" s="4"/>
      <c r="E314"/>
      <c r="F314"/>
      <c r="J314"/>
      <c r="K314" s="3"/>
      <c r="P314"/>
      <c r="Q314"/>
      <c r="R314"/>
      <c r="S314"/>
      <c r="T314"/>
      <c r="U314"/>
      <c r="V314"/>
      <c r="W314"/>
      <c r="X314"/>
      <c r="Y314"/>
      <c r="Z314"/>
    </row>
    <row r="315" spans="1:26" s="1" customFormat="1">
      <c r="A315" s="9"/>
      <c r="B315" s="4"/>
      <c r="D315" s="4"/>
      <c r="E315"/>
      <c r="F315"/>
      <c r="J315"/>
      <c r="K315" s="3"/>
      <c r="P315"/>
      <c r="Q315"/>
      <c r="R315"/>
      <c r="S315"/>
      <c r="T315"/>
      <c r="U315"/>
      <c r="V315"/>
      <c r="W315"/>
      <c r="X315"/>
      <c r="Y315"/>
      <c r="Z315"/>
    </row>
    <row r="316" spans="1:26" s="1" customFormat="1">
      <c r="A316" s="9"/>
      <c r="B316" s="4"/>
      <c r="D316" s="4"/>
      <c r="E316"/>
      <c r="F316"/>
      <c r="J316"/>
      <c r="K316" s="3"/>
      <c r="P316"/>
      <c r="Q316"/>
      <c r="R316"/>
      <c r="S316"/>
      <c r="T316"/>
      <c r="U316"/>
      <c r="V316"/>
      <c r="W316"/>
      <c r="X316"/>
      <c r="Y316"/>
      <c r="Z316"/>
    </row>
    <row r="317" spans="1:26" s="1" customFormat="1">
      <c r="A317" s="9"/>
      <c r="B317" s="4"/>
      <c r="D317" s="4"/>
      <c r="E317"/>
      <c r="F317"/>
      <c r="J317"/>
      <c r="K317" s="3"/>
      <c r="P317"/>
      <c r="Q317"/>
      <c r="R317"/>
      <c r="S317"/>
      <c r="T317"/>
      <c r="U317"/>
      <c r="V317"/>
      <c r="W317"/>
      <c r="X317"/>
      <c r="Y317"/>
      <c r="Z317"/>
    </row>
    <row r="318" spans="1:26" s="1" customFormat="1">
      <c r="A318" s="9"/>
      <c r="B318" s="4"/>
      <c r="D318" s="4"/>
      <c r="E318"/>
      <c r="F318"/>
      <c r="J318"/>
      <c r="K318" s="3"/>
      <c r="P318"/>
      <c r="Q318"/>
      <c r="R318"/>
      <c r="S318"/>
      <c r="T318"/>
      <c r="U318"/>
      <c r="V318"/>
      <c r="W318"/>
      <c r="X318"/>
      <c r="Y318"/>
      <c r="Z318"/>
    </row>
    <row r="319" spans="1:26" s="1" customFormat="1">
      <c r="A319" s="9"/>
      <c r="B319" s="4"/>
      <c r="D319" s="4"/>
      <c r="E319"/>
      <c r="F319"/>
      <c r="J319"/>
      <c r="K319" s="3"/>
      <c r="P319"/>
      <c r="Q319"/>
      <c r="R319"/>
      <c r="S319"/>
      <c r="T319"/>
      <c r="U319"/>
      <c r="V319"/>
      <c r="W319"/>
      <c r="X319"/>
      <c r="Y319"/>
      <c r="Z319"/>
    </row>
    <row r="320" spans="1:26" s="1" customFormat="1">
      <c r="A320" s="9"/>
      <c r="B320" s="4"/>
      <c r="D320" s="4"/>
      <c r="E320"/>
      <c r="F320"/>
      <c r="J320"/>
      <c r="K320" s="3"/>
      <c r="P320"/>
      <c r="Q320"/>
      <c r="R320"/>
      <c r="S320"/>
      <c r="T320"/>
      <c r="U320"/>
      <c r="V320"/>
      <c r="W320"/>
      <c r="X320"/>
      <c r="Y320"/>
      <c r="Z320"/>
    </row>
    <row r="321" spans="1:26" s="1" customFormat="1">
      <c r="A321" s="9"/>
      <c r="B321" s="4"/>
      <c r="D321" s="4"/>
      <c r="E321"/>
      <c r="F321"/>
      <c r="J321"/>
      <c r="K321" s="3"/>
      <c r="P321"/>
      <c r="Q321"/>
      <c r="R321"/>
      <c r="S321"/>
      <c r="T321"/>
      <c r="U321"/>
      <c r="V321"/>
      <c r="W321"/>
      <c r="X321"/>
      <c r="Y321"/>
      <c r="Z321"/>
    </row>
    <row r="322" spans="1:26" s="1" customFormat="1">
      <c r="A322" s="9"/>
      <c r="B322" s="4"/>
      <c r="D322" s="4"/>
      <c r="E322"/>
      <c r="F322"/>
      <c r="J322"/>
      <c r="K322" s="3"/>
      <c r="P322"/>
      <c r="Q322"/>
      <c r="R322"/>
      <c r="S322"/>
      <c r="T322"/>
      <c r="U322"/>
      <c r="V322"/>
      <c r="W322"/>
      <c r="X322"/>
      <c r="Y322"/>
      <c r="Z322"/>
    </row>
    <row r="323" spans="1:26" s="1" customFormat="1">
      <c r="A323" s="9"/>
      <c r="B323" s="4"/>
      <c r="D323" s="4"/>
      <c r="E323"/>
      <c r="F323"/>
      <c r="J323"/>
      <c r="K323" s="3"/>
      <c r="P323"/>
      <c r="Q323"/>
      <c r="R323"/>
      <c r="S323"/>
      <c r="T323"/>
      <c r="U323"/>
      <c r="V323"/>
      <c r="W323"/>
      <c r="X323"/>
      <c r="Y323"/>
      <c r="Z323"/>
    </row>
    <row r="324" spans="1:26" s="1" customFormat="1">
      <c r="A324" s="9"/>
      <c r="B324" s="4"/>
      <c r="D324" s="4"/>
      <c r="E324"/>
      <c r="F324"/>
      <c r="J324"/>
      <c r="K324" s="3"/>
      <c r="P324"/>
      <c r="Q324"/>
      <c r="R324"/>
      <c r="S324"/>
      <c r="T324"/>
      <c r="U324"/>
      <c r="V324"/>
      <c r="W324"/>
      <c r="X324"/>
      <c r="Y324"/>
      <c r="Z324"/>
    </row>
    <row r="325" spans="1:26" s="1" customFormat="1">
      <c r="A325" s="9"/>
      <c r="B325" s="4"/>
      <c r="D325" s="4"/>
      <c r="E325"/>
      <c r="F325"/>
      <c r="J325"/>
      <c r="K325" s="3"/>
      <c r="P325"/>
      <c r="Q325"/>
      <c r="R325"/>
      <c r="S325"/>
      <c r="T325"/>
      <c r="U325"/>
      <c r="V325"/>
      <c r="W325"/>
      <c r="X325"/>
      <c r="Y325"/>
      <c r="Z325"/>
    </row>
    <row r="326" spans="1:26" s="1" customFormat="1">
      <c r="A326" s="9"/>
      <c r="B326" s="4"/>
      <c r="D326" s="4"/>
      <c r="E326"/>
      <c r="F326"/>
      <c r="J326"/>
      <c r="K326" s="3"/>
      <c r="P326"/>
      <c r="Q326"/>
      <c r="R326"/>
      <c r="S326"/>
      <c r="T326"/>
      <c r="U326"/>
      <c r="V326"/>
      <c r="W326"/>
      <c r="X326"/>
      <c r="Y326"/>
      <c r="Z326"/>
    </row>
    <row r="327" spans="1:26" s="1" customFormat="1">
      <c r="A327" s="9"/>
      <c r="B327" s="4"/>
      <c r="D327" s="4"/>
      <c r="E327"/>
      <c r="F327"/>
      <c r="J327"/>
      <c r="K327" s="3"/>
      <c r="P327"/>
      <c r="Q327"/>
      <c r="R327"/>
      <c r="S327"/>
      <c r="T327"/>
      <c r="U327"/>
      <c r="V327"/>
      <c r="W327"/>
      <c r="X327"/>
      <c r="Y327"/>
      <c r="Z327"/>
    </row>
    <row r="328" spans="1:26" s="1" customFormat="1">
      <c r="A328" s="9"/>
      <c r="B328" s="4"/>
      <c r="D328" s="4"/>
      <c r="E328"/>
      <c r="F328"/>
      <c r="J328"/>
      <c r="K328" s="3"/>
      <c r="P328"/>
      <c r="Q328"/>
      <c r="R328"/>
      <c r="S328"/>
      <c r="T328"/>
      <c r="U328"/>
      <c r="V328"/>
      <c r="W328"/>
      <c r="X328"/>
      <c r="Y328"/>
      <c r="Z328"/>
    </row>
    <row r="329" spans="1:26" s="1" customFormat="1">
      <c r="A329" s="9"/>
      <c r="B329" s="4"/>
      <c r="D329" s="4"/>
      <c r="E329"/>
      <c r="F329"/>
      <c r="J329"/>
      <c r="K329" s="3"/>
      <c r="P329"/>
      <c r="Q329"/>
      <c r="R329"/>
      <c r="S329"/>
      <c r="T329"/>
      <c r="U329"/>
      <c r="V329"/>
      <c r="W329"/>
      <c r="X329"/>
      <c r="Y329"/>
      <c r="Z329"/>
    </row>
    <row r="330" spans="1:26" s="1" customFormat="1">
      <c r="A330" s="9"/>
      <c r="B330" s="4"/>
      <c r="D330" s="4"/>
      <c r="E330"/>
      <c r="F330"/>
      <c r="J330"/>
      <c r="K330" s="3"/>
      <c r="P330"/>
      <c r="Q330"/>
      <c r="R330"/>
      <c r="S330"/>
      <c r="T330"/>
      <c r="U330"/>
      <c r="V330"/>
      <c r="W330"/>
      <c r="X330"/>
      <c r="Y330"/>
      <c r="Z330"/>
    </row>
    <row r="331" spans="1:26" s="1" customFormat="1">
      <c r="A331" s="9"/>
      <c r="B331" s="4"/>
      <c r="D331" s="4"/>
      <c r="E331"/>
      <c r="F331"/>
      <c r="J331"/>
      <c r="K331" s="3"/>
      <c r="P331"/>
      <c r="Q331"/>
      <c r="R331"/>
      <c r="S331"/>
      <c r="T331"/>
      <c r="U331"/>
      <c r="V331"/>
      <c r="W331"/>
      <c r="X331"/>
      <c r="Y331"/>
      <c r="Z331"/>
    </row>
    <row r="332" spans="1:26" s="1" customFormat="1">
      <c r="A332" s="9"/>
      <c r="B332" s="4"/>
      <c r="D332" s="4"/>
      <c r="E332"/>
      <c r="F332"/>
      <c r="J332"/>
      <c r="K332" s="3"/>
      <c r="P332"/>
      <c r="Q332"/>
      <c r="R332"/>
      <c r="S332"/>
      <c r="T332"/>
      <c r="U332"/>
      <c r="V332"/>
      <c r="W332"/>
      <c r="X332"/>
      <c r="Y332"/>
      <c r="Z332"/>
    </row>
    <row r="333" spans="1:26" s="1" customFormat="1">
      <c r="A333" s="9"/>
      <c r="B333" s="4"/>
      <c r="D333" s="4"/>
      <c r="E333"/>
      <c r="F333"/>
      <c r="J333"/>
      <c r="K333" s="3"/>
      <c r="P333"/>
      <c r="Q333"/>
      <c r="R333"/>
      <c r="S333"/>
      <c r="T333"/>
      <c r="U333"/>
      <c r="V333"/>
      <c r="W333"/>
      <c r="X333"/>
      <c r="Y333"/>
      <c r="Z333"/>
    </row>
    <row r="334" spans="1:26" s="1" customFormat="1">
      <c r="A334" s="9"/>
      <c r="B334" s="4"/>
      <c r="D334" s="4"/>
      <c r="E334"/>
      <c r="F334"/>
      <c r="J334"/>
      <c r="K334" s="3"/>
      <c r="P334"/>
      <c r="Q334"/>
      <c r="R334"/>
      <c r="S334"/>
      <c r="T334"/>
      <c r="U334"/>
      <c r="V334"/>
      <c r="W334"/>
      <c r="X334"/>
      <c r="Y334"/>
      <c r="Z334"/>
    </row>
    <row r="335" spans="1:26" s="1" customFormat="1">
      <c r="A335" s="9"/>
      <c r="B335" s="4"/>
      <c r="D335" s="4"/>
      <c r="E335"/>
      <c r="F335"/>
      <c r="J335"/>
      <c r="K335" s="3"/>
      <c r="P335"/>
      <c r="Q335"/>
      <c r="R335"/>
      <c r="S335"/>
      <c r="T335"/>
      <c r="U335"/>
      <c r="V335"/>
      <c r="W335"/>
      <c r="X335"/>
      <c r="Y335"/>
      <c r="Z335"/>
    </row>
    <row r="336" spans="1:26" s="1" customFormat="1">
      <c r="A336" s="9"/>
      <c r="B336" s="4"/>
      <c r="D336" s="4"/>
      <c r="E336"/>
      <c r="F336"/>
      <c r="J336"/>
      <c r="K336" s="3"/>
      <c r="P336"/>
      <c r="Q336"/>
      <c r="R336"/>
      <c r="S336"/>
      <c r="T336"/>
      <c r="U336"/>
      <c r="V336"/>
      <c r="W336"/>
      <c r="X336"/>
      <c r="Y336"/>
      <c r="Z336"/>
    </row>
    <row r="337" spans="1:26" s="1" customFormat="1">
      <c r="A337" s="9"/>
      <c r="B337" s="4"/>
      <c r="D337" s="4"/>
      <c r="E337"/>
      <c r="F337"/>
      <c r="J337"/>
      <c r="K337" s="3"/>
      <c r="P337"/>
      <c r="Q337"/>
      <c r="R337"/>
      <c r="S337"/>
      <c r="T337"/>
      <c r="U337"/>
      <c r="V337"/>
      <c r="W337"/>
      <c r="X337"/>
      <c r="Y337"/>
      <c r="Z337"/>
    </row>
    <row r="338" spans="1:26" s="1" customFormat="1">
      <c r="A338" s="9"/>
      <c r="B338" s="4"/>
      <c r="D338" s="4"/>
      <c r="E338"/>
      <c r="F338"/>
      <c r="J338"/>
      <c r="K338" s="3"/>
      <c r="P338"/>
      <c r="Q338"/>
      <c r="R338"/>
      <c r="S338"/>
      <c r="T338"/>
      <c r="U338"/>
      <c r="V338"/>
      <c r="W338"/>
      <c r="X338"/>
      <c r="Y338"/>
      <c r="Z338"/>
    </row>
    <row r="339" spans="1:26" s="1" customFormat="1">
      <c r="A339" s="9"/>
      <c r="B339" s="4"/>
      <c r="D339" s="4"/>
      <c r="E339"/>
      <c r="F339"/>
      <c r="J339"/>
      <c r="K339" s="3"/>
      <c r="P339"/>
      <c r="Q339"/>
      <c r="R339"/>
      <c r="S339"/>
      <c r="T339"/>
      <c r="U339"/>
      <c r="V339"/>
      <c r="W339"/>
      <c r="X339"/>
      <c r="Y339"/>
      <c r="Z339"/>
    </row>
    <row r="340" spans="1:26" s="1" customFormat="1">
      <c r="A340" s="9"/>
      <c r="B340" s="4"/>
      <c r="D340" s="4"/>
      <c r="E340"/>
      <c r="F340"/>
      <c r="J340"/>
      <c r="K340" s="3"/>
      <c r="P340"/>
      <c r="Q340"/>
      <c r="R340"/>
      <c r="S340"/>
      <c r="T340"/>
      <c r="U340"/>
      <c r="V340"/>
      <c r="W340"/>
      <c r="X340"/>
      <c r="Y340"/>
      <c r="Z340"/>
    </row>
    <row r="341" spans="1:26" s="1" customFormat="1">
      <c r="A341" s="9"/>
      <c r="B341" s="4"/>
      <c r="D341" s="4"/>
      <c r="E341"/>
      <c r="F341"/>
      <c r="J341"/>
      <c r="K341" s="3"/>
      <c r="P341"/>
      <c r="Q341"/>
      <c r="R341"/>
      <c r="S341"/>
      <c r="T341"/>
      <c r="U341"/>
      <c r="V341"/>
      <c r="W341"/>
      <c r="X341"/>
      <c r="Y341"/>
      <c r="Z341"/>
    </row>
    <row r="342" spans="1:26" s="1" customFormat="1">
      <c r="A342" s="9"/>
      <c r="B342" s="4"/>
      <c r="D342" s="4"/>
      <c r="E342"/>
      <c r="F342"/>
      <c r="J342"/>
      <c r="K342" s="3"/>
      <c r="P342"/>
      <c r="Q342"/>
      <c r="R342"/>
      <c r="S342"/>
      <c r="T342"/>
      <c r="U342"/>
      <c r="V342"/>
      <c r="W342"/>
      <c r="X342"/>
      <c r="Y342"/>
      <c r="Z342"/>
    </row>
    <row r="343" spans="1:26" s="1" customFormat="1">
      <c r="A343" s="9"/>
      <c r="B343" s="4"/>
      <c r="D343" s="4"/>
      <c r="E343"/>
      <c r="F343"/>
      <c r="J343"/>
      <c r="K343" s="3"/>
      <c r="P343"/>
      <c r="Q343"/>
      <c r="R343"/>
      <c r="S343"/>
      <c r="T343"/>
      <c r="U343"/>
      <c r="V343"/>
      <c r="W343"/>
      <c r="X343"/>
      <c r="Y343"/>
      <c r="Z343"/>
    </row>
    <row r="344" spans="1:26" s="1" customFormat="1">
      <c r="A344" s="9"/>
      <c r="B344" s="4"/>
      <c r="D344" s="4"/>
      <c r="E344"/>
      <c r="F344"/>
      <c r="J344"/>
      <c r="K344" s="3"/>
      <c r="P344"/>
      <c r="Q344"/>
      <c r="R344"/>
      <c r="S344"/>
      <c r="T344"/>
      <c r="U344"/>
      <c r="V344"/>
      <c r="W344"/>
      <c r="X344"/>
      <c r="Y344"/>
      <c r="Z344"/>
    </row>
    <row r="345" spans="1:26" s="1" customFormat="1">
      <c r="A345" s="9"/>
      <c r="B345" s="4"/>
      <c r="D345" s="4"/>
      <c r="E345"/>
      <c r="F345"/>
      <c r="J345"/>
      <c r="K345" s="3"/>
      <c r="P345"/>
      <c r="Q345"/>
      <c r="R345"/>
      <c r="S345"/>
      <c r="T345"/>
      <c r="U345"/>
      <c r="V345"/>
      <c r="W345"/>
      <c r="X345"/>
      <c r="Y345"/>
      <c r="Z345"/>
    </row>
    <row r="346" spans="1:26" s="1" customFormat="1">
      <c r="A346" s="9"/>
      <c r="B346" s="4"/>
      <c r="D346" s="4"/>
      <c r="E346"/>
      <c r="F346"/>
      <c r="J346"/>
      <c r="K346" s="3"/>
      <c r="P346"/>
      <c r="Q346"/>
      <c r="R346"/>
      <c r="S346"/>
      <c r="T346"/>
      <c r="U346"/>
      <c r="V346"/>
      <c r="W346"/>
      <c r="X346"/>
      <c r="Y346"/>
      <c r="Z346"/>
    </row>
    <row r="347" spans="1:26" s="1" customFormat="1">
      <c r="A347" s="9"/>
      <c r="B347" s="4"/>
      <c r="D347" s="4"/>
      <c r="E347"/>
      <c r="F347"/>
      <c r="J347"/>
      <c r="K347" s="3"/>
      <c r="P347"/>
      <c r="Q347"/>
      <c r="R347"/>
      <c r="S347"/>
      <c r="T347"/>
      <c r="U347"/>
      <c r="V347"/>
      <c r="W347"/>
      <c r="X347"/>
      <c r="Y347"/>
      <c r="Z347"/>
    </row>
    <row r="348" spans="1:26" s="1" customFormat="1">
      <c r="A348" s="9"/>
      <c r="B348" s="4"/>
      <c r="D348" s="4"/>
      <c r="E348"/>
      <c r="F348"/>
      <c r="J348"/>
      <c r="K348" s="3"/>
      <c r="P348"/>
      <c r="Q348"/>
      <c r="R348"/>
      <c r="S348"/>
      <c r="T348"/>
      <c r="U348"/>
      <c r="V348"/>
      <c r="W348"/>
      <c r="X348"/>
      <c r="Y348"/>
      <c r="Z348"/>
    </row>
    <row r="349" spans="1:26" s="1" customFormat="1">
      <c r="A349" s="9"/>
      <c r="B349" s="4"/>
      <c r="D349" s="4"/>
      <c r="E349"/>
      <c r="F349"/>
      <c r="J349"/>
      <c r="K349" s="3"/>
      <c r="P349"/>
      <c r="Q349"/>
      <c r="R349"/>
      <c r="S349"/>
      <c r="T349"/>
      <c r="U349"/>
      <c r="V349"/>
      <c r="W349"/>
      <c r="X349"/>
      <c r="Y349"/>
      <c r="Z349"/>
    </row>
    <row r="350" spans="1:26" s="1" customFormat="1">
      <c r="A350" s="9"/>
      <c r="B350" s="4"/>
      <c r="D350" s="4"/>
      <c r="E350"/>
      <c r="F350"/>
      <c r="J350"/>
      <c r="K350" s="3"/>
      <c r="P350"/>
      <c r="Q350"/>
      <c r="R350"/>
      <c r="S350"/>
      <c r="T350"/>
      <c r="U350"/>
      <c r="V350"/>
      <c r="W350"/>
      <c r="X350"/>
      <c r="Y350"/>
      <c r="Z350"/>
    </row>
    <row r="351" spans="1:26" s="1" customFormat="1">
      <c r="A351" s="9"/>
      <c r="B351" s="4"/>
      <c r="D351" s="4"/>
      <c r="E351"/>
      <c r="F351"/>
      <c r="J351"/>
      <c r="K351" s="3"/>
      <c r="P351"/>
      <c r="Q351"/>
      <c r="R351"/>
      <c r="S351"/>
      <c r="T351"/>
      <c r="U351"/>
      <c r="V351"/>
      <c r="W351"/>
      <c r="X351"/>
      <c r="Y351"/>
      <c r="Z351"/>
    </row>
    <row r="352" spans="1:26" s="1" customFormat="1">
      <c r="A352" s="9"/>
      <c r="B352" s="4"/>
      <c r="D352" s="4"/>
      <c r="E352"/>
      <c r="F352"/>
      <c r="J352"/>
      <c r="K352" s="3"/>
      <c r="P352"/>
      <c r="Q352"/>
      <c r="R352"/>
      <c r="S352"/>
      <c r="T352"/>
      <c r="U352"/>
      <c r="V352"/>
      <c r="W352"/>
      <c r="X352"/>
      <c r="Y352"/>
      <c r="Z352"/>
    </row>
    <row r="353" spans="1:26" s="1" customFormat="1">
      <c r="A353" s="9"/>
      <c r="B353" s="4"/>
      <c r="D353" s="4"/>
      <c r="E353"/>
      <c r="F353"/>
      <c r="J353"/>
      <c r="K353" s="3"/>
      <c r="P353"/>
      <c r="Q353"/>
      <c r="R353"/>
      <c r="S353"/>
      <c r="T353"/>
      <c r="U353"/>
      <c r="V353"/>
      <c r="W353"/>
      <c r="X353"/>
      <c r="Y353"/>
      <c r="Z353"/>
    </row>
    <row r="354" spans="1:26" s="1" customFormat="1">
      <c r="A354" s="9"/>
      <c r="B354" s="4"/>
      <c r="D354" s="4"/>
      <c r="E354"/>
      <c r="F354"/>
      <c r="J354"/>
      <c r="K354" s="3"/>
      <c r="P354"/>
      <c r="Q354"/>
      <c r="R354"/>
      <c r="S354"/>
      <c r="T354"/>
      <c r="U354"/>
      <c r="V354"/>
      <c r="W354"/>
      <c r="X354"/>
      <c r="Y354"/>
      <c r="Z354"/>
    </row>
    <row r="355" spans="1:26" s="1" customFormat="1">
      <c r="A355" s="9"/>
      <c r="B355" s="4"/>
      <c r="D355" s="4"/>
      <c r="E355"/>
      <c r="F355"/>
      <c r="J355"/>
      <c r="K355" s="3"/>
      <c r="P355"/>
      <c r="Q355"/>
      <c r="R355"/>
      <c r="S355"/>
      <c r="T355"/>
      <c r="U355"/>
      <c r="V355"/>
      <c r="W355"/>
      <c r="X355"/>
      <c r="Y355"/>
      <c r="Z355"/>
    </row>
    <row r="356" spans="1:26" s="1" customFormat="1">
      <c r="A356" s="9"/>
      <c r="B356" s="4"/>
      <c r="D356" s="4"/>
      <c r="E356"/>
      <c r="F356"/>
      <c r="J356"/>
      <c r="K356" s="3"/>
      <c r="P356"/>
      <c r="Q356"/>
      <c r="R356"/>
      <c r="S356"/>
      <c r="T356"/>
      <c r="U356"/>
      <c r="V356"/>
      <c r="W356"/>
      <c r="X356"/>
      <c r="Y356"/>
      <c r="Z356"/>
    </row>
    <row r="357" spans="1:26" s="1" customFormat="1">
      <c r="A357" s="9"/>
      <c r="B357" s="4"/>
      <c r="D357" s="4"/>
      <c r="E357"/>
      <c r="F357"/>
      <c r="J357"/>
      <c r="K357" s="3"/>
      <c r="P357"/>
      <c r="Q357"/>
      <c r="R357"/>
      <c r="S357"/>
      <c r="T357"/>
      <c r="U357"/>
      <c r="V357"/>
      <c r="W357"/>
      <c r="X357"/>
      <c r="Y357"/>
      <c r="Z357"/>
    </row>
    <row r="358" spans="1:26" s="1" customFormat="1">
      <c r="A358" s="9"/>
      <c r="B358" s="4"/>
      <c r="D358" s="4"/>
      <c r="E358"/>
      <c r="F358"/>
      <c r="J358"/>
      <c r="K358" s="3"/>
      <c r="P358"/>
      <c r="Q358"/>
      <c r="R358"/>
      <c r="S358"/>
      <c r="T358"/>
      <c r="U358"/>
      <c r="V358"/>
      <c r="W358"/>
      <c r="X358"/>
      <c r="Y358"/>
      <c r="Z358"/>
    </row>
    <row r="359" spans="1:26" s="1" customFormat="1">
      <c r="A359" s="9"/>
      <c r="B359" s="4"/>
      <c r="D359" s="4"/>
      <c r="E359"/>
      <c r="F359"/>
      <c r="J359"/>
      <c r="K359" s="3"/>
      <c r="P359"/>
      <c r="Q359"/>
      <c r="R359"/>
      <c r="S359"/>
      <c r="T359"/>
      <c r="U359"/>
      <c r="V359"/>
      <c r="W359"/>
      <c r="X359"/>
      <c r="Y359"/>
      <c r="Z359"/>
    </row>
    <row r="360" spans="1:26" s="1" customFormat="1">
      <c r="A360" s="9"/>
      <c r="B360" s="4"/>
      <c r="D360" s="4"/>
      <c r="E360"/>
      <c r="F360"/>
      <c r="J360"/>
      <c r="K360" s="3"/>
      <c r="P360"/>
      <c r="Q360"/>
      <c r="R360"/>
      <c r="S360"/>
      <c r="T360"/>
      <c r="U360"/>
      <c r="V360"/>
      <c r="W360"/>
      <c r="X360"/>
      <c r="Y360"/>
      <c r="Z360"/>
    </row>
    <row r="361" spans="1:26" s="1" customFormat="1">
      <c r="A361" s="9"/>
      <c r="B361" s="4"/>
      <c r="D361" s="4"/>
      <c r="E361"/>
      <c r="F361"/>
      <c r="J361"/>
      <c r="K361" s="3"/>
      <c r="P361"/>
      <c r="Q361"/>
      <c r="R361"/>
      <c r="S361"/>
      <c r="T361"/>
      <c r="U361"/>
      <c r="V361"/>
      <c r="W361"/>
      <c r="X361"/>
      <c r="Y361"/>
      <c r="Z361"/>
    </row>
    <row r="362" spans="1:26" s="1" customFormat="1">
      <c r="A362" s="9"/>
      <c r="B362" s="4"/>
      <c r="D362" s="4"/>
      <c r="E362"/>
      <c r="F362"/>
      <c r="J362"/>
      <c r="K362" s="3"/>
      <c r="P362"/>
      <c r="Q362"/>
      <c r="R362"/>
      <c r="S362"/>
      <c r="T362"/>
      <c r="U362"/>
      <c r="V362"/>
      <c r="W362"/>
      <c r="X362"/>
      <c r="Y362"/>
      <c r="Z362"/>
    </row>
    <row r="363" spans="1:26" s="1" customFormat="1">
      <c r="A363" s="9"/>
      <c r="B363" s="4"/>
      <c r="D363" s="4"/>
      <c r="E363"/>
      <c r="F363"/>
      <c r="J363"/>
      <c r="K363" s="3"/>
      <c r="P363"/>
      <c r="Q363"/>
      <c r="R363"/>
      <c r="S363"/>
      <c r="T363"/>
      <c r="U363"/>
      <c r="V363"/>
      <c r="W363"/>
      <c r="X363"/>
      <c r="Y363"/>
      <c r="Z363"/>
    </row>
    <row r="364" spans="1:26" s="1" customFormat="1">
      <c r="A364" s="9"/>
      <c r="B364" s="4"/>
      <c r="D364" s="4"/>
      <c r="E364"/>
      <c r="F364"/>
      <c r="J364"/>
      <c r="K364" s="3"/>
      <c r="P364"/>
      <c r="Q364"/>
      <c r="R364"/>
      <c r="S364"/>
      <c r="T364"/>
      <c r="U364"/>
      <c r="V364"/>
      <c r="W364"/>
      <c r="X364"/>
      <c r="Y364"/>
      <c r="Z364"/>
    </row>
    <row r="365" spans="1:26" s="1" customFormat="1">
      <c r="A365" s="9"/>
      <c r="B365" s="4"/>
      <c r="D365" s="4"/>
      <c r="E365"/>
      <c r="F365"/>
      <c r="J365"/>
      <c r="K365" s="3"/>
      <c r="P365"/>
      <c r="Q365"/>
      <c r="R365"/>
      <c r="S365"/>
      <c r="T365"/>
      <c r="U365"/>
      <c r="V365"/>
      <c r="W365"/>
      <c r="X365"/>
      <c r="Y365"/>
      <c r="Z365"/>
    </row>
    <row r="366" spans="1:26" s="1" customFormat="1">
      <c r="A366" s="9"/>
      <c r="B366" s="4"/>
      <c r="D366" s="4"/>
      <c r="E366"/>
      <c r="F366"/>
      <c r="J366"/>
      <c r="K366" s="3"/>
      <c r="P366"/>
      <c r="Q366"/>
      <c r="R366"/>
      <c r="S366"/>
      <c r="T366"/>
      <c r="U366"/>
      <c r="V366"/>
      <c r="W366"/>
      <c r="X366"/>
      <c r="Y366"/>
      <c r="Z366"/>
    </row>
    <row r="367" spans="1:26" s="1" customFormat="1">
      <c r="A367" s="9"/>
      <c r="B367" s="4"/>
      <c r="D367" s="4"/>
      <c r="E367"/>
      <c r="F367"/>
      <c r="J367"/>
      <c r="K367" s="3"/>
      <c r="P367"/>
      <c r="Q367"/>
      <c r="R367"/>
      <c r="S367"/>
      <c r="T367"/>
      <c r="U367"/>
      <c r="V367"/>
      <c r="W367"/>
      <c r="X367"/>
      <c r="Y367"/>
      <c r="Z367"/>
    </row>
    <row r="368" spans="1:26" s="1" customFormat="1">
      <c r="A368" s="9"/>
      <c r="B368" s="4"/>
      <c r="D368" s="4"/>
      <c r="E368"/>
      <c r="F368"/>
      <c r="J368"/>
      <c r="K368" s="3"/>
      <c r="P368"/>
      <c r="Q368"/>
      <c r="R368"/>
      <c r="S368"/>
      <c r="T368"/>
      <c r="U368"/>
      <c r="V368"/>
      <c r="W368"/>
      <c r="X368"/>
      <c r="Y368"/>
      <c r="Z368"/>
    </row>
    <row r="369" spans="1:26" s="1" customFormat="1">
      <c r="A369" s="9"/>
      <c r="B369" s="4"/>
      <c r="D369" s="4"/>
      <c r="E369"/>
      <c r="F369"/>
      <c r="J369"/>
      <c r="K369" s="3"/>
      <c r="P369"/>
      <c r="Q369"/>
      <c r="R369"/>
      <c r="S369"/>
      <c r="T369"/>
      <c r="U369"/>
      <c r="V369"/>
      <c r="W369"/>
      <c r="X369"/>
      <c r="Y369"/>
      <c r="Z369"/>
    </row>
    <row r="370" spans="1:26" s="1" customFormat="1">
      <c r="A370" s="9"/>
      <c r="B370" s="4"/>
      <c r="D370" s="4"/>
      <c r="E370"/>
      <c r="F370"/>
      <c r="J370"/>
      <c r="K370" s="3"/>
      <c r="P370"/>
      <c r="Q370"/>
      <c r="R370"/>
      <c r="S370"/>
      <c r="T370"/>
      <c r="U370"/>
      <c r="V370"/>
      <c r="W370"/>
      <c r="X370"/>
      <c r="Y370"/>
      <c r="Z370"/>
    </row>
    <row r="371" spans="1:26" s="1" customFormat="1">
      <c r="A371" s="9"/>
      <c r="B371" s="4"/>
      <c r="D371" s="4"/>
      <c r="E371"/>
      <c r="F371"/>
      <c r="J371"/>
      <c r="K371" s="3"/>
      <c r="P371"/>
      <c r="Q371"/>
      <c r="R371"/>
      <c r="S371"/>
      <c r="T371"/>
      <c r="U371"/>
      <c r="V371"/>
      <c r="W371"/>
      <c r="X371"/>
      <c r="Y371"/>
      <c r="Z371"/>
    </row>
    <row r="372" spans="1:26" s="1" customFormat="1">
      <c r="A372" s="9"/>
      <c r="B372" s="4"/>
      <c r="D372" s="4"/>
      <c r="E372"/>
      <c r="F372"/>
      <c r="J372"/>
      <c r="K372" s="3"/>
      <c r="P372"/>
      <c r="Q372"/>
      <c r="R372"/>
      <c r="S372"/>
      <c r="T372"/>
      <c r="U372"/>
      <c r="V372"/>
      <c r="W372"/>
      <c r="X372"/>
      <c r="Y372"/>
      <c r="Z372"/>
    </row>
    <row r="373" spans="1:26" s="1" customFormat="1">
      <c r="A373" s="9"/>
      <c r="B373" s="4"/>
      <c r="D373" s="4"/>
      <c r="E373"/>
      <c r="F373"/>
      <c r="J373"/>
      <c r="K373" s="3"/>
      <c r="P373"/>
      <c r="Q373"/>
      <c r="R373"/>
      <c r="S373"/>
      <c r="T373"/>
      <c r="U373"/>
      <c r="V373"/>
      <c r="W373"/>
      <c r="X373"/>
      <c r="Y373"/>
      <c r="Z373"/>
    </row>
    <row r="374" spans="1:26" s="1" customFormat="1">
      <c r="A374" s="9"/>
      <c r="B374" s="4"/>
      <c r="D374" s="4"/>
      <c r="E374"/>
      <c r="F374"/>
      <c r="J374"/>
      <c r="K374" s="3"/>
      <c r="P374"/>
      <c r="Q374"/>
      <c r="R374"/>
      <c r="S374"/>
      <c r="T374"/>
      <c r="U374"/>
      <c r="V374"/>
      <c r="W374"/>
      <c r="X374"/>
      <c r="Y374"/>
      <c r="Z374"/>
    </row>
    <row r="375" spans="1:26" s="1" customFormat="1">
      <c r="A375" s="9"/>
      <c r="B375" s="4"/>
      <c r="D375" s="4"/>
      <c r="E375"/>
      <c r="F375"/>
      <c r="J375"/>
      <c r="K375" s="3"/>
      <c r="P375"/>
      <c r="Q375"/>
      <c r="R375"/>
      <c r="S375"/>
      <c r="T375"/>
      <c r="U375"/>
      <c r="V375"/>
      <c r="W375"/>
      <c r="X375"/>
      <c r="Y375"/>
      <c r="Z375"/>
    </row>
    <row r="376" spans="1:26" s="1" customFormat="1">
      <c r="A376" s="9"/>
      <c r="B376" s="4"/>
      <c r="D376" s="4"/>
      <c r="E376"/>
      <c r="F376"/>
      <c r="J376"/>
      <c r="K376" s="3"/>
      <c r="P376"/>
      <c r="Q376"/>
      <c r="R376"/>
      <c r="S376"/>
      <c r="T376"/>
      <c r="U376"/>
      <c r="V376"/>
      <c r="W376"/>
      <c r="X376"/>
      <c r="Y376"/>
      <c r="Z376"/>
    </row>
    <row r="377" spans="1:26" s="1" customFormat="1">
      <c r="A377" s="9"/>
      <c r="B377" s="4"/>
      <c r="D377" s="4"/>
      <c r="E377"/>
      <c r="F377"/>
      <c r="J377"/>
      <c r="K377" s="3"/>
      <c r="P377"/>
      <c r="Q377"/>
      <c r="R377"/>
      <c r="S377"/>
      <c r="T377"/>
      <c r="U377"/>
      <c r="V377"/>
      <c r="W377"/>
      <c r="X377"/>
      <c r="Y377"/>
      <c r="Z377"/>
    </row>
    <row r="378" spans="1:26" s="1" customFormat="1">
      <c r="A378" s="9"/>
      <c r="B378" s="4"/>
      <c r="D378" s="4"/>
      <c r="E378"/>
      <c r="F378"/>
      <c r="J378"/>
      <c r="K378" s="3"/>
      <c r="P378"/>
      <c r="Q378"/>
      <c r="R378"/>
      <c r="S378"/>
      <c r="T378"/>
      <c r="U378"/>
      <c r="V378"/>
      <c r="W378"/>
      <c r="X378"/>
      <c r="Y378"/>
      <c r="Z378"/>
    </row>
    <row r="379" spans="1:26" s="1" customFormat="1">
      <c r="A379" s="9"/>
      <c r="B379" s="4"/>
      <c r="D379" s="4"/>
      <c r="E379"/>
      <c r="F379"/>
      <c r="J379"/>
      <c r="K379" s="3"/>
      <c r="P379"/>
      <c r="Q379"/>
      <c r="R379"/>
      <c r="S379"/>
      <c r="T379"/>
      <c r="U379"/>
      <c r="V379"/>
      <c r="W379"/>
      <c r="X379"/>
      <c r="Y379"/>
      <c r="Z379"/>
    </row>
    <row r="380" spans="1:26" s="1" customFormat="1">
      <c r="A380" s="9"/>
      <c r="B380" s="4"/>
      <c r="D380" s="4"/>
      <c r="E380"/>
      <c r="F380"/>
      <c r="J380"/>
      <c r="K380" s="3"/>
      <c r="P380"/>
      <c r="Q380"/>
      <c r="R380"/>
      <c r="S380"/>
      <c r="T380"/>
      <c r="U380"/>
      <c r="V380"/>
      <c r="W380"/>
      <c r="X380"/>
      <c r="Y380"/>
      <c r="Z380"/>
    </row>
    <row r="381" spans="1:26" s="1" customFormat="1">
      <c r="A381" s="9"/>
      <c r="B381" s="4"/>
      <c r="D381" s="4"/>
      <c r="E381"/>
      <c r="F381"/>
      <c r="J381"/>
      <c r="K381" s="3"/>
      <c r="P381"/>
      <c r="Q381"/>
      <c r="R381"/>
      <c r="S381"/>
      <c r="T381"/>
      <c r="U381"/>
      <c r="V381"/>
      <c r="W381"/>
      <c r="X381"/>
      <c r="Y381"/>
      <c r="Z381"/>
    </row>
    <row r="382" spans="1:26" s="1" customFormat="1">
      <c r="A382" s="9"/>
      <c r="B382" s="4"/>
      <c r="D382" s="4"/>
      <c r="E382"/>
      <c r="F382"/>
      <c r="J382"/>
      <c r="K382" s="3"/>
      <c r="P382"/>
      <c r="Q382"/>
      <c r="R382"/>
      <c r="S382"/>
      <c r="T382"/>
      <c r="U382"/>
      <c r="V382"/>
      <c r="W382"/>
      <c r="X382"/>
      <c r="Y382"/>
      <c r="Z382"/>
    </row>
    <row r="383" spans="1:26" s="1" customFormat="1">
      <c r="A383" s="9"/>
      <c r="B383" s="4"/>
      <c r="D383" s="4"/>
      <c r="E383"/>
      <c r="F383"/>
      <c r="J383"/>
      <c r="K383" s="3"/>
      <c r="P383"/>
      <c r="Q383"/>
      <c r="R383"/>
      <c r="S383"/>
      <c r="T383"/>
      <c r="U383"/>
      <c r="V383"/>
      <c r="W383"/>
      <c r="X383"/>
      <c r="Y383"/>
      <c r="Z383"/>
    </row>
    <row r="384" spans="1:26" s="1" customFormat="1">
      <c r="A384" s="9"/>
      <c r="B384" s="4"/>
      <c r="D384" s="4"/>
      <c r="E384"/>
      <c r="F384"/>
      <c r="J384"/>
      <c r="K384" s="3"/>
      <c r="P384"/>
      <c r="Q384"/>
      <c r="R384"/>
      <c r="S384"/>
      <c r="T384"/>
      <c r="U384"/>
      <c r="V384"/>
      <c r="W384"/>
      <c r="X384"/>
      <c r="Y384"/>
      <c r="Z384"/>
    </row>
    <row r="385" spans="1:26" s="1" customFormat="1">
      <c r="A385" s="9"/>
      <c r="B385" s="4"/>
      <c r="D385" s="4"/>
      <c r="E385"/>
      <c r="F385"/>
      <c r="J385"/>
      <c r="K385" s="3"/>
      <c r="P385"/>
      <c r="Q385"/>
      <c r="R385"/>
      <c r="S385"/>
      <c r="T385"/>
      <c r="U385"/>
      <c r="V385"/>
      <c r="W385"/>
      <c r="X385"/>
      <c r="Y385"/>
      <c r="Z385"/>
    </row>
    <row r="386" spans="1:26" s="1" customFormat="1">
      <c r="A386" s="9"/>
      <c r="B386" s="4"/>
      <c r="D386" s="4"/>
      <c r="E386"/>
      <c r="F386"/>
      <c r="J386"/>
      <c r="K386" s="3"/>
      <c r="P386"/>
      <c r="Q386"/>
      <c r="R386"/>
      <c r="S386"/>
      <c r="T386"/>
      <c r="U386"/>
      <c r="V386"/>
      <c r="W386"/>
      <c r="X386"/>
      <c r="Y386"/>
      <c r="Z386"/>
    </row>
    <row r="387" spans="1:26" s="1" customFormat="1">
      <c r="A387" s="9"/>
      <c r="B387" s="4"/>
      <c r="D387" s="4"/>
      <c r="E387"/>
      <c r="F387"/>
      <c r="J387"/>
      <c r="K387" s="3"/>
      <c r="P387"/>
      <c r="Q387"/>
      <c r="R387"/>
      <c r="S387"/>
      <c r="T387"/>
      <c r="U387"/>
      <c r="V387"/>
      <c r="W387"/>
      <c r="X387"/>
      <c r="Y387"/>
      <c r="Z387"/>
    </row>
    <row r="388" spans="1:26" s="1" customFormat="1">
      <c r="A388" s="9"/>
      <c r="B388" s="4"/>
      <c r="D388" s="4"/>
      <c r="E388"/>
      <c r="F388"/>
      <c r="J388"/>
      <c r="K388" s="3"/>
      <c r="P388"/>
      <c r="Q388"/>
      <c r="R388"/>
      <c r="S388"/>
      <c r="T388"/>
      <c r="U388"/>
      <c r="V388"/>
      <c r="W388"/>
      <c r="X388"/>
      <c r="Y388"/>
      <c r="Z388"/>
    </row>
    <row r="389" spans="1:26" s="1" customFormat="1">
      <c r="A389" s="9"/>
      <c r="B389" s="4"/>
      <c r="D389" s="4"/>
      <c r="E389"/>
      <c r="F389"/>
      <c r="J389"/>
      <c r="K389" s="3"/>
      <c r="P389"/>
      <c r="Q389"/>
      <c r="R389"/>
      <c r="S389"/>
      <c r="T389"/>
      <c r="U389"/>
      <c r="V389"/>
      <c r="W389"/>
      <c r="X389"/>
      <c r="Y389"/>
      <c r="Z389"/>
    </row>
    <row r="390" spans="1:26" s="1" customFormat="1">
      <c r="A390" s="9"/>
      <c r="B390" s="4"/>
      <c r="D390" s="4"/>
      <c r="E390"/>
      <c r="F390"/>
      <c r="J390"/>
      <c r="K390" s="3"/>
      <c r="P390"/>
      <c r="Q390"/>
      <c r="R390"/>
      <c r="S390"/>
      <c r="T390"/>
      <c r="U390"/>
      <c r="V390"/>
      <c r="W390"/>
      <c r="X390"/>
      <c r="Y390"/>
      <c r="Z390"/>
    </row>
    <row r="391" spans="1:26" s="1" customFormat="1">
      <c r="A391" s="9"/>
      <c r="B391" s="4"/>
      <c r="D391" s="4"/>
      <c r="E391"/>
      <c r="F391"/>
      <c r="J391"/>
      <c r="K391" s="3"/>
      <c r="P391"/>
      <c r="Q391"/>
      <c r="R391"/>
      <c r="S391"/>
      <c r="T391"/>
      <c r="U391"/>
      <c r="V391"/>
      <c r="W391"/>
      <c r="X391"/>
      <c r="Y391"/>
      <c r="Z391"/>
    </row>
    <row r="392" spans="1:26" s="1" customFormat="1">
      <c r="A392" s="9"/>
      <c r="B392" s="4"/>
      <c r="D392" s="4"/>
      <c r="E392"/>
      <c r="F392"/>
      <c r="J392"/>
      <c r="K392" s="3"/>
      <c r="P392"/>
      <c r="Q392"/>
      <c r="R392"/>
      <c r="S392"/>
      <c r="T392"/>
      <c r="U392"/>
      <c r="V392"/>
      <c r="W392"/>
      <c r="X392"/>
      <c r="Y392"/>
      <c r="Z392"/>
    </row>
    <row r="393" spans="1:26" s="1" customFormat="1">
      <c r="A393" s="9"/>
      <c r="B393" s="4"/>
      <c r="D393" s="4"/>
      <c r="E393"/>
      <c r="F393"/>
      <c r="J393"/>
      <c r="K393" s="3"/>
      <c r="P393"/>
      <c r="Q393"/>
      <c r="R393"/>
      <c r="S393"/>
      <c r="T393"/>
      <c r="U393"/>
      <c r="V393"/>
      <c r="W393"/>
      <c r="X393"/>
      <c r="Y393"/>
      <c r="Z393"/>
    </row>
    <row r="394" spans="1:26" s="1" customFormat="1">
      <c r="A394" s="9"/>
      <c r="B394" s="4"/>
      <c r="D394" s="4"/>
      <c r="E394"/>
      <c r="F394"/>
      <c r="J394"/>
      <c r="K394" s="3"/>
      <c r="P394"/>
      <c r="Q394"/>
      <c r="R394"/>
      <c r="S394"/>
      <c r="T394"/>
      <c r="U394"/>
      <c r="V394"/>
      <c r="W394"/>
      <c r="X394"/>
      <c r="Y394"/>
      <c r="Z394"/>
    </row>
    <row r="395" spans="1:26" s="1" customFormat="1">
      <c r="A395" s="9"/>
      <c r="B395" s="4"/>
      <c r="D395" s="4"/>
      <c r="E395"/>
      <c r="F395"/>
      <c r="J395"/>
      <c r="K395" s="3"/>
      <c r="P395"/>
      <c r="Q395"/>
      <c r="R395"/>
      <c r="S395"/>
      <c r="T395"/>
      <c r="U395"/>
      <c r="V395"/>
      <c r="W395"/>
      <c r="X395"/>
      <c r="Y395"/>
      <c r="Z395"/>
    </row>
    <row r="396" spans="1:26" s="1" customFormat="1">
      <c r="A396" s="9"/>
      <c r="B396" s="4"/>
      <c r="D396" s="4"/>
      <c r="E396"/>
      <c r="F396"/>
      <c r="J396"/>
      <c r="K396" s="3"/>
      <c r="P396"/>
      <c r="Q396"/>
      <c r="R396"/>
      <c r="S396"/>
      <c r="T396"/>
      <c r="U396"/>
      <c r="V396"/>
      <c r="W396"/>
      <c r="X396"/>
      <c r="Y396"/>
      <c r="Z396"/>
    </row>
    <row r="397" spans="1:26" s="1" customFormat="1">
      <c r="A397" s="9"/>
      <c r="B397" s="4"/>
      <c r="D397" s="4"/>
      <c r="E397"/>
      <c r="F397"/>
      <c r="J397"/>
      <c r="K397" s="3"/>
      <c r="P397"/>
      <c r="Q397"/>
      <c r="R397"/>
      <c r="S397"/>
      <c r="T397"/>
      <c r="U397"/>
      <c r="V397"/>
      <c r="W397"/>
      <c r="X397"/>
      <c r="Y397"/>
      <c r="Z397"/>
    </row>
    <row r="398" spans="1:26" s="1" customFormat="1">
      <c r="A398" s="9"/>
      <c r="B398" s="4"/>
      <c r="D398" s="4"/>
      <c r="E398"/>
      <c r="F398"/>
      <c r="J398"/>
      <c r="K398" s="3"/>
      <c r="P398"/>
      <c r="Q398"/>
      <c r="R398"/>
      <c r="S398"/>
      <c r="T398"/>
      <c r="U398"/>
      <c r="V398"/>
      <c r="W398"/>
      <c r="X398"/>
      <c r="Y398"/>
      <c r="Z398"/>
    </row>
    <row r="399" spans="1:26" s="1" customFormat="1">
      <c r="A399" s="9"/>
      <c r="B399" s="4"/>
      <c r="D399" s="4"/>
      <c r="E399"/>
      <c r="F399"/>
      <c r="J399"/>
      <c r="K399" s="3"/>
      <c r="P399"/>
      <c r="Q399"/>
      <c r="R399"/>
      <c r="S399"/>
      <c r="T399"/>
      <c r="U399"/>
      <c r="V399"/>
      <c r="W399"/>
      <c r="X399"/>
      <c r="Y399"/>
      <c r="Z399"/>
    </row>
    <row r="400" spans="1:26" s="1" customFormat="1">
      <c r="A400" s="9"/>
      <c r="B400" s="4"/>
      <c r="D400" s="4"/>
      <c r="E400"/>
      <c r="F400"/>
      <c r="J400"/>
      <c r="K400" s="3"/>
      <c r="P400"/>
      <c r="Q400"/>
      <c r="R400"/>
      <c r="S400"/>
      <c r="T400"/>
      <c r="U400"/>
      <c r="V400"/>
      <c r="W400"/>
      <c r="X400"/>
      <c r="Y400"/>
      <c r="Z400"/>
    </row>
    <row r="401" spans="1:26" s="1" customFormat="1">
      <c r="A401" s="9"/>
      <c r="B401" s="4"/>
      <c r="D401" s="4"/>
      <c r="E401"/>
      <c r="F401"/>
      <c r="J401"/>
      <c r="K401" s="3"/>
      <c r="P401"/>
      <c r="Q401"/>
      <c r="R401"/>
      <c r="S401"/>
      <c r="T401"/>
      <c r="U401"/>
      <c r="V401"/>
      <c r="W401"/>
      <c r="X401"/>
      <c r="Y401"/>
      <c r="Z401"/>
    </row>
    <row r="402" spans="1:26" s="1" customFormat="1">
      <c r="A402" s="9"/>
      <c r="B402" s="4"/>
      <c r="D402" s="4"/>
      <c r="E402"/>
      <c r="F402"/>
      <c r="J402"/>
      <c r="K402" s="3"/>
      <c r="P402"/>
      <c r="Q402"/>
      <c r="R402"/>
      <c r="S402"/>
      <c r="T402"/>
      <c r="U402"/>
      <c r="V402"/>
      <c r="W402"/>
      <c r="X402"/>
      <c r="Y402"/>
      <c r="Z402"/>
    </row>
    <row r="403" spans="1:26" s="1" customFormat="1">
      <c r="A403" s="9"/>
      <c r="B403" s="4"/>
      <c r="D403" s="4"/>
      <c r="E403"/>
      <c r="F403"/>
      <c r="J403"/>
      <c r="K403" s="3"/>
      <c r="P403"/>
      <c r="Q403"/>
      <c r="R403"/>
      <c r="S403"/>
      <c r="T403"/>
      <c r="U403"/>
      <c r="V403"/>
      <c r="W403"/>
      <c r="X403"/>
      <c r="Y403"/>
      <c r="Z403"/>
    </row>
    <row r="404" spans="1:26" s="1" customFormat="1">
      <c r="A404" s="9"/>
      <c r="B404" s="4"/>
      <c r="D404" s="4"/>
      <c r="E404"/>
      <c r="F404"/>
      <c r="J404"/>
      <c r="K404" s="3"/>
      <c r="P404"/>
      <c r="Q404"/>
      <c r="R404"/>
      <c r="S404"/>
      <c r="T404"/>
      <c r="U404"/>
      <c r="V404"/>
      <c r="W404"/>
      <c r="X404"/>
      <c r="Y404"/>
      <c r="Z404"/>
    </row>
    <row r="405" spans="1:26" s="1" customFormat="1">
      <c r="A405" s="9"/>
      <c r="B405" s="4"/>
      <c r="D405" s="4"/>
      <c r="E405"/>
      <c r="F405"/>
      <c r="J405"/>
      <c r="K405" s="3"/>
      <c r="P405"/>
      <c r="Q405"/>
      <c r="R405"/>
      <c r="S405"/>
      <c r="T405"/>
      <c r="U405"/>
      <c r="V405"/>
      <c r="W405"/>
      <c r="X405"/>
      <c r="Y405"/>
      <c r="Z405"/>
    </row>
    <row r="406" spans="1:26" s="1" customFormat="1">
      <c r="A406" s="9"/>
      <c r="B406" s="4"/>
      <c r="D406" s="4"/>
      <c r="E406"/>
      <c r="F406"/>
      <c r="J406"/>
      <c r="K406" s="3"/>
      <c r="P406"/>
      <c r="Q406"/>
      <c r="R406"/>
      <c r="S406"/>
      <c r="T406"/>
      <c r="U406"/>
      <c r="V406"/>
      <c r="W406"/>
      <c r="X406"/>
      <c r="Y406"/>
      <c r="Z406"/>
    </row>
    <row r="407" spans="1:26" s="1" customFormat="1">
      <c r="A407" s="9"/>
      <c r="B407" s="4"/>
      <c r="D407" s="4"/>
      <c r="E407"/>
      <c r="F407"/>
      <c r="J407"/>
      <c r="K407" s="3"/>
      <c r="P407"/>
      <c r="Q407"/>
      <c r="R407"/>
      <c r="S407"/>
      <c r="T407"/>
      <c r="U407"/>
      <c r="V407"/>
      <c r="W407"/>
      <c r="X407"/>
      <c r="Y407"/>
      <c r="Z407"/>
    </row>
    <row r="408" spans="1:26" s="1" customFormat="1">
      <c r="A408" s="9"/>
      <c r="B408" s="4"/>
      <c r="D408" s="4"/>
      <c r="E408"/>
      <c r="F408"/>
      <c r="J408"/>
      <c r="K408" s="3"/>
      <c r="P408"/>
      <c r="Q408"/>
      <c r="R408"/>
      <c r="S408"/>
      <c r="T408"/>
      <c r="U408"/>
      <c r="V408"/>
      <c r="W408"/>
      <c r="X408"/>
      <c r="Y408"/>
      <c r="Z408"/>
    </row>
    <row r="409" spans="1:26" s="1" customFormat="1">
      <c r="A409" s="9"/>
      <c r="B409" s="4"/>
      <c r="D409" s="4"/>
      <c r="E409"/>
      <c r="F409"/>
      <c r="J409"/>
      <c r="K409" s="3"/>
      <c r="P409"/>
      <c r="Q409"/>
      <c r="R409"/>
      <c r="S409"/>
      <c r="T409"/>
      <c r="U409"/>
      <c r="V409"/>
      <c r="W409"/>
      <c r="X409"/>
      <c r="Y409"/>
      <c r="Z409"/>
    </row>
    <row r="410" spans="1:26" s="1" customFormat="1">
      <c r="A410" s="9"/>
      <c r="B410" s="4"/>
      <c r="D410" s="4"/>
      <c r="E410"/>
      <c r="F410"/>
      <c r="J410"/>
      <c r="K410" s="3"/>
      <c r="P410"/>
      <c r="Q410"/>
      <c r="R410"/>
      <c r="S410"/>
      <c r="T410"/>
      <c r="U410"/>
      <c r="V410"/>
      <c r="W410"/>
      <c r="X410"/>
      <c r="Y410"/>
      <c r="Z410"/>
    </row>
    <row r="411" spans="1:26" s="1" customFormat="1">
      <c r="A411" s="9"/>
      <c r="B411" s="4"/>
      <c r="D411" s="4"/>
      <c r="E411"/>
      <c r="F411"/>
      <c r="J411"/>
      <c r="K411" s="3"/>
      <c r="P411"/>
      <c r="Q411"/>
      <c r="R411"/>
      <c r="S411"/>
      <c r="T411"/>
      <c r="U411"/>
      <c r="V411"/>
      <c r="W411"/>
      <c r="X411"/>
      <c r="Y411"/>
      <c r="Z411"/>
    </row>
    <row r="412" spans="1:26" s="1" customFormat="1">
      <c r="A412" s="9"/>
      <c r="B412" s="4"/>
      <c r="D412" s="4"/>
      <c r="E412"/>
      <c r="F412"/>
      <c r="J412"/>
      <c r="K412" s="3"/>
      <c r="P412"/>
      <c r="Q412"/>
      <c r="R412"/>
      <c r="S412"/>
      <c r="T412"/>
      <c r="U412"/>
      <c r="V412"/>
      <c r="W412"/>
      <c r="X412"/>
      <c r="Y412"/>
      <c r="Z412"/>
    </row>
    <row r="413" spans="1:26" s="1" customFormat="1">
      <c r="A413" s="9"/>
      <c r="B413" s="4"/>
      <c r="D413" s="4"/>
      <c r="E413"/>
      <c r="F413"/>
      <c r="J413"/>
      <c r="K413" s="3"/>
      <c r="P413"/>
      <c r="Q413"/>
      <c r="R413"/>
      <c r="S413"/>
      <c r="T413"/>
      <c r="U413"/>
      <c r="V413"/>
      <c r="W413"/>
      <c r="X413"/>
      <c r="Y413"/>
      <c r="Z413"/>
    </row>
    <row r="414" spans="1:26" s="1" customFormat="1">
      <c r="A414" s="9"/>
      <c r="B414" s="4"/>
      <c r="D414" s="4"/>
      <c r="E414"/>
      <c r="F414"/>
      <c r="J414"/>
      <c r="K414" s="3"/>
      <c r="P414"/>
      <c r="Q414"/>
      <c r="R414"/>
      <c r="S414"/>
      <c r="T414"/>
      <c r="U414"/>
      <c r="V414"/>
      <c r="W414"/>
      <c r="X414"/>
      <c r="Y414"/>
      <c r="Z414"/>
    </row>
    <row r="415" spans="1:26" s="1" customFormat="1">
      <c r="A415" s="9"/>
      <c r="B415" s="4"/>
      <c r="D415" s="4"/>
      <c r="E415"/>
      <c r="F415"/>
      <c r="J415"/>
      <c r="K415" s="3"/>
      <c r="P415"/>
      <c r="Q415"/>
      <c r="R415"/>
      <c r="S415"/>
      <c r="T415"/>
      <c r="U415"/>
      <c r="V415"/>
      <c r="W415"/>
      <c r="X415"/>
      <c r="Y415"/>
      <c r="Z415"/>
    </row>
    <row r="416" spans="1:26" s="1" customFormat="1">
      <c r="A416" s="9"/>
      <c r="B416" s="4"/>
      <c r="D416" s="4"/>
      <c r="E416"/>
      <c r="F416"/>
      <c r="J416"/>
      <c r="K416" s="3"/>
      <c r="P416"/>
      <c r="Q416"/>
      <c r="R416"/>
      <c r="S416"/>
      <c r="T416"/>
      <c r="U416"/>
      <c r="V416"/>
      <c r="W416"/>
      <c r="X416"/>
      <c r="Y416"/>
      <c r="Z416"/>
    </row>
    <row r="417" spans="1:26" s="1" customFormat="1">
      <c r="A417" s="9"/>
      <c r="B417" s="4"/>
      <c r="D417" s="4"/>
      <c r="E417"/>
      <c r="F417"/>
      <c r="J417"/>
      <c r="K417" s="3"/>
      <c r="P417"/>
      <c r="Q417"/>
      <c r="R417"/>
      <c r="S417"/>
      <c r="T417"/>
      <c r="U417"/>
      <c r="V417"/>
      <c r="W417"/>
      <c r="X417"/>
      <c r="Y417"/>
      <c r="Z417"/>
    </row>
    <row r="418" spans="1:26" s="1" customFormat="1">
      <c r="A418" s="9"/>
      <c r="B418" s="4"/>
      <c r="D418" s="4"/>
      <c r="E418"/>
      <c r="F418"/>
      <c r="J418"/>
      <c r="K418" s="3"/>
      <c r="P418"/>
      <c r="Q418"/>
      <c r="R418"/>
      <c r="S418"/>
      <c r="T418"/>
      <c r="U418"/>
      <c r="V418"/>
      <c r="W418"/>
      <c r="X418"/>
      <c r="Y418"/>
      <c r="Z418"/>
    </row>
    <row r="419" spans="1:26" s="1" customFormat="1">
      <c r="A419" s="9"/>
      <c r="B419" s="4"/>
      <c r="D419" s="4"/>
      <c r="E419"/>
      <c r="F419"/>
      <c r="J419"/>
      <c r="K419" s="3"/>
      <c r="P419"/>
      <c r="Q419"/>
      <c r="R419"/>
      <c r="S419"/>
      <c r="T419"/>
      <c r="U419"/>
      <c r="V419"/>
      <c r="W419"/>
      <c r="X419"/>
      <c r="Y419"/>
      <c r="Z419"/>
    </row>
    <row r="420" spans="1:26" s="1" customFormat="1">
      <c r="A420" s="9"/>
      <c r="B420" s="4"/>
      <c r="D420" s="4"/>
      <c r="E420"/>
      <c r="F420"/>
      <c r="J420"/>
      <c r="K420" s="3"/>
      <c r="P420"/>
      <c r="Q420"/>
      <c r="R420"/>
      <c r="S420"/>
      <c r="T420"/>
      <c r="U420"/>
      <c r="V420"/>
      <c r="W420"/>
      <c r="X420"/>
      <c r="Y420"/>
      <c r="Z420"/>
    </row>
    <row r="421" spans="1:26" s="1" customFormat="1">
      <c r="A421" s="9"/>
      <c r="B421" s="4"/>
      <c r="D421" s="4"/>
      <c r="E421"/>
      <c r="F421"/>
      <c r="J421"/>
      <c r="K421" s="3"/>
      <c r="P421"/>
      <c r="Q421"/>
      <c r="R421"/>
      <c r="S421"/>
      <c r="T421"/>
      <c r="U421"/>
      <c r="V421"/>
      <c r="W421"/>
      <c r="X421"/>
      <c r="Y421"/>
      <c r="Z421"/>
    </row>
    <row r="422" spans="1:26" s="1" customFormat="1">
      <c r="A422" s="9"/>
      <c r="B422" s="4"/>
      <c r="D422" s="4"/>
      <c r="E422"/>
      <c r="F422"/>
      <c r="J422"/>
      <c r="K422" s="3"/>
      <c r="P422"/>
      <c r="Q422"/>
      <c r="R422"/>
      <c r="S422"/>
      <c r="T422"/>
      <c r="U422"/>
      <c r="V422"/>
      <c r="W422"/>
      <c r="X422"/>
      <c r="Y422"/>
      <c r="Z422"/>
    </row>
    <row r="423" spans="1:26" s="1" customFormat="1">
      <c r="A423" s="9"/>
      <c r="B423" s="4"/>
      <c r="D423" s="4"/>
      <c r="E423"/>
      <c r="F423"/>
      <c r="J423"/>
      <c r="K423" s="3"/>
      <c r="P423"/>
      <c r="Q423"/>
      <c r="R423"/>
      <c r="S423"/>
      <c r="T423"/>
      <c r="U423"/>
      <c r="V423"/>
      <c r="W423"/>
      <c r="X423"/>
      <c r="Y423"/>
      <c r="Z423"/>
    </row>
    <row r="424" spans="1:26" s="1" customFormat="1">
      <c r="A424" s="9"/>
      <c r="B424" s="4"/>
      <c r="D424" s="4"/>
      <c r="E424"/>
      <c r="F424"/>
      <c r="J424"/>
      <c r="K424" s="3"/>
      <c r="P424"/>
      <c r="Q424"/>
      <c r="R424"/>
      <c r="S424"/>
      <c r="T424"/>
      <c r="U424"/>
      <c r="V424"/>
      <c r="W424"/>
      <c r="X424"/>
      <c r="Y424"/>
      <c r="Z424"/>
    </row>
    <row r="425" spans="1:26" s="1" customFormat="1">
      <c r="A425" s="9"/>
      <c r="B425" s="4"/>
      <c r="D425" s="4"/>
      <c r="E425"/>
      <c r="F425"/>
      <c r="J425"/>
      <c r="K425" s="3"/>
      <c r="P425"/>
      <c r="Q425"/>
      <c r="R425"/>
      <c r="S425"/>
      <c r="T425"/>
      <c r="U425"/>
      <c r="V425"/>
      <c r="W425"/>
      <c r="X425"/>
      <c r="Y425"/>
      <c r="Z425"/>
    </row>
    <row r="426" spans="1:26" s="1" customFormat="1">
      <c r="A426" s="9"/>
      <c r="B426" s="4"/>
      <c r="D426" s="4"/>
      <c r="E426"/>
      <c r="F426"/>
      <c r="J426"/>
      <c r="K426" s="3"/>
      <c r="P426"/>
      <c r="Q426"/>
      <c r="R426"/>
      <c r="S426"/>
      <c r="T426"/>
      <c r="U426"/>
      <c r="V426"/>
      <c r="W426"/>
      <c r="X426"/>
      <c r="Y426"/>
      <c r="Z426"/>
    </row>
    <row r="427" spans="1:26" s="1" customFormat="1">
      <c r="A427" s="9"/>
      <c r="B427" s="4"/>
      <c r="D427" s="4"/>
      <c r="E427"/>
      <c r="F427"/>
      <c r="J427"/>
      <c r="K427" s="3"/>
      <c r="P427"/>
      <c r="Q427"/>
      <c r="R427"/>
      <c r="S427"/>
      <c r="T427"/>
      <c r="U427"/>
      <c r="V427"/>
      <c r="W427"/>
      <c r="X427"/>
      <c r="Y427"/>
      <c r="Z427"/>
    </row>
    <row r="428" spans="1:26" s="1" customFormat="1">
      <c r="A428" s="9"/>
      <c r="B428" s="4"/>
      <c r="D428" s="4"/>
      <c r="E428"/>
      <c r="F428"/>
      <c r="J428"/>
      <c r="K428" s="3"/>
      <c r="P428"/>
      <c r="Q428"/>
      <c r="R428"/>
      <c r="S428"/>
      <c r="T428"/>
      <c r="U428"/>
      <c r="V428"/>
      <c r="W428"/>
      <c r="X428"/>
      <c r="Y428"/>
      <c r="Z428"/>
    </row>
    <row r="429" spans="1:26" s="1" customFormat="1">
      <c r="A429" s="9"/>
      <c r="B429" s="4"/>
      <c r="D429" s="4"/>
      <c r="E429"/>
      <c r="F429"/>
      <c r="J429"/>
      <c r="K429" s="3"/>
      <c r="P429"/>
      <c r="Q429"/>
      <c r="R429"/>
      <c r="S429"/>
      <c r="T429"/>
      <c r="U429"/>
      <c r="V429"/>
      <c r="W429"/>
      <c r="X429"/>
      <c r="Y429"/>
      <c r="Z429"/>
    </row>
    <row r="430" spans="1:26" s="1" customFormat="1">
      <c r="A430" s="9"/>
      <c r="B430" s="4"/>
      <c r="D430" s="4"/>
      <c r="E430"/>
      <c r="F430"/>
      <c r="J430"/>
      <c r="K430" s="3"/>
      <c r="P430"/>
      <c r="Q430"/>
      <c r="R430"/>
      <c r="S430"/>
      <c r="T430"/>
      <c r="U430"/>
      <c r="V430"/>
      <c r="W430"/>
      <c r="X430"/>
      <c r="Y430"/>
      <c r="Z430"/>
    </row>
    <row r="431" spans="1:26" s="1" customFormat="1">
      <c r="A431" s="9"/>
      <c r="B431" s="4"/>
      <c r="D431" s="4"/>
      <c r="E431"/>
      <c r="F431"/>
      <c r="J431"/>
      <c r="K431" s="3"/>
      <c r="P431"/>
      <c r="Q431"/>
      <c r="R431"/>
      <c r="S431"/>
      <c r="T431"/>
      <c r="U431"/>
      <c r="V431"/>
      <c r="W431"/>
      <c r="X431"/>
      <c r="Y431"/>
      <c r="Z431"/>
    </row>
    <row r="432" spans="1:26" s="1" customFormat="1">
      <c r="A432" s="9"/>
      <c r="B432" s="4"/>
      <c r="D432" s="4"/>
      <c r="E432"/>
      <c r="F432"/>
      <c r="J432"/>
      <c r="K432" s="3"/>
      <c r="P432"/>
      <c r="Q432"/>
      <c r="R432"/>
      <c r="S432"/>
      <c r="T432"/>
      <c r="U432"/>
      <c r="V432"/>
      <c r="W432"/>
      <c r="X432"/>
      <c r="Y432"/>
      <c r="Z432"/>
    </row>
    <row r="433" spans="1:26" s="1" customFormat="1">
      <c r="A433" s="9"/>
      <c r="B433" s="4"/>
      <c r="D433" s="4"/>
      <c r="E433"/>
      <c r="F433"/>
      <c r="J433"/>
      <c r="K433" s="3"/>
      <c r="P433"/>
      <c r="Q433"/>
      <c r="R433"/>
      <c r="S433"/>
      <c r="T433"/>
      <c r="U433"/>
      <c r="V433"/>
      <c r="W433"/>
      <c r="X433"/>
      <c r="Y433"/>
      <c r="Z433"/>
    </row>
    <row r="434" spans="1:26" s="1" customFormat="1">
      <c r="A434" s="9"/>
      <c r="B434" s="4"/>
      <c r="D434" s="4"/>
      <c r="E434"/>
      <c r="F434"/>
      <c r="J434"/>
      <c r="K434" s="3"/>
      <c r="P434"/>
      <c r="Q434"/>
      <c r="R434"/>
      <c r="S434"/>
      <c r="T434"/>
      <c r="U434"/>
      <c r="V434"/>
      <c r="W434"/>
      <c r="X434"/>
      <c r="Y434"/>
      <c r="Z434"/>
    </row>
    <row r="435" spans="1:26" s="1" customFormat="1">
      <c r="A435" s="9"/>
      <c r="B435" s="4"/>
      <c r="D435" s="4"/>
      <c r="E435"/>
      <c r="F435"/>
      <c r="J435"/>
      <c r="K435" s="3"/>
      <c r="P435"/>
      <c r="Q435"/>
      <c r="R435"/>
      <c r="S435"/>
      <c r="T435"/>
      <c r="U435"/>
      <c r="V435"/>
      <c r="W435"/>
      <c r="X435"/>
      <c r="Y435"/>
      <c r="Z435"/>
    </row>
    <row r="436" spans="1:26" s="1" customFormat="1">
      <c r="A436" s="9"/>
      <c r="B436" s="4"/>
      <c r="D436" s="4"/>
      <c r="E436"/>
      <c r="F436"/>
      <c r="J436"/>
      <c r="K436" s="3"/>
      <c r="P436"/>
      <c r="Q436"/>
      <c r="R436"/>
      <c r="S436"/>
      <c r="T436"/>
      <c r="U436"/>
      <c r="V436"/>
      <c r="W436"/>
      <c r="X436"/>
      <c r="Y436"/>
      <c r="Z436"/>
    </row>
    <row r="437" spans="1:26" s="1" customFormat="1">
      <c r="A437" s="9"/>
      <c r="B437" s="4"/>
      <c r="D437" s="4"/>
      <c r="E437"/>
      <c r="F437"/>
      <c r="J437"/>
      <c r="K437" s="3"/>
      <c r="P437"/>
      <c r="Q437"/>
      <c r="R437"/>
      <c r="S437"/>
      <c r="T437"/>
      <c r="U437"/>
      <c r="V437"/>
      <c r="W437"/>
      <c r="X437"/>
      <c r="Y437"/>
      <c r="Z437"/>
    </row>
    <row r="438" spans="1:26" s="1" customFormat="1">
      <c r="A438" s="9"/>
      <c r="B438" s="4"/>
      <c r="D438" s="4"/>
      <c r="E438"/>
      <c r="F438"/>
      <c r="J438"/>
      <c r="K438" s="3"/>
      <c r="P438"/>
      <c r="Q438"/>
      <c r="R438"/>
      <c r="S438"/>
      <c r="T438"/>
      <c r="U438"/>
      <c r="V438"/>
      <c r="W438"/>
      <c r="X438"/>
      <c r="Y438"/>
      <c r="Z438"/>
    </row>
    <row r="439" spans="1:26" s="1" customFormat="1">
      <c r="A439" s="9"/>
      <c r="B439" s="4"/>
      <c r="D439" s="4"/>
      <c r="E439"/>
      <c r="F439"/>
      <c r="J439"/>
      <c r="K439" s="3"/>
      <c r="P439"/>
      <c r="Q439"/>
      <c r="R439"/>
      <c r="S439"/>
      <c r="T439"/>
      <c r="U439"/>
      <c r="V439"/>
      <c r="W439"/>
      <c r="X439"/>
      <c r="Y439"/>
      <c r="Z439"/>
    </row>
    <row r="440" spans="1:26" s="1" customFormat="1">
      <c r="A440" s="9"/>
      <c r="B440" s="4"/>
      <c r="D440" s="4"/>
      <c r="E440"/>
      <c r="F440"/>
      <c r="J440"/>
      <c r="K440" s="3"/>
      <c r="P440"/>
      <c r="Q440"/>
      <c r="R440"/>
      <c r="S440"/>
      <c r="T440"/>
      <c r="U440"/>
      <c r="V440"/>
      <c r="W440"/>
      <c r="X440"/>
      <c r="Y440"/>
      <c r="Z440"/>
    </row>
    <row r="441" spans="1:26" s="1" customFormat="1">
      <c r="A441" s="9"/>
      <c r="B441" s="4"/>
      <c r="D441" s="4"/>
      <c r="E441"/>
      <c r="F441"/>
      <c r="J441"/>
      <c r="K441" s="3"/>
      <c r="P441"/>
      <c r="Q441"/>
      <c r="R441"/>
      <c r="S441"/>
      <c r="T441"/>
      <c r="U441"/>
      <c r="V441"/>
      <c r="W441"/>
      <c r="X441"/>
      <c r="Y441"/>
      <c r="Z441"/>
    </row>
    <row r="442" spans="1:26" s="1" customFormat="1">
      <c r="A442" s="9"/>
      <c r="B442" s="4"/>
      <c r="D442" s="4"/>
      <c r="E442"/>
      <c r="F442"/>
      <c r="J442"/>
      <c r="K442" s="3"/>
      <c r="P442"/>
      <c r="Q442"/>
      <c r="R442"/>
      <c r="S442"/>
      <c r="T442"/>
      <c r="U442"/>
      <c r="V442"/>
      <c r="W442"/>
      <c r="X442"/>
      <c r="Y442"/>
      <c r="Z442"/>
    </row>
    <row r="443" spans="1:26" s="1" customFormat="1">
      <c r="A443" s="9"/>
      <c r="B443" s="4"/>
      <c r="D443" s="4"/>
      <c r="E443"/>
      <c r="F443"/>
      <c r="J443"/>
      <c r="K443" s="3"/>
      <c r="P443"/>
      <c r="Q443"/>
      <c r="R443"/>
      <c r="S443"/>
      <c r="T443"/>
      <c r="U443"/>
      <c r="V443"/>
      <c r="W443"/>
      <c r="X443"/>
      <c r="Y443"/>
      <c r="Z443"/>
    </row>
    <row r="444" spans="1:26" s="1" customFormat="1">
      <c r="A444" s="9"/>
      <c r="B444" s="4"/>
      <c r="D444" s="4"/>
      <c r="E444"/>
      <c r="F444"/>
      <c r="J444"/>
      <c r="K444" s="3"/>
      <c r="P444"/>
      <c r="Q444"/>
      <c r="R444"/>
      <c r="S444"/>
      <c r="T444"/>
      <c r="U444"/>
      <c r="V444"/>
      <c r="W444"/>
      <c r="X444"/>
      <c r="Y444"/>
      <c r="Z444"/>
    </row>
    <row r="445" spans="1:26" s="1" customFormat="1">
      <c r="A445" s="9"/>
      <c r="B445" s="4"/>
      <c r="D445" s="4"/>
      <c r="E445"/>
      <c r="F445"/>
      <c r="J445"/>
      <c r="K445" s="3"/>
      <c r="P445"/>
      <c r="Q445"/>
      <c r="R445"/>
      <c r="S445"/>
      <c r="T445"/>
      <c r="U445"/>
      <c r="V445"/>
      <c r="W445"/>
      <c r="X445"/>
      <c r="Y445"/>
      <c r="Z445"/>
    </row>
    <row r="446" spans="1:26" s="1" customFormat="1">
      <c r="A446" s="9"/>
      <c r="B446" s="4"/>
      <c r="D446" s="4"/>
      <c r="E446"/>
      <c r="F446"/>
      <c r="J446"/>
      <c r="K446" s="3"/>
      <c r="P446"/>
      <c r="Q446"/>
      <c r="R446"/>
      <c r="S446"/>
      <c r="T446"/>
      <c r="U446"/>
      <c r="V446"/>
      <c r="W446"/>
      <c r="X446"/>
      <c r="Y446"/>
      <c r="Z446"/>
    </row>
    <row r="447" spans="1:26" s="1" customFormat="1">
      <c r="A447" s="9"/>
      <c r="B447" s="4"/>
      <c r="D447" s="4"/>
      <c r="E447"/>
      <c r="F447"/>
      <c r="J447"/>
      <c r="K447" s="3"/>
      <c r="P447"/>
      <c r="Q447"/>
      <c r="R447"/>
      <c r="S447"/>
      <c r="T447"/>
      <c r="U447"/>
      <c r="V447"/>
      <c r="W447"/>
      <c r="X447"/>
      <c r="Y447"/>
      <c r="Z447"/>
    </row>
    <row r="448" spans="1:26" s="1" customFormat="1">
      <c r="A448" s="9"/>
      <c r="B448" s="4"/>
      <c r="D448" s="4"/>
      <c r="E448"/>
      <c r="F448"/>
      <c r="J448"/>
      <c r="K448" s="3"/>
      <c r="P448"/>
      <c r="Q448"/>
      <c r="R448"/>
      <c r="S448"/>
      <c r="T448"/>
      <c r="U448"/>
      <c r="V448"/>
      <c r="W448"/>
      <c r="X448"/>
      <c r="Y448"/>
      <c r="Z448"/>
    </row>
    <row r="449" spans="1:26" s="1" customFormat="1">
      <c r="A449" s="9"/>
      <c r="B449" s="4"/>
      <c r="D449" s="4"/>
      <c r="E449"/>
      <c r="F449"/>
      <c r="J449"/>
      <c r="K449" s="3"/>
      <c r="P449"/>
      <c r="Q449"/>
      <c r="R449"/>
      <c r="S449"/>
      <c r="T449"/>
      <c r="U449"/>
      <c r="V449"/>
      <c r="W449"/>
      <c r="X449"/>
      <c r="Y449"/>
      <c r="Z449"/>
    </row>
    <row r="450" spans="1:26" s="1" customFormat="1">
      <c r="A450" s="9"/>
      <c r="B450" s="4"/>
      <c r="D450" s="4"/>
      <c r="E450"/>
      <c r="F450"/>
      <c r="J450"/>
      <c r="K450" s="3"/>
      <c r="P450"/>
      <c r="Q450"/>
      <c r="R450"/>
      <c r="S450"/>
      <c r="T450"/>
      <c r="U450"/>
      <c r="V450"/>
      <c r="W450"/>
      <c r="X450"/>
      <c r="Y450"/>
      <c r="Z450"/>
    </row>
    <row r="451" spans="1:26" s="1" customFormat="1">
      <c r="A451" s="9"/>
      <c r="B451" s="4"/>
      <c r="D451" s="4"/>
      <c r="E451"/>
      <c r="F451"/>
      <c r="J451"/>
      <c r="K451" s="3"/>
      <c r="P451"/>
      <c r="Q451"/>
      <c r="R451"/>
      <c r="S451"/>
      <c r="T451"/>
      <c r="U451"/>
      <c r="V451"/>
      <c r="W451"/>
      <c r="X451"/>
      <c r="Y451"/>
      <c r="Z451"/>
    </row>
    <row r="452" spans="1:26" s="1" customFormat="1">
      <c r="A452" s="9"/>
      <c r="B452" s="4"/>
      <c r="D452" s="4"/>
      <c r="E452"/>
      <c r="F452"/>
      <c r="J452"/>
      <c r="K452" s="3"/>
      <c r="P452"/>
      <c r="Q452"/>
      <c r="R452"/>
      <c r="S452"/>
      <c r="T452"/>
      <c r="U452"/>
      <c r="V452"/>
      <c r="W452"/>
      <c r="X452"/>
      <c r="Y452"/>
      <c r="Z452"/>
    </row>
    <row r="453" spans="1:26" s="1" customFormat="1">
      <c r="A453" s="9"/>
      <c r="B453" s="4"/>
      <c r="D453" s="4"/>
      <c r="E453"/>
      <c r="F453"/>
      <c r="J453"/>
      <c r="K453" s="3"/>
      <c r="P453"/>
      <c r="Q453"/>
      <c r="R453"/>
      <c r="S453"/>
      <c r="T453"/>
      <c r="U453"/>
      <c r="V453"/>
      <c r="W453"/>
      <c r="X453"/>
      <c r="Y453"/>
      <c r="Z453"/>
    </row>
    <row r="454" spans="1:26" s="1" customFormat="1">
      <c r="A454" s="9"/>
      <c r="B454" s="4"/>
      <c r="D454" s="4"/>
      <c r="E454"/>
      <c r="F454"/>
      <c r="J454"/>
      <c r="K454" s="3"/>
      <c r="P454"/>
      <c r="Q454"/>
      <c r="R454"/>
      <c r="S454"/>
      <c r="T454"/>
      <c r="U454"/>
      <c r="V454"/>
      <c r="W454"/>
      <c r="X454"/>
      <c r="Y454"/>
      <c r="Z454"/>
    </row>
    <row r="455" spans="1:26" s="1" customFormat="1">
      <c r="A455" s="9"/>
      <c r="B455" s="4"/>
      <c r="D455" s="4"/>
      <c r="E455"/>
      <c r="F455"/>
      <c r="J455"/>
      <c r="K455" s="3"/>
      <c r="P455"/>
      <c r="Q455"/>
      <c r="R455"/>
      <c r="S455"/>
      <c r="T455"/>
      <c r="U455"/>
      <c r="V455"/>
      <c r="W455"/>
      <c r="X455"/>
      <c r="Y455"/>
      <c r="Z455"/>
    </row>
    <row r="456" spans="1:26" s="1" customFormat="1">
      <c r="A456" s="9"/>
      <c r="B456" s="4"/>
      <c r="D456" s="4"/>
      <c r="E456"/>
      <c r="F456"/>
      <c r="J456"/>
      <c r="K456" s="3"/>
      <c r="P456"/>
      <c r="Q456"/>
      <c r="R456"/>
      <c r="S456"/>
      <c r="T456"/>
      <c r="U456"/>
      <c r="V456"/>
      <c r="W456"/>
      <c r="X456"/>
      <c r="Y456"/>
      <c r="Z456"/>
    </row>
    <row r="457" spans="1:26" s="1" customFormat="1">
      <c r="A457" s="9"/>
      <c r="B457" s="4"/>
      <c r="D457" s="4"/>
      <c r="E457"/>
      <c r="F457"/>
      <c r="J457"/>
      <c r="K457" s="3"/>
      <c r="P457"/>
      <c r="Q457"/>
      <c r="R457"/>
      <c r="S457"/>
      <c r="T457"/>
      <c r="U457"/>
      <c r="V457"/>
      <c r="W457"/>
      <c r="X457"/>
      <c r="Y457"/>
      <c r="Z457"/>
    </row>
    <row r="458" spans="1:26" s="1" customFormat="1">
      <c r="A458" s="9"/>
      <c r="B458" s="4"/>
      <c r="D458" s="4"/>
      <c r="E458"/>
      <c r="F458"/>
      <c r="J458"/>
      <c r="K458" s="3"/>
      <c r="P458"/>
      <c r="Q458"/>
      <c r="R458"/>
      <c r="S458"/>
      <c r="T458"/>
      <c r="U458"/>
      <c r="V458"/>
      <c r="W458"/>
      <c r="X458"/>
      <c r="Y458"/>
      <c r="Z458"/>
    </row>
    <row r="459" spans="1:26" s="1" customFormat="1">
      <c r="A459" s="9"/>
      <c r="B459" s="4"/>
      <c r="D459" s="4"/>
      <c r="E459"/>
      <c r="F459"/>
      <c r="J459"/>
      <c r="K459" s="3"/>
      <c r="P459"/>
      <c r="Q459"/>
      <c r="R459"/>
      <c r="S459"/>
      <c r="T459"/>
      <c r="U459"/>
      <c r="V459"/>
      <c r="W459"/>
      <c r="X459"/>
      <c r="Y459"/>
      <c r="Z459"/>
    </row>
    <row r="460" spans="1:26" s="1" customFormat="1">
      <c r="A460" s="9"/>
      <c r="B460" s="4"/>
      <c r="D460" s="4"/>
      <c r="E460"/>
      <c r="F460"/>
      <c r="J460"/>
      <c r="K460" s="3"/>
      <c r="P460"/>
      <c r="Q460"/>
      <c r="R460"/>
      <c r="S460"/>
      <c r="T460"/>
      <c r="U460"/>
      <c r="V460"/>
      <c r="W460"/>
      <c r="X460"/>
      <c r="Y460"/>
      <c r="Z460"/>
    </row>
    <row r="461" spans="1:26" s="1" customFormat="1">
      <c r="A461" s="9"/>
      <c r="B461" s="4"/>
      <c r="D461" s="4"/>
      <c r="E461"/>
      <c r="F461"/>
      <c r="J461"/>
      <c r="K461" s="3"/>
      <c r="P461"/>
      <c r="Q461"/>
      <c r="R461"/>
      <c r="S461"/>
      <c r="T461"/>
      <c r="U461"/>
      <c r="V461"/>
      <c r="W461"/>
      <c r="X461"/>
      <c r="Y461"/>
      <c r="Z461"/>
    </row>
    <row r="462" spans="1:26" s="1" customFormat="1">
      <c r="A462" s="9"/>
      <c r="B462" s="4"/>
      <c r="D462" s="4"/>
      <c r="E462"/>
      <c r="F462"/>
      <c r="J462"/>
      <c r="K462" s="3"/>
      <c r="P462"/>
      <c r="Q462"/>
      <c r="R462"/>
      <c r="S462"/>
      <c r="T462"/>
      <c r="U462"/>
      <c r="V462"/>
      <c r="W462"/>
      <c r="X462"/>
      <c r="Y462"/>
      <c r="Z462"/>
    </row>
    <row r="463" spans="1:26" s="1" customFormat="1">
      <c r="A463" s="9"/>
      <c r="B463" s="4"/>
      <c r="D463" s="4"/>
      <c r="E463"/>
      <c r="F463"/>
      <c r="J463"/>
      <c r="K463" s="3"/>
      <c r="P463"/>
      <c r="Q463"/>
      <c r="R463"/>
      <c r="S463"/>
      <c r="T463"/>
      <c r="U463"/>
      <c r="V463"/>
      <c r="W463"/>
      <c r="X463"/>
      <c r="Y463"/>
      <c r="Z463"/>
    </row>
    <row r="464" spans="1:26" s="1" customFormat="1">
      <c r="A464" s="9"/>
      <c r="B464" s="4"/>
      <c r="D464" s="4"/>
      <c r="E464"/>
      <c r="F464"/>
      <c r="J464"/>
      <c r="K464" s="3"/>
      <c r="P464"/>
      <c r="Q464"/>
      <c r="R464"/>
      <c r="S464"/>
      <c r="T464"/>
      <c r="U464"/>
      <c r="V464"/>
      <c r="W464"/>
      <c r="X464"/>
      <c r="Y464"/>
      <c r="Z464"/>
    </row>
    <row r="465" spans="1:26" s="1" customFormat="1">
      <c r="A465" s="9"/>
      <c r="B465" s="4"/>
      <c r="D465" s="4"/>
      <c r="E465"/>
      <c r="F465"/>
      <c r="J465"/>
      <c r="K465" s="3"/>
      <c r="P465"/>
      <c r="Q465"/>
      <c r="R465"/>
      <c r="S465"/>
      <c r="T465"/>
      <c r="U465"/>
      <c r="V465"/>
      <c r="W465"/>
      <c r="X465"/>
      <c r="Y465"/>
      <c r="Z465"/>
    </row>
    <row r="466" spans="1:26" s="1" customFormat="1">
      <c r="A466" s="9"/>
      <c r="B466" s="4"/>
      <c r="D466" s="4"/>
      <c r="E466"/>
      <c r="F466"/>
      <c r="J466"/>
      <c r="K466" s="3"/>
      <c r="P466"/>
      <c r="Q466"/>
      <c r="R466"/>
      <c r="S466"/>
      <c r="T466"/>
      <c r="U466"/>
      <c r="V466"/>
      <c r="W466"/>
      <c r="X466"/>
      <c r="Y466"/>
      <c r="Z466"/>
    </row>
    <row r="467" spans="1:26" s="1" customFormat="1">
      <c r="A467" s="9"/>
      <c r="B467" s="4"/>
      <c r="D467" s="4"/>
      <c r="E467"/>
      <c r="F467"/>
      <c r="J467"/>
      <c r="K467" s="3"/>
      <c r="P467"/>
      <c r="Q467"/>
      <c r="R467"/>
      <c r="S467"/>
      <c r="T467"/>
      <c r="U467"/>
      <c r="V467"/>
      <c r="W467"/>
      <c r="X467"/>
      <c r="Y467"/>
      <c r="Z467"/>
    </row>
    <row r="468" spans="1:26" s="1" customFormat="1">
      <c r="A468" s="9"/>
      <c r="B468" s="4"/>
      <c r="D468" s="4"/>
      <c r="E468"/>
      <c r="F468"/>
      <c r="J468"/>
      <c r="K468" s="3"/>
      <c r="P468"/>
      <c r="Q468"/>
      <c r="R468"/>
      <c r="S468"/>
      <c r="T468"/>
      <c r="U468"/>
      <c r="V468"/>
      <c r="W468"/>
      <c r="X468"/>
      <c r="Y468"/>
      <c r="Z468"/>
    </row>
    <row r="469" spans="1:26" s="1" customFormat="1">
      <c r="A469" s="9"/>
      <c r="B469" s="4"/>
      <c r="D469" s="4"/>
      <c r="E469"/>
      <c r="F469"/>
      <c r="J469"/>
      <c r="K469" s="3"/>
      <c r="P469"/>
      <c r="Q469"/>
      <c r="R469"/>
      <c r="S469"/>
      <c r="T469"/>
      <c r="U469"/>
      <c r="V469"/>
      <c r="W469"/>
      <c r="X469"/>
      <c r="Y469"/>
      <c r="Z469"/>
    </row>
    <row r="470" spans="1:26" s="1" customFormat="1">
      <c r="A470" s="9"/>
      <c r="B470" s="4"/>
      <c r="D470" s="4"/>
      <c r="E470"/>
      <c r="F470"/>
      <c r="J470"/>
      <c r="K470" s="3"/>
      <c r="P470"/>
      <c r="Q470"/>
      <c r="R470"/>
      <c r="S470"/>
      <c r="T470"/>
      <c r="U470"/>
      <c r="V470"/>
      <c r="W470"/>
      <c r="X470"/>
      <c r="Y470"/>
      <c r="Z470"/>
    </row>
    <row r="471" spans="1:26" s="1" customFormat="1">
      <c r="A471" s="9"/>
      <c r="B471" s="4"/>
      <c r="D471" s="4"/>
      <c r="E471"/>
      <c r="F471"/>
      <c r="J471"/>
      <c r="K471" s="3"/>
      <c r="P471"/>
      <c r="Q471"/>
      <c r="R471"/>
      <c r="S471"/>
      <c r="T471"/>
      <c r="U471"/>
      <c r="V471"/>
      <c r="W471"/>
      <c r="X471"/>
      <c r="Y471"/>
      <c r="Z471"/>
    </row>
    <row r="472" spans="1:26" s="1" customFormat="1">
      <c r="A472" s="9"/>
      <c r="B472" s="4"/>
      <c r="D472" s="4"/>
      <c r="E472"/>
      <c r="F472"/>
      <c r="J472"/>
      <c r="K472" s="3"/>
      <c r="P472"/>
      <c r="Q472"/>
      <c r="R472"/>
      <c r="S472"/>
      <c r="T472"/>
      <c r="U472"/>
      <c r="V472"/>
      <c r="W472"/>
      <c r="X472"/>
      <c r="Y472"/>
      <c r="Z472"/>
    </row>
    <row r="473" spans="1:26" s="1" customFormat="1">
      <c r="A473" s="9"/>
      <c r="B473" s="4"/>
      <c r="D473" s="4"/>
      <c r="E473"/>
      <c r="F473"/>
      <c r="J473"/>
      <c r="K473" s="3"/>
      <c r="P473"/>
      <c r="Q473"/>
      <c r="R473"/>
      <c r="S473"/>
      <c r="T473"/>
      <c r="U473"/>
      <c r="V473"/>
      <c r="W473"/>
      <c r="X473"/>
      <c r="Y473"/>
      <c r="Z473"/>
    </row>
    <row r="474" spans="1:26" s="1" customFormat="1">
      <c r="A474" s="9"/>
      <c r="B474" s="4"/>
      <c r="D474" s="4"/>
      <c r="E474"/>
      <c r="F474"/>
      <c r="J474"/>
      <c r="K474" s="3"/>
      <c r="P474"/>
      <c r="Q474"/>
      <c r="R474"/>
      <c r="S474"/>
      <c r="T474"/>
      <c r="U474"/>
      <c r="V474"/>
      <c r="W474"/>
      <c r="X474"/>
      <c r="Y474"/>
      <c r="Z474"/>
    </row>
    <row r="475" spans="1:26" s="1" customFormat="1">
      <c r="A475" s="9"/>
      <c r="B475" s="4"/>
      <c r="D475" s="4"/>
      <c r="E475"/>
      <c r="F475"/>
      <c r="J475"/>
      <c r="K475" s="3"/>
      <c r="P475"/>
      <c r="Q475"/>
      <c r="R475"/>
      <c r="S475"/>
      <c r="T475"/>
      <c r="U475"/>
      <c r="V475"/>
      <c r="W475"/>
      <c r="X475"/>
      <c r="Y475"/>
      <c r="Z475"/>
    </row>
    <row r="476" spans="1:26" s="1" customFormat="1">
      <c r="A476" s="9"/>
      <c r="B476" s="4"/>
      <c r="D476" s="4"/>
      <c r="E476"/>
      <c r="F476"/>
      <c r="J476"/>
      <c r="K476" s="3"/>
      <c r="P476"/>
      <c r="Q476"/>
      <c r="R476"/>
      <c r="S476"/>
      <c r="T476"/>
      <c r="U476"/>
      <c r="V476"/>
      <c r="W476"/>
      <c r="X476"/>
      <c r="Y476"/>
      <c r="Z476"/>
    </row>
    <row r="477" spans="1:26" s="1" customFormat="1">
      <c r="A477" s="9"/>
      <c r="B477" s="4"/>
      <c r="D477" s="4"/>
      <c r="E477"/>
      <c r="F477"/>
      <c r="J477"/>
      <c r="K477" s="3"/>
      <c r="P477"/>
      <c r="Q477"/>
      <c r="R477"/>
      <c r="S477"/>
      <c r="T477"/>
      <c r="U477"/>
      <c r="V477"/>
      <c r="W477"/>
      <c r="X477"/>
      <c r="Y477"/>
      <c r="Z477"/>
    </row>
    <row r="478" spans="1:26" s="1" customFormat="1">
      <c r="A478" s="9"/>
      <c r="B478" s="4"/>
      <c r="D478" s="4"/>
      <c r="E478"/>
      <c r="F478"/>
      <c r="J478"/>
      <c r="K478" s="3"/>
      <c r="P478"/>
      <c r="Q478"/>
      <c r="R478"/>
      <c r="S478"/>
      <c r="T478"/>
      <c r="U478"/>
      <c r="V478"/>
      <c r="W478"/>
      <c r="X478"/>
      <c r="Y478"/>
      <c r="Z478"/>
    </row>
    <row r="479" spans="1:26" s="1" customFormat="1">
      <c r="A479" s="9"/>
      <c r="B479" s="4"/>
      <c r="D479" s="4"/>
      <c r="E479"/>
      <c r="F479"/>
      <c r="J479"/>
      <c r="K479" s="3"/>
      <c r="P479"/>
      <c r="Q479"/>
      <c r="R479"/>
      <c r="S479"/>
      <c r="T479"/>
      <c r="U479"/>
      <c r="V479"/>
      <c r="W479"/>
      <c r="X479"/>
      <c r="Y479"/>
      <c r="Z479"/>
    </row>
    <row r="480" spans="1:26" s="1" customFormat="1">
      <c r="A480" s="9"/>
      <c r="B480" s="4"/>
      <c r="D480" s="4"/>
      <c r="E480"/>
      <c r="F480"/>
      <c r="J480"/>
      <c r="K480" s="3"/>
      <c r="P480"/>
      <c r="Q480"/>
      <c r="R480"/>
      <c r="S480"/>
      <c r="T480"/>
      <c r="U480"/>
      <c r="V480"/>
      <c r="W480"/>
      <c r="X480"/>
      <c r="Y480"/>
      <c r="Z480"/>
    </row>
    <row r="481" spans="1:26" s="1" customFormat="1">
      <c r="A481" s="9"/>
      <c r="B481" s="4"/>
      <c r="D481" s="4"/>
      <c r="E481"/>
      <c r="F481"/>
      <c r="J481"/>
      <c r="K481" s="3"/>
      <c r="P481"/>
      <c r="Q481"/>
      <c r="R481"/>
      <c r="S481"/>
      <c r="T481"/>
      <c r="U481"/>
      <c r="V481"/>
      <c r="W481"/>
      <c r="X481"/>
      <c r="Y481"/>
      <c r="Z481"/>
    </row>
    <row r="482" spans="1:26" s="1" customFormat="1">
      <c r="A482" s="9"/>
      <c r="B482" s="4"/>
      <c r="D482" s="4"/>
      <c r="E482"/>
      <c r="F482"/>
      <c r="J482"/>
      <c r="K482" s="3"/>
      <c r="P482"/>
      <c r="Q482"/>
      <c r="R482"/>
      <c r="S482"/>
      <c r="T482"/>
      <c r="U482"/>
      <c r="V482"/>
      <c r="W482"/>
      <c r="X482"/>
      <c r="Y482"/>
      <c r="Z482"/>
    </row>
    <row r="483" spans="1:26" s="1" customFormat="1">
      <c r="A483" s="9"/>
      <c r="B483" s="4"/>
      <c r="D483" s="4"/>
      <c r="E483"/>
      <c r="F483"/>
      <c r="J483"/>
      <c r="K483" s="3"/>
      <c r="P483"/>
      <c r="Q483"/>
      <c r="R483"/>
      <c r="S483"/>
      <c r="T483"/>
      <c r="U483"/>
      <c r="V483"/>
      <c r="W483"/>
      <c r="X483"/>
      <c r="Y483"/>
      <c r="Z483"/>
    </row>
    <row r="484" spans="1:26" s="1" customFormat="1">
      <c r="A484" s="9"/>
      <c r="B484" s="4"/>
      <c r="D484" s="4"/>
      <c r="E484"/>
      <c r="F484"/>
      <c r="J484"/>
      <c r="K484" s="3"/>
      <c r="P484"/>
      <c r="Q484"/>
      <c r="R484"/>
      <c r="S484"/>
      <c r="T484"/>
      <c r="U484"/>
      <c r="V484"/>
      <c r="W484"/>
      <c r="X484"/>
      <c r="Y484"/>
      <c r="Z484"/>
    </row>
    <row r="485" spans="1:26" s="1" customFormat="1">
      <c r="A485" s="9"/>
      <c r="B485" s="4"/>
      <c r="D485" s="4"/>
      <c r="E485"/>
      <c r="F485"/>
      <c r="J485"/>
      <c r="K485" s="3"/>
      <c r="P485"/>
      <c r="Q485"/>
      <c r="R485"/>
      <c r="S485"/>
      <c r="T485"/>
      <c r="U485"/>
      <c r="V485"/>
      <c r="W485"/>
      <c r="X485"/>
      <c r="Y485"/>
      <c r="Z485"/>
    </row>
    <row r="486" spans="1:26" s="1" customFormat="1">
      <c r="A486" s="9"/>
      <c r="B486" s="4"/>
      <c r="D486" s="4"/>
      <c r="E486"/>
      <c r="F486"/>
      <c r="J486"/>
      <c r="K486" s="3"/>
      <c r="P486"/>
      <c r="Q486"/>
      <c r="R486"/>
      <c r="S486"/>
      <c r="T486"/>
      <c r="U486"/>
      <c r="V486"/>
      <c r="W486"/>
      <c r="X486"/>
      <c r="Y486"/>
      <c r="Z486"/>
    </row>
    <row r="487" spans="1:26" s="1" customFormat="1">
      <c r="A487" s="9"/>
      <c r="B487" s="4"/>
      <c r="D487" s="4"/>
      <c r="E487"/>
      <c r="F487"/>
      <c r="J487"/>
      <c r="K487" s="3"/>
      <c r="P487"/>
      <c r="Q487"/>
      <c r="R487"/>
      <c r="S487"/>
      <c r="T487"/>
      <c r="U487"/>
      <c r="V487"/>
      <c r="W487"/>
      <c r="X487"/>
      <c r="Y487"/>
      <c r="Z487"/>
    </row>
    <row r="488" spans="1:26" s="1" customFormat="1">
      <c r="A488" s="9"/>
      <c r="B488" s="4"/>
      <c r="D488" s="4"/>
      <c r="E488"/>
      <c r="F488"/>
      <c r="J488"/>
      <c r="K488" s="3"/>
      <c r="P488"/>
      <c r="Q488"/>
      <c r="R488"/>
      <c r="S488"/>
      <c r="T488"/>
      <c r="U488"/>
      <c r="V488"/>
      <c r="W488"/>
      <c r="X488"/>
      <c r="Y488"/>
      <c r="Z488"/>
    </row>
    <row r="489" spans="1:26" s="1" customFormat="1">
      <c r="A489" s="9"/>
      <c r="B489" s="4"/>
      <c r="D489" s="4"/>
      <c r="E489"/>
      <c r="F489"/>
      <c r="J489"/>
      <c r="K489" s="3"/>
      <c r="P489"/>
      <c r="Q489"/>
      <c r="R489"/>
      <c r="S489"/>
      <c r="T489"/>
      <c r="U489"/>
      <c r="V489"/>
      <c r="W489"/>
      <c r="X489"/>
      <c r="Y489"/>
      <c r="Z489"/>
    </row>
    <row r="490" spans="1:26" s="1" customFormat="1">
      <c r="A490" s="9"/>
      <c r="B490" s="4"/>
      <c r="D490" s="4"/>
      <c r="E490"/>
      <c r="F490"/>
      <c r="J490"/>
      <c r="K490" s="3"/>
      <c r="P490"/>
      <c r="Q490"/>
      <c r="R490"/>
      <c r="S490"/>
      <c r="T490"/>
      <c r="U490"/>
      <c r="V490"/>
      <c r="W490"/>
      <c r="X490"/>
      <c r="Y490"/>
      <c r="Z490"/>
    </row>
    <row r="491" spans="1:26" s="1" customFormat="1">
      <c r="A491" s="9"/>
      <c r="B491" s="4"/>
      <c r="D491" s="4"/>
      <c r="E491"/>
      <c r="F491"/>
      <c r="J491"/>
      <c r="K491" s="3"/>
      <c r="P491"/>
      <c r="Q491"/>
      <c r="R491"/>
      <c r="S491"/>
      <c r="T491"/>
      <c r="U491"/>
      <c r="V491"/>
      <c r="W491"/>
      <c r="X491"/>
      <c r="Y491"/>
      <c r="Z491"/>
    </row>
    <row r="492" spans="1:26" s="1" customFormat="1">
      <c r="A492" s="9"/>
      <c r="B492" s="4"/>
      <c r="D492" s="4"/>
      <c r="E492"/>
      <c r="F492"/>
      <c r="J492"/>
      <c r="K492" s="3"/>
      <c r="P492"/>
      <c r="Q492"/>
      <c r="R492"/>
      <c r="S492"/>
      <c r="T492"/>
      <c r="U492"/>
      <c r="V492"/>
      <c r="W492"/>
      <c r="X492"/>
      <c r="Y492"/>
      <c r="Z492"/>
    </row>
    <row r="493" spans="1:26" s="1" customFormat="1">
      <c r="A493" s="9"/>
      <c r="B493" s="4"/>
      <c r="D493" s="4"/>
      <c r="E493"/>
      <c r="F493"/>
      <c r="J493"/>
      <c r="K493" s="3"/>
      <c r="P493"/>
      <c r="Q493"/>
      <c r="R493"/>
      <c r="S493"/>
      <c r="T493"/>
      <c r="U493"/>
      <c r="V493"/>
      <c r="W493"/>
      <c r="X493"/>
      <c r="Y493"/>
      <c r="Z493"/>
    </row>
    <row r="494" spans="1:26" s="1" customFormat="1">
      <c r="A494" s="9"/>
      <c r="B494" s="4"/>
      <c r="D494" s="4"/>
      <c r="E494"/>
      <c r="F494"/>
      <c r="J494"/>
      <c r="K494" s="3"/>
      <c r="P494"/>
      <c r="Q494"/>
      <c r="R494"/>
      <c r="S494"/>
      <c r="T494"/>
      <c r="U494"/>
      <c r="V494"/>
      <c r="W494"/>
      <c r="X494"/>
      <c r="Y494"/>
      <c r="Z494"/>
    </row>
    <row r="495" spans="1:26" s="1" customFormat="1">
      <c r="A495" s="9"/>
      <c r="B495" s="4"/>
      <c r="D495" s="4"/>
      <c r="E495"/>
      <c r="F495"/>
      <c r="J495"/>
      <c r="K495" s="3"/>
      <c r="P495"/>
      <c r="Q495"/>
      <c r="R495"/>
      <c r="S495"/>
      <c r="T495"/>
      <c r="U495"/>
      <c r="V495"/>
      <c r="W495"/>
      <c r="X495"/>
      <c r="Y495"/>
      <c r="Z495"/>
    </row>
    <row r="496" spans="1:26" s="1" customFormat="1">
      <c r="A496" s="9"/>
      <c r="B496" s="4"/>
      <c r="D496" s="4"/>
      <c r="E496"/>
      <c r="F496"/>
      <c r="J496"/>
      <c r="K496" s="3"/>
      <c r="P496"/>
      <c r="Q496"/>
      <c r="R496"/>
      <c r="S496"/>
      <c r="T496"/>
      <c r="U496"/>
      <c r="V496"/>
      <c r="W496"/>
      <c r="X496"/>
      <c r="Y496"/>
      <c r="Z496"/>
    </row>
    <row r="497" spans="1:26" s="1" customFormat="1">
      <c r="A497" s="9"/>
      <c r="B497" s="4"/>
      <c r="D497" s="4"/>
      <c r="E497"/>
      <c r="F497"/>
      <c r="J497"/>
      <c r="K497" s="3"/>
      <c r="P497"/>
      <c r="Q497"/>
      <c r="R497"/>
      <c r="S497"/>
      <c r="T497"/>
      <c r="U497"/>
      <c r="V497"/>
      <c r="W497"/>
      <c r="X497"/>
      <c r="Y497"/>
      <c r="Z497"/>
    </row>
    <row r="498" spans="1:26" s="1" customFormat="1">
      <c r="A498" s="9"/>
      <c r="B498" s="4"/>
      <c r="D498" s="4"/>
      <c r="E498"/>
      <c r="F498"/>
      <c r="J498"/>
      <c r="K498" s="3"/>
      <c r="P498"/>
      <c r="Q498"/>
      <c r="R498"/>
      <c r="S498"/>
      <c r="T498"/>
      <c r="U498"/>
      <c r="V498"/>
      <c r="W498"/>
      <c r="X498"/>
      <c r="Y498"/>
      <c r="Z498"/>
    </row>
    <row r="499" spans="1:26" s="1" customFormat="1">
      <c r="A499" s="9"/>
      <c r="B499" s="4"/>
      <c r="D499" s="4"/>
      <c r="E499"/>
      <c r="F499"/>
      <c r="J499"/>
      <c r="K499" s="3"/>
      <c r="P499"/>
      <c r="Q499"/>
      <c r="R499"/>
      <c r="S499"/>
      <c r="T499"/>
      <c r="U499"/>
      <c r="V499"/>
      <c r="W499"/>
      <c r="X499"/>
      <c r="Y499"/>
      <c r="Z499"/>
    </row>
    <row r="500" spans="1:26" s="1" customFormat="1">
      <c r="A500" s="9"/>
      <c r="B500" s="4"/>
      <c r="D500" s="4"/>
      <c r="E500"/>
      <c r="F500"/>
      <c r="J500"/>
      <c r="K500" s="3"/>
      <c r="P500"/>
      <c r="Q500"/>
      <c r="R500"/>
      <c r="S500"/>
      <c r="T500"/>
      <c r="U500"/>
      <c r="V500"/>
      <c r="W500"/>
      <c r="X500"/>
      <c r="Y500"/>
      <c r="Z500"/>
    </row>
    <row r="501" spans="1:26" s="1" customFormat="1">
      <c r="A501" s="9"/>
      <c r="B501" s="4"/>
      <c r="D501" s="4"/>
      <c r="E501"/>
      <c r="F501"/>
      <c r="J501"/>
      <c r="K501" s="3"/>
      <c r="P501"/>
      <c r="Q501"/>
      <c r="R501"/>
      <c r="S501"/>
      <c r="T501"/>
      <c r="U501"/>
      <c r="V501"/>
      <c r="W501"/>
      <c r="X501"/>
      <c r="Y501"/>
      <c r="Z501"/>
    </row>
    <row r="502" spans="1:26" s="1" customFormat="1">
      <c r="A502" s="9"/>
      <c r="B502" s="4"/>
      <c r="D502" s="4"/>
      <c r="E502"/>
      <c r="F502"/>
      <c r="J502"/>
      <c r="K502" s="3"/>
      <c r="P502"/>
      <c r="Q502"/>
      <c r="R502"/>
      <c r="S502"/>
      <c r="T502"/>
      <c r="U502"/>
      <c r="V502"/>
      <c r="W502"/>
      <c r="X502"/>
      <c r="Y502"/>
      <c r="Z502"/>
    </row>
    <row r="503" spans="1:26" s="1" customFormat="1">
      <c r="A503" s="9"/>
      <c r="B503" s="4"/>
      <c r="D503" s="4"/>
      <c r="E503"/>
      <c r="F503"/>
      <c r="J503"/>
      <c r="K503" s="3"/>
      <c r="P503"/>
      <c r="Q503"/>
      <c r="R503"/>
      <c r="S503"/>
      <c r="T503"/>
      <c r="U503"/>
      <c r="V503"/>
      <c r="W503"/>
      <c r="X503"/>
      <c r="Y503"/>
      <c r="Z503"/>
    </row>
    <row r="504" spans="1:26" s="1" customFormat="1">
      <c r="A504" s="9"/>
      <c r="B504" s="4"/>
      <c r="D504" s="4"/>
      <c r="E504"/>
      <c r="F504"/>
      <c r="J504"/>
      <c r="K504" s="3"/>
      <c r="P504"/>
      <c r="Q504"/>
      <c r="R504"/>
      <c r="S504"/>
      <c r="T504"/>
      <c r="U504"/>
      <c r="V504"/>
      <c r="W504"/>
      <c r="X504"/>
      <c r="Y504"/>
      <c r="Z504"/>
    </row>
    <row r="505" spans="1:26" s="1" customFormat="1">
      <c r="A505" s="9"/>
      <c r="B505" s="4"/>
      <c r="D505" s="4"/>
      <c r="E505"/>
      <c r="F505"/>
      <c r="J505"/>
      <c r="K505" s="3"/>
      <c r="P505"/>
      <c r="Q505"/>
      <c r="R505"/>
      <c r="S505"/>
      <c r="T505"/>
      <c r="U505"/>
      <c r="V505"/>
      <c r="W505"/>
      <c r="X505"/>
      <c r="Y505"/>
      <c r="Z505"/>
    </row>
    <row r="506" spans="1:26" s="1" customFormat="1">
      <c r="A506" s="9"/>
      <c r="B506" s="4"/>
      <c r="D506" s="4"/>
      <c r="E506"/>
      <c r="F506"/>
      <c r="J506"/>
      <c r="K506" s="3"/>
      <c r="P506"/>
      <c r="Q506"/>
      <c r="R506"/>
      <c r="S506"/>
      <c r="T506"/>
      <c r="U506"/>
      <c r="V506"/>
      <c r="W506"/>
      <c r="X506"/>
      <c r="Y506"/>
      <c r="Z506"/>
    </row>
    <row r="507" spans="1:26" s="1" customFormat="1">
      <c r="A507" s="9"/>
      <c r="B507" s="4"/>
      <c r="D507" s="4"/>
      <c r="E507"/>
      <c r="F507"/>
      <c r="J507"/>
      <c r="K507" s="3"/>
      <c r="P507"/>
      <c r="Q507"/>
      <c r="R507"/>
      <c r="S507"/>
      <c r="T507"/>
      <c r="U507"/>
      <c r="V507"/>
      <c r="W507"/>
      <c r="X507"/>
      <c r="Y507"/>
      <c r="Z507"/>
    </row>
    <row r="508" spans="1:26" s="1" customFormat="1">
      <c r="A508" s="9"/>
      <c r="B508" s="4"/>
      <c r="D508" s="4"/>
      <c r="E508"/>
      <c r="F508"/>
      <c r="J508"/>
      <c r="K508" s="3"/>
      <c r="P508"/>
      <c r="Q508"/>
      <c r="R508"/>
      <c r="S508"/>
      <c r="T508"/>
      <c r="U508"/>
      <c r="V508"/>
      <c r="W508"/>
      <c r="X508"/>
      <c r="Y508"/>
      <c r="Z508"/>
    </row>
    <row r="509" spans="1:26" s="1" customFormat="1">
      <c r="A509" s="9"/>
      <c r="B509" s="4"/>
      <c r="D509" s="4"/>
      <c r="E509"/>
      <c r="F509"/>
      <c r="J509"/>
      <c r="K509" s="3"/>
      <c r="P509"/>
      <c r="Q509"/>
      <c r="R509"/>
      <c r="S509"/>
      <c r="T509"/>
      <c r="U509"/>
      <c r="V509"/>
      <c r="W509"/>
      <c r="X509"/>
      <c r="Y509"/>
      <c r="Z509"/>
    </row>
    <row r="510" spans="1:26" s="1" customFormat="1">
      <c r="A510" s="9"/>
      <c r="B510" s="4"/>
      <c r="D510" s="4"/>
      <c r="E510"/>
      <c r="F510"/>
      <c r="J510"/>
      <c r="K510" s="3"/>
      <c r="P510"/>
      <c r="Q510"/>
      <c r="R510"/>
      <c r="S510"/>
      <c r="T510"/>
      <c r="U510"/>
      <c r="V510"/>
      <c r="W510"/>
      <c r="X510"/>
      <c r="Y510"/>
      <c r="Z510"/>
    </row>
    <row r="511" spans="1:26" s="1" customFormat="1">
      <c r="A511" s="9"/>
      <c r="B511" s="4"/>
      <c r="D511" s="4"/>
      <c r="E511"/>
      <c r="F511"/>
      <c r="J511"/>
      <c r="K511" s="3"/>
      <c r="P511"/>
      <c r="Q511"/>
      <c r="R511"/>
      <c r="S511"/>
      <c r="T511"/>
      <c r="U511"/>
      <c r="V511"/>
      <c r="W511"/>
      <c r="X511"/>
      <c r="Y511"/>
      <c r="Z511"/>
    </row>
    <row r="512" spans="1:26" s="1" customFormat="1">
      <c r="A512" s="9"/>
      <c r="B512" s="4"/>
      <c r="D512" s="4"/>
      <c r="E512"/>
      <c r="F512"/>
      <c r="J512"/>
      <c r="K512" s="3"/>
      <c r="P512"/>
      <c r="Q512"/>
      <c r="R512"/>
      <c r="S512"/>
      <c r="T512"/>
      <c r="U512"/>
      <c r="V512"/>
      <c r="W512"/>
      <c r="X512"/>
      <c r="Y512"/>
      <c r="Z512"/>
    </row>
    <row r="513" spans="1:26" s="1" customFormat="1">
      <c r="A513" s="9"/>
      <c r="B513" s="4"/>
      <c r="D513" s="4"/>
      <c r="E513"/>
      <c r="F513"/>
      <c r="J513"/>
      <c r="K513" s="3"/>
      <c r="P513"/>
      <c r="Q513"/>
      <c r="R513"/>
      <c r="S513"/>
      <c r="T513"/>
      <c r="U513"/>
      <c r="V513"/>
      <c r="W513"/>
      <c r="X513"/>
      <c r="Y513"/>
      <c r="Z513"/>
    </row>
    <row r="514" spans="1:26" s="1" customFormat="1">
      <c r="A514" s="9"/>
      <c r="B514" s="4"/>
      <c r="D514" s="4"/>
      <c r="E514"/>
      <c r="F514"/>
      <c r="J514"/>
      <c r="K514" s="3"/>
      <c r="P514"/>
      <c r="Q514"/>
      <c r="R514"/>
      <c r="S514"/>
      <c r="T514"/>
      <c r="U514"/>
      <c r="V514"/>
      <c r="W514"/>
      <c r="X514"/>
      <c r="Y514"/>
      <c r="Z514"/>
    </row>
    <row r="515" spans="1:26" s="1" customFormat="1">
      <c r="A515" s="9"/>
      <c r="B515" s="4"/>
      <c r="D515" s="4"/>
      <c r="E515"/>
      <c r="F515"/>
      <c r="J515"/>
      <c r="K515" s="3"/>
      <c r="P515"/>
      <c r="Q515"/>
      <c r="R515"/>
      <c r="S515"/>
      <c r="T515"/>
      <c r="U515"/>
      <c r="V515"/>
      <c r="W515"/>
      <c r="X515"/>
      <c r="Y515"/>
      <c r="Z515"/>
    </row>
    <row r="516" spans="1:26" s="1" customFormat="1">
      <c r="A516" s="9"/>
      <c r="B516" s="4"/>
      <c r="D516" s="4"/>
      <c r="E516"/>
      <c r="F516"/>
      <c r="J516"/>
      <c r="K516" s="3"/>
      <c r="P516"/>
      <c r="Q516"/>
      <c r="R516"/>
      <c r="S516"/>
      <c r="T516"/>
      <c r="U516"/>
      <c r="V516"/>
      <c r="W516"/>
      <c r="X516"/>
      <c r="Y516"/>
      <c r="Z516"/>
    </row>
    <row r="517" spans="1:26" s="1" customFormat="1">
      <c r="A517" s="9"/>
      <c r="B517" s="4"/>
      <c r="D517" s="4"/>
      <c r="E517"/>
      <c r="F517"/>
      <c r="J517"/>
      <c r="K517" s="3"/>
      <c r="P517"/>
      <c r="Q517"/>
      <c r="R517"/>
      <c r="S517"/>
      <c r="T517"/>
      <c r="U517"/>
      <c r="V517"/>
      <c r="W517"/>
      <c r="X517"/>
      <c r="Y517"/>
      <c r="Z517"/>
    </row>
    <row r="518" spans="1:26" s="1" customFormat="1">
      <c r="A518" s="9"/>
      <c r="B518" s="4"/>
      <c r="D518" s="4"/>
      <c r="E518"/>
      <c r="F518"/>
      <c r="J518"/>
      <c r="K518" s="3"/>
      <c r="P518"/>
      <c r="Q518"/>
      <c r="R518"/>
      <c r="S518"/>
      <c r="T518"/>
      <c r="U518"/>
      <c r="V518"/>
      <c r="W518"/>
      <c r="X518"/>
      <c r="Y518"/>
      <c r="Z518"/>
    </row>
    <row r="519" spans="1:26" s="1" customFormat="1">
      <c r="A519" s="9"/>
      <c r="B519" s="4"/>
      <c r="D519" s="4"/>
      <c r="E519"/>
      <c r="F519"/>
      <c r="J519"/>
      <c r="K519" s="3"/>
      <c r="P519"/>
      <c r="Q519"/>
      <c r="R519"/>
      <c r="S519"/>
      <c r="T519"/>
      <c r="U519"/>
      <c r="V519"/>
      <c r="W519"/>
      <c r="X519"/>
      <c r="Y519"/>
      <c r="Z519"/>
    </row>
    <row r="520" spans="1:26" s="1" customFormat="1">
      <c r="A520" s="9"/>
      <c r="B520" s="4"/>
      <c r="D520" s="4"/>
      <c r="E520"/>
      <c r="F520"/>
      <c r="J520"/>
      <c r="K520" s="3"/>
      <c r="P520"/>
      <c r="Q520"/>
      <c r="R520"/>
      <c r="S520"/>
      <c r="T520"/>
      <c r="U520"/>
      <c r="V520"/>
      <c r="W520"/>
      <c r="X520"/>
      <c r="Y520"/>
      <c r="Z520"/>
    </row>
    <row r="521" spans="1:26" s="1" customFormat="1">
      <c r="A521" s="9"/>
      <c r="B521" s="4"/>
      <c r="D521" s="4"/>
      <c r="E521"/>
      <c r="F521"/>
      <c r="J521"/>
      <c r="K521" s="3"/>
      <c r="P521"/>
      <c r="Q521"/>
      <c r="R521"/>
      <c r="S521"/>
      <c r="T521"/>
      <c r="U521"/>
      <c r="V521"/>
      <c r="W521"/>
      <c r="X521"/>
      <c r="Y521"/>
      <c r="Z521"/>
    </row>
    <row r="522" spans="1:26" s="1" customFormat="1">
      <c r="A522" s="9"/>
      <c r="B522" s="4"/>
      <c r="D522" s="4"/>
      <c r="E522"/>
      <c r="F522"/>
      <c r="J522"/>
      <c r="K522" s="3"/>
      <c r="P522"/>
      <c r="Q522"/>
      <c r="R522"/>
      <c r="S522"/>
      <c r="T522"/>
      <c r="U522"/>
      <c r="V522"/>
      <c r="W522"/>
      <c r="X522"/>
      <c r="Y522"/>
      <c r="Z522"/>
    </row>
    <row r="523" spans="1:26" s="1" customFormat="1">
      <c r="A523" s="9"/>
      <c r="B523" s="4"/>
      <c r="D523" s="4"/>
      <c r="E523"/>
      <c r="F523"/>
      <c r="J523"/>
      <c r="K523" s="3"/>
      <c r="P523"/>
      <c r="Q523"/>
      <c r="R523"/>
      <c r="S523"/>
      <c r="T523"/>
      <c r="U523"/>
      <c r="V523"/>
      <c r="W523"/>
      <c r="X523"/>
      <c r="Y523"/>
      <c r="Z523"/>
    </row>
    <row r="524" spans="1:26" s="1" customFormat="1">
      <c r="A524" s="9"/>
      <c r="B524" s="4"/>
      <c r="D524" s="4"/>
      <c r="E524"/>
      <c r="F524"/>
      <c r="J524"/>
      <c r="K524" s="3"/>
      <c r="P524"/>
      <c r="Q524"/>
      <c r="R524"/>
      <c r="S524"/>
      <c r="T524"/>
      <c r="U524"/>
      <c r="V524"/>
      <c r="W524"/>
      <c r="X524"/>
      <c r="Y524"/>
      <c r="Z524"/>
    </row>
    <row r="525" spans="1:26" s="1" customFormat="1">
      <c r="A525" s="9"/>
      <c r="B525" s="4"/>
      <c r="D525" s="4"/>
      <c r="E525"/>
      <c r="F525"/>
      <c r="J525"/>
      <c r="K525" s="3"/>
      <c r="P525"/>
      <c r="Q525"/>
      <c r="R525"/>
      <c r="S525"/>
      <c r="T525"/>
      <c r="U525"/>
      <c r="V525"/>
      <c r="W525"/>
      <c r="X525"/>
      <c r="Y525"/>
      <c r="Z525"/>
    </row>
    <row r="526" spans="1:26" s="1" customFormat="1">
      <c r="A526" s="9"/>
      <c r="B526" s="4"/>
      <c r="D526" s="4"/>
      <c r="E526"/>
      <c r="F526"/>
      <c r="J526"/>
      <c r="K526" s="3"/>
      <c r="P526"/>
      <c r="Q526"/>
      <c r="R526"/>
      <c r="S526"/>
      <c r="T526"/>
      <c r="U526"/>
      <c r="V526"/>
      <c r="W526"/>
      <c r="X526"/>
      <c r="Y526"/>
      <c r="Z526"/>
    </row>
    <row r="527" spans="1:26" s="1" customFormat="1">
      <c r="A527" s="9"/>
      <c r="B527" s="4"/>
      <c r="D527" s="4"/>
      <c r="E527"/>
      <c r="F527"/>
      <c r="J527"/>
      <c r="K527" s="3"/>
      <c r="P527"/>
      <c r="Q527"/>
      <c r="R527"/>
      <c r="S527"/>
      <c r="T527"/>
      <c r="U527"/>
      <c r="V527"/>
      <c r="W527"/>
      <c r="X527"/>
      <c r="Y527"/>
      <c r="Z527"/>
    </row>
    <row r="528" spans="1:26" s="1" customFormat="1">
      <c r="A528" s="9"/>
      <c r="B528" s="4"/>
      <c r="D528" s="4"/>
      <c r="E528"/>
      <c r="F528"/>
      <c r="J528"/>
      <c r="K528" s="3"/>
      <c r="P528"/>
      <c r="Q528"/>
      <c r="R528"/>
      <c r="S528"/>
      <c r="T528"/>
      <c r="U528"/>
      <c r="V528"/>
      <c r="W528"/>
      <c r="X528"/>
      <c r="Y528"/>
      <c r="Z528"/>
    </row>
    <row r="529" spans="1:26" s="1" customFormat="1">
      <c r="A529" s="9"/>
      <c r="B529" s="4"/>
      <c r="D529" s="4"/>
      <c r="E529"/>
      <c r="F529"/>
      <c r="J529"/>
      <c r="K529" s="3"/>
      <c r="P529"/>
      <c r="Q529"/>
      <c r="R529"/>
      <c r="S529"/>
      <c r="T529"/>
      <c r="U529"/>
      <c r="V529"/>
      <c r="W529"/>
      <c r="X529"/>
      <c r="Y529"/>
      <c r="Z529"/>
    </row>
    <row r="530" spans="1:26" s="1" customFormat="1">
      <c r="A530" s="9"/>
      <c r="B530" s="4"/>
      <c r="D530" s="4"/>
      <c r="E530"/>
      <c r="F530"/>
      <c r="J530"/>
      <c r="K530" s="3"/>
      <c r="P530"/>
      <c r="Q530"/>
      <c r="R530"/>
      <c r="S530"/>
      <c r="T530"/>
      <c r="U530"/>
      <c r="V530"/>
      <c r="W530"/>
      <c r="X530"/>
      <c r="Y530"/>
      <c r="Z530"/>
    </row>
    <row r="531" spans="1:26" s="1" customFormat="1">
      <c r="A531" s="9"/>
      <c r="B531" s="4"/>
      <c r="D531" s="4"/>
      <c r="E531"/>
      <c r="F531"/>
      <c r="J531"/>
      <c r="K531" s="3"/>
      <c r="P531"/>
      <c r="Q531"/>
      <c r="R531"/>
      <c r="S531"/>
      <c r="T531"/>
      <c r="U531"/>
      <c r="V531"/>
      <c r="W531"/>
      <c r="X531"/>
      <c r="Y531"/>
      <c r="Z531"/>
    </row>
    <row r="532" spans="1:26" s="1" customFormat="1">
      <c r="A532" s="9"/>
      <c r="B532" s="4"/>
      <c r="D532" s="4"/>
      <c r="E532"/>
      <c r="F532"/>
      <c r="J532"/>
      <c r="K532" s="3"/>
      <c r="P532"/>
      <c r="Q532"/>
      <c r="R532"/>
      <c r="S532"/>
      <c r="T532"/>
      <c r="U532"/>
      <c r="V532"/>
      <c r="W532"/>
      <c r="X532"/>
      <c r="Y532"/>
      <c r="Z532"/>
    </row>
    <row r="533" spans="1:26" s="1" customFormat="1">
      <c r="A533" s="9"/>
      <c r="B533" s="4"/>
      <c r="D533" s="4"/>
      <c r="E533"/>
      <c r="F533"/>
      <c r="J533"/>
      <c r="K533" s="3"/>
      <c r="P533"/>
      <c r="Q533"/>
      <c r="R533"/>
      <c r="S533"/>
      <c r="T533"/>
      <c r="U533"/>
      <c r="V533"/>
      <c r="W533"/>
      <c r="X533"/>
      <c r="Y533"/>
      <c r="Z533"/>
    </row>
    <row r="534" spans="1:26" s="1" customFormat="1">
      <c r="A534" s="9"/>
      <c r="B534" s="4"/>
      <c r="D534" s="4"/>
      <c r="E534"/>
      <c r="F534"/>
      <c r="J534"/>
      <c r="K534" s="3"/>
      <c r="P534"/>
      <c r="Q534"/>
      <c r="R534"/>
      <c r="S534"/>
      <c r="T534"/>
      <c r="U534"/>
      <c r="V534"/>
      <c r="W534"/>
      <c r="X534"/>
      <c r="Y534"/>
      <c r="Z534"/>
    </row>
    <row r="535" spans="1:26" s="1" customFormat="1">
      <c r="A535" s="9"/>
      <c r="B535" s="4"/>
      <c r="D535" s="4"/>
      <c r="E535"/>
      <c r="F535"/>
      <c r="J535"/>
      <c r="K535" s="3"/>
      <c r="P535"/>
      <c r="Q535"/>
      <c r="R535"/>
      <c r="S535"/>
      <c r="T535"/>
      <c r="U535"/>
      <c r="V535"/>
      <c r="W535"/>
      <c r="X535"/>
      <c r="Y535"/>
      <c r="Z535"/>
    </row>
    <row r="536" spans="1:26" s="1" customFormat="1">
      <c r="A536" s="9"/>
      <c r="B536" s="4"/>
      <c r="D536" s="4"/>
      <c r="E536"/>
      <c r="F536"/>
      <c r="J536"/>
      <c r="K536" s="3"/>
      <c r="P536"/>
      <c r="Q536"/>
      <c r="R536"/>
      <c r="S536"/>
      <c r="T536"/>
      <c r="U536"/>
      <c r="V536"/>
      <c r="W536"/>
      <c r="X536"/>
      <c r="Y536"/>
      <c r="Z536"/>
    </row>
    <row r="537" spans="1:26" s="1" customFormat="1">
      <c r="A537" s="9"/>
      <c r="B537" s="4"/>
      <c r="D537" s="4"/>
      <c r="E537"/>
      <c r="F537"/>
      <c r="J537"/>
      <c r="K537" s="3"/>
      <c r="P537"/>
      <c r="Q537"/>
      <c r="R537"/>
      <c r="S537"/>
      <c r="T537"/>
      <c r="U537"/>
      <c r="V537"/>
      <c r="W537"/>
      <c r="X537"/>
      <c r="Y537"/>
      <c r="Z537"/>
    </row>
    <row r="538" spans="1:26" s="1" customFormat="1">
      <c r="A538" s="9"/>
      <c r="B538" s="4"/>
      <c r="D538" s="4"/>
      <c r="E538"/>
      <c r="F538"/>
      <c r="J538"/>
      <c r="K538" s="3"/>
      <c r="P538"/>
      <c r="Q538"/>
      <c r="R538"/>
      <c r="S538"/>
      <c r="T538"/>
      <c r="U538"/>
      <c r="V538"/>
      <c r="W538"/>
      <c r="X538"/>
      <c r="Y538"/>
      <c r="Z538"/>
    </row>
    <row r="539" spans="1:26" s="1" customFormat="1">
      <c r="A539" s="9"/>
      <c r="B539" s="4"/>
      <c r="D539" s="4"/>
      <c r="E539"/>
      <c r="F539"/>
      <c r="J539"/>
      <c r="K539" s="3"/>
      <c r="P539"/>
      <c r="Q539"/>
      <c r="R539"/>
      <c r="S539"/>
      <c r="T539"/>
      <c r="U539"/>
      <c r="V539"/>
      <c r="W539"/>
      <c r="X539"/>
      <c r="Y539"/>
      <c r="Z539"/>
    </row>
    <row r="540" spans="1:26" s="1" customFormat="1">
      <c r="A540" s="9"/>
      <c r="B540" s="4"/>
      <c r="D540" s="4"/>
      <c r="E540"/>
      <c r="F540"/>
      <c r="J540"/>
      <c r="K540" s="3"/>
      <c r="P540"/>
      <c r="Q540"/>
      <c r="R540"/>
      <c r="S540"/>
      <c r="T540"/>
      <c r="U540"/>
      <c r="V540"/>
      <c r="W540"/>
      <c r="X540"/>
      <c r="Y540"/>
      <c r="Z540"/>
    </row>
    <row r="541" spans="1:26" s="1" customFormat="1">
      <c r="A541" s="9"/>
      <c r="B541" s="4"/>
      <c r="D541" s="4"/>
      <c r="E541"/>
      <c r="F541"/>
      <c r="J541"/>
      <c r="K541" s="3"/>
      <c r="P541"/>
      <c r="Q541"/>
      <c r="R541"/>
      <c r="S541"/>
      <c r="T541"/>
      <c r="U541"/>
      <c r="V541"/>
      <c r="W541"/>
      <c r="X541"/>
      <c r="Y541"/>
      <c r="Z541"/>
    </row>
    <row r="542" spans="1:26" s="1" customFormat="1">
      <c r="A542" s="9"/>
      <c r="B542" s="4"/>
      <c r="D542" s="4"/>
      <c r="E542"/>
      <c r="F542"/>
      <c r="J542"/>
      <c r="K542" s="3"/>
      <c r="P542"/>
      <c r="Q542"/>
      <c r="R542"/>
      <c r="S542"/>
      <c r="T542"/>
      <c r="U542"/>
      <c r="V542"/>
      <c r="W542"/>
      <c r="X542"/>
      <c r="Y542"/>
      <c r="Z542"/>
    </row>
    <row r="543" spans="1:26" s="1" customFormat="1">
      <c r="A543" s="9"/>
      <c r="B543" s="4"/>
      <c r="D543" s="4"/>
      <c r="E543"/>
      <c r="F543"/>
      <c r="J543"/>
      <c r="K543" s="3"/>
      <c r="P543"/>
      <c r="Q543"/>
      <c r="R543"/>
      <c r="S543"/>
      <c r="T543"/>
      <c r="U543"/>
      <c r="V543"/>
      <c r="W543"/>
      <c r="X543"/>
      <c r="Y543"/>
      <c r="Z543"/>
    </row>
    <row r="544" spans="1:26" s="1" customFormat="1">
      <c r="A544" s="9"/>
      <c r="B544" s="4"/>
      <c r="D544" s="4"/>
      <c r="E544"/>
      <c r="F544"/>
      <c r="J544"/>
      <c r="K544" s="3"/>
      <c r="P544"/>
      <c r="Q544"/>
      <c r="R544"/>
      <c r="S544"/>
      <c r="T544"/>
      <c r="U544"/>
      <c r="V544"/>
      <c r="W544"/>
      <c r="X544"/>
      <c r="Y544"/>
      <c r="Z544"/>
    </row>
    <row r="545" spans="1:26" s="1" customFormat="1">
      <c r="A545" s="9"/>
      <c r="B545" s="4"/>
      <c r="D545" s="4"/>
      <c r="E545"/>
      <c r="F545"/>
      <c r="J545"/>
      <c r="K545" s="3"/>
      <c r="P545"/>
      <c r="Q545"/>
      <c r="R545"/>
      <c r="S545"/>
      <c r="T545"/>
      <c r="U545"/>
      <c r="V545"/>
      <c r="W545"/>
      <c r="X545"/>
      <c r="Y545"/>
      <c r="Z545"/>
    </row>
    <row r="546" spans="1:26" s="1" customFormat="1">
      <c r="A546" s="9"/>
      <c r="B546" s="4"/>
      <c r="D546" s="4"/>
      <c r="E546"/>
      <c r="F546"/>
      <c r="J546"/>
      <c r="K546" s="3"/>
      <c r="P546"/>
      <c r="Q546"/>
      <c r="R546"/>
      <c r="S546"/>
      <c r="T546"/>
      <c r="U546"/>
      <c r="V546"/>
      <c r="W546"/>
      <c r="X546"/>
      <c r="Y546"/>
      <c r="Z546"/>
    </row>
    <row r="547" spans="1:26" s="1" customFormat="1">
      <c r="A547" s="9"/>
      <c r="B547" s="4"/>
      <c r="D547" s="4"/>
      <c r="E547"/>
      <c r="F547"/>
      <c r="J547"/>
      <c r="K547" s="3"/>
      <c r="P547"/>
      <c r="Q547"/>
      <c r="R547"/>
      <c r="S547"/>
      <c r="T547"/>
      <c r="U547"/>
      <c r="V547"/>
      <c r="W547"/>
      <c r="X547"/>
      <c r="Y547"/>
      <c r="Z547"/>
    </row>
    <row r="548" spans="1:26" s="1" customFormat="1">
      <c r="A548" s="9"/>
      <c r="B548" s="4"/>
      <c r="D548" s="4"/>
      <c r="E548"/>
      <c r="F548"/>
      <c r="J548"/>
      <c r="K548" s="3"/>
      <c r="P548"/>
      <c r="Q548"/>
      <c r="R548"/>
      <c r="S548"/>
      <c r="T548"/>
      <c r="U548"/>
      <c r="V548"/>
      <c r="W548"/>
      <c r="X548"/>
      <c r="Y548"/>
      <c r="Z548"/>
    </row>
    <row r="549" spans="1:26" s="1" customFormat="1">
      <c r="A549" s="9"/>
      <c r="B549" s="4"/>
      <c r="D549" s="4"/>
      <c r="E549"/>
      <c r="F549"/>
      <c r="J549"/>
      <c r="K549" s="3"/>
      <c r="P549"/>
      <c r="Q549"/>
      <c r="R549"/>
      <c r="S549"/>
      <c r="T549"/>
      <c r="U549"/>
      <c r="V549"/>
      <c r="W549"/>
      <c r="X549"/>
      <c r="Y549"/>
      <c r="Z549"/>
    </row>
    <row r="550" spans="1:26" s="1" customFormat="1">
      <c r="A550" s="9"/>
      <c r="B550" s="4"/>
      <c r="D550" s="4"/>
      <c r="E550"/>
      <c r="F550"/>
      <c r="J550"/>
      <c r="K550" s="3"/>
      <c r="P550"/>
      <c r="Q550"/>
      <c r="R550"/>
      <c r="S550"/>
      <c r="T550"/>
      <c r="U550"/>
      <c r="V550"/>
      <c r="W550"/>
      <c r="X550"/>
      <c r="Y550"/>
      <c r="Z550"/>
    </row>
    <row r="551" spans="1:26" s="1" customFormat="1">
      <c r="A551" s="9"/>
      <c r="B551" s="4"/>
      <c r="D551" s="4"/>
      <c r="E551"/>
      <c r="F551"/>
      <c r="J551"/>
      <c r="K551" s="3"/>
      <c r="P551"/>
      <c r="Q551"/>
      <c r="R551"/>
      <c r="S551"/>
      <c r="T551"/>
      <c r="U551"/>
      <c r="V551"/>
      <c r="W551"/>
      <c r="X551"/>
      <c r="Y551"/>
      <c r="Z551"/>
    </row>
    <row r="552" spans="1:26" s="1" customFormat="1">
      <c r="A552" s="9"/>
      <c r="B552" s="4"/>
      <c r="D552" s="4"/>
      <c r="E552"/>
      <c r="F552"/>
      <c r="J552"/>
      <c r="K552" s="3"/>
      <c r="P552"/>
      <c r="Q552"/>
      <c r="R552"/>
      <c r="S552"/>
      <c r="T552"/>
      <c r="U552"/>
      <c r="V552"/>
      <c r="W552"/>
      <c r="X552"/>
      <c r="Y552"/>
      <c r="Z552"/>
    </row>
    <row r="553" spans="1:26" s="1" customFormat="1">
      <c r="A553" s="9"/>
      <c r="B553" s="4"/>
      <c r="D553" s="4"/>
      <c r="E553"/>
      <c r="F553"/>
      <c r="J553"/>
      <c r="K553" s="3"/>
      <c r="P553"/>
      <c r="Q553"/>
      <c r="R553"/>
      <c r="S553"/>
      <c r="T553"/>
      <c r="U553"/>
      <c r="V553"/>
      <c r="W553"/>
      <c r="X553"/>
      <c r="Y553"/>
      <c r="Z553"/>
    </row>
    <row r="554" spans="1:26" s="1" customFormat="1">
      <c r="A554" s="9"/>
      <c r="B554" s="4"/>
      <c r="D554" s="4"/>
      <c r="E554"/>
      <c r="F554"/>
      <c r="J554"/>
      <c r="K554" s="3"/>
      <c r="P554"/>
      <c r="Q554"/>
      <c r="R554"/>
      <c r="S554"/>
      <c r="T554"/>
      <c r="U554"/>
      <c r="V554"/>
      <c r="W554"/>
      <c r="X554"/>
      <c r="Y554"/>
      <c r="Z554"/>
    </row>
    <row r="555" spans="1:26" s="1" customFormat="1">
      <c r="A555" s="9"/>
      <c r="B555" s="4"/>
      <c r="D555" s="4"/>
      <c r="E555"/>
      <c r="F555"/>
      <c r="J555"/>
      <c r="K555" s="3"/>
      <c r="P555"/>
      <c r="Q555"/>
      <c r="R555"/>
      <c r="S555"/>
      <c r="T555"/>
      <c r="U555"/>
      <c r="V555"/>
      <c r="W555"/>
      <c r="X555"/>
      <c r="Y555"/>
      <c r="Z555"/>
    </row>
    <row r="556" spans="1:26" s="1" customFormat="1">
      <c r="A556" s="9"/>
      <c r="B556" s="4"/>
      <c r="D556" s="4"/>
      <c r="E556"/>
      <c r="F556"/>
      <c r="J556"/>
      <c r="K556" s="3"/>
      <c r="P556"/>
      <c r="Q556"/>
      <c r="R556"/>
      <c r="S556"/>
      <c r="T556"/>
      <c r="U556"/>
      <c r="V556"/>
      <c r="W556"/>
      <c r="X556"/>
      <c r="Y556"/>
      <c r="Z556"/>
    </row>
    <row r="557" spans="1:26" s="1" customFormat="1">
      <c r="A557" s="9"/>
      <c r="B557" s="4"/>
      <c r="D557" s="4"/>
      <c r="E557"/>
      <c r="F557"/>
      <c r="J557"/>
      <c r="K557" s="3"/>
      <c r="P557"/>
      <c r="Q557"/>
      <c r="R557"/>
      <c r="S557"/>
      <c r="T557"/>
      <c r="U557"/>
      <c r="V557"/>
      <c r="W557"/>
      <c r="X557"/>
      <c r="Y557"/>
      <c r="Z557"/>
    </row>
    <row r="558" spans="1:26" s="1" customFormat="1">
      <c r="A558" s="9"/>
      <c r="B558" s="4"/>
      <c r="D558" s="4"/>
      <c r="E558"/>
      <c r="F558"/>
      <c r="J558"/>
      <c r="K558" s="3"/>
      <c r="P558"/>
      <c r="Q558"/>
      <c r="R558"/>
      <c r="S558"/>
      <c r="T558"/>
      <c r="U558"/>
      <c r="V558"/>
      <c r="W558"/>
      <c r="X558"/>
      <c r="Y558"/>
      <c r="Z558"/>
    </row>
    <row r="559" spans="1:26" s="1" customFormat="1">
      <c r="A559" s="9"/>
      <c r="B559" s="4"/>
      <c r="D559" s="4"/>
      <c r="E559"/>
      <c r="F559"/>
      <c r="J559"/>
      <c r="K559" s="3"/>
      <c r="P559"/>
      <c r="Q559"/>
      <c r="R559"/>
      <c r="S559"/>
      <c r="T559"/>
      <c r="U559"/>
      <c r="V559"/>
      <c r="W559"/>
      <c r="X559"/>
      <c r="Y559"/>
      <c r="Z559"/>
    </row>
    <row r="560" spans="1:26" s="1" customFormat="1">
      <c r="A560" s="9"/>
      <c r="B560" s="4"/>
      <c r="D560" s="4"/>
      <c r="E560"/>
      <c r="F560"/>
      <c r="J560"/>
      <c r="K560" s="3"/>
      <c r="P560"/>
      <c r="Q560"/>
      <c r="R560"/>
      <c r="S560"/>
      <c r="T560"/>
      <c r="U560"/>
      <c r="V560"/>
      <c r="W560"/>
      <c r="X560"/>
      <c r="Y560"/>
      <c r="Z560"/>
    </row>
    <row r="561" spans="1:26" s="1" customFormat="1">
      <c r="A561" s="9"/>
      <c r="B561" s="4"/>
      <c r="D561" s="4"/>
      <c r="E561"/>
      <c r="F561"/>
      <c r="J561"/>
      <c r="K561" s="3"/>
      <c r="P561"/>
      <c r="Q561"/>
      <c r="R561"/>
      <c r="S561"/>
      <c r="T561"/>
      <c r="U561"/>
      <c r="V561"/>
      <c r="W561"/>
      <c r="X561"/>
      <c r="Y561"/>
      <c r="Z561"/>
    </row>
    <row r="562" spans="1:26" s="1" customFormat="1">
      <c r="A562" s="9"/>
      <c r="B562" s="4"/>
      <c r="D562" s="4"/>
      <c r="E562"/>
      <c r="F562"/>
      <c r="J562"/>
      <c r="K562" s="3"/>
      <c r="P562"/>
      <c r="Q562"/>
      <c r="R562"/>
      <c r="S562"/>
      <c r="T562"/>
      <c r="U562"/>
      <c r="V562"/>
      <c r="W562"/>
      <c r="X562"/>
      <c r="Y562"/>
      <c r="Z562"/>
    </row>
    <row r="563" spans="1:26" s="1" customFormat="1">
      <c r="A563" s="9"/>
      <c r="B563" s="4"/>
      <c r="D563" s="4"/>
      <c r="E563"/>
      <c r="F563"/>
      <c r="J563"/>
      <c r="K563" s="3"/>
      <c r="P563"/>
      <c r="Q563"/>
      <c r="R563"/>
      <c r="S563"/>
      <c r="T563"/>
      <c r="U563"/>
      <c r="V563"/>
      <c r="W563"/>
      <c r="X563"/>
      <c r="Y563"/>
      <c r="Z563"/>
    </row>
    <row r="564" spans="1:26" s="1" customFormat="1">
      <c r="A564" s="9"/>
      <c r="B564" s="4"/>
      <c r="D564" s="4"/>
      <c r="E564"/>
      <c r="F564"/>
      <c r="J564"/>
      <c r="K564" s="3"/>
      <c r="P564"/>
      <c r="Q564"/>
      <c r="R564"/>
      <c r="S564"/>
      <c r="T564"/>
      <c r="U564"/>
      <c r="V564"/>
      <c r="W564"/>
      <c r="X564"/>
      <c r="Y564"/>
      <c r="Z564"/>
    </row>
    <row r="565" spans="1:26" s="1" customFormat="1">
      <c r="A565" s="9"/>
      <c r="B565" s="4"/>
      <c r="D565" s="4"/>
      <c r="E565"/>
      <c r="F565"/>
      <c r="J565"/>
      <c r="K565" s="3"/>
      <c r="P565"/>
      <c r="Q565"/>
      <c r="R565"/>
      <c r="S565"/>
      <c r="T565"/>
      <c r="U565"/>
      <c r="V565"/>
      <c r="W565"/>
      <c r="X565"/>
      <c r="Y565"/>
      <c r="Z565"/>
    </row>
    <row r="566" spans="1:26" s="1" customFormat="1">
      <c r="A566" s="9"/>
      <c r="B566" s="4"/>
      <c r="D566" s="4"/>
      <c r="E566"/>
      <c r="F566"/>
      <c r="J566"/>
      <c r="K566" s="3"/>
      <c r="P566"/>
      <c r="Q566"/>
      <c r="R566"/>
      <c r="S566"/>
      <c r="T566"/>
      <c r="U566"/>
      <c r="V566"/>
      <c r="W566"/>
      <c r="X566"/>
      <c r="Y566"/>
      <c r="Z566"/>
    </row>
    <row r="567" spans="1:26" s="1" customFormat="1">
      <c r="A567" s="9"/>
      <c r="B567" s="4"/>
      <c r="D567" s="4"/>
      <c r="E567"/>
      <c r="F567"/>
      <c r="J567"/>
      <c r="K567" s="3"/>
      <c r="P567"/>
      <c r="Q567"/>
      <c r="R567"/>
      <c r="S567"/>
      <c r="T567"/>
      <c r="U567"/>
      <c r="V567"/>
      <c r="W567"/>
      <c r="X567"/>
      <c r="Y567"/>
      <c r="Z567"/>
    </row>
    <row r="568" spans="1:26" s="1" customFormat="1">
      <c r="A568" s="9"/>
      <c r="B568" s="4"/>
      <c r="D568" s="4"/>
      <c r="E568"/>
      <c r="F568"/>
      <c r="J568"/>
      <c r="K568" s="3"/>
      <c r="P568"/>
      <c r="Q568"/>
      <c r="R568"/>
      <c r="S568"/>
      <c r="T568"/>
      <c r="U568"/>
      <c r="V568"/>
      <c r="W568"/>
      <c r="X568"/>
      <c r="Y568"/>
      <c r="Z568"/>
    </row>
    <row r="569" spans="1:26" s="1" customFormat="1">
      <c r="A569" s="9"/>
      <c r="B569" s="4"/>
      <c r="D569" s="4"/>
      <c r="E569"/>
      <c r="F569"/>
      <c r="J569"/>
      <c r="K569" s="3"/>
      <c r="P569"/>
      <c r="Q569"/>
      <c r="R569"/>
      <c r="S569"/>
      <c r="T569"/>
      <c r="U569"/>
      <c r="V569"/>
      <c r="W569"/>
      <c r="X569"/>
      <c r="Y569"/>
      <c r="Z569"/>
    </row>
    <row r="570" spans="1:26" s="1" customFormat="1">
      <c r="A570" s="9"/>
      <c r="B570" s="4"/>
      <c r="D570" s="4"/>
      <c r="E570"/>
      <c r="F570"/>
      <c r="J570"/>
      <c r="K570" s="3"/>
      <c r="P570"/>
      <c r="Q570"/>
      <c r="R570"/>
      <c r="S570"/>
      <c r="T570"/>
      <c r="U570"/>
      <c r="V570"/>
      <c r="W570"/>
      <c r="X570"/>
      <c r="Y570"/>
      <c r="Z570"/>
    </row>
    <row r="571" spans="1:26" s="1" customFormat="1">
      <c r="A571" s="9"/>
      <c r="B571" s="4"/>
      <c r="D571" s="4"/>
      <c r="E571"/>
      <c r="F571"/>
      <c r="J571"/>
      <c r="K571" s="3"/>
      <c r="P571"/>
      <c r="Q571"/>
      <c r="R571"/>
      <c r="S571"/>
      <c r="T571"/>
      <c r="U571"/>
      <c r="V571"/>
      <c r="W571"/>
      <c r="X571"/>
      <c r="Y571"/>
      <c r="Z571"/>
    </row>
    <row r="572" spans="1:26" s="1" customFormat="1">
      <c r="A572" s="9"/>
      <c r="B572" s="4"/>
      <c r="D572" s="4"/>
      <c r="E572"/>
      <c r="F572"/>
      <c r="J572"/>
      <c r="K572" s="3"/>
      <c r="P572"/>
      <c r="Q572"/>
      <c r="R572"/>
      <c r="S572"/>
      <c r="T572"/>
      <c r="U572"/>
      <c r="V572"/>
      <c r="W572"/>
      <c r="X572"/>
      <c r="Y572"/>
      <c r="Z572"/>
    </row>
    <row r="573" spans="1:26" s="1" customFormat="1">
      <c r="A573" s="9"/>
      <c r="B573" s="4"/>
      <c r="D573" s="4"/>
      <c r="E573"/>
      <c r="F573"/>
      <c r="J573"/>
      <c r="K573" s="3"/>
      <c r="P573"/>
      <c r="Q573"/>
      <c r="R573"/>
      <c r="S573"/>
      <c r="T573"/>
      <c r="U573"/>
      <c r="V573"/>
      <c r="W573"/>
      <c r="X573"/>
      <c r="Y573"/>
      <c r="Z573"/>
    </row>
    <row r="574" spans="1:26" s="1" customFormat="1">
      <c r="A574" s="9"/>
      <c r="B574" s="4"/>
      <c r="D574" s="4"/>
      <c r="E574"/>
      <c r="F574"/>
      <c r="J574"/>
      <c r="K574" s="3"/>
      <c r="P574"/>
      <c r="Q574"/>
      <c r="R574"/>
      <c r="S574"/>
      <c r="T574"/>
      <c r="U574"/>
      <c r="V574"/>
      <c r="W574"/>
      <c r="X574"/>
      <c r="Y574"/>
      <c r="Z574"/>
    </row>
    <row r="575" spans="1:26" s="1" customFormat="1">
      <c r="A575" s="9"/>
      <c r="B575" s="4"/>
      <c r="D575" s="4"/>
      <c r="E575"/>
      <c r="F575"/>
      <c r="J575"/>
      <c r="K575" s="3"/>
      <c r="P575"/>
      <c r="Q575"/>
      <c r="R575"/>
      <c r="S575"/>
      <c r="T575"/>
      <c r="U575"/>
      <c r="V575"/>
      <c r="W575"/>
      <c r="X575"/>
      <c r="Y575"/>
      <c r="Z575"/>
    </row>
    <row r="576" spans="1:26" s="1" customFormat="1">
      <c r="A576" s="9"/>
      <c r="B576" s="4"/>
      <c r="D576" s="4"/>
      <c r="E576"/>
      <c r="F576"/>
      <c r="J576"/>
      <c r="K576" s="3"/>
      <c r="P576"/>
      <c r="Q576"/>
      <c r="R576"/>
      <c r="S576"/>
      <c r="T576"/>
      <c r="U576"/>
      <c r="V576"/>
      <c r="W576"/>
      <c r="X576"/>
      <c r="Y576"/>
      <c r="Z576"/>
    </row>
    <row r="577" spans="1:26" s="1" customFormat="1">
      <c r="A577" s="9"/>
      <c r="B577" s="4"/>
      <c r="D577" s="4"/>
      <c r="E577"/>
      <c r="F577"/>
      <c r="J577"/>
      <c r="K577" s="3"/>
      <c r="P577"/>
      <c r="Q577"/>
      <c r="R577"/>
      <c r="S577"/>
      <c r="T577"/>
      <c r="U577"/>
      <c r="V577"/>
      <c r="W577"/>
      <c r="X577"/>
      <c r="Y577"/>
      <c r="Z577"/>
    </row>
    <row r="578" spans="1:26" s="1" customFormat="1">
      <c r="A578" s="9"/>
      <c r="B578" s="4"/>
      <c r="D578" s="4"/>
      <c r="E578"/>
      <c r="F578"/>
      <c r="J578"/>
      <c r="K578" s="3"/>
      <c r="P578"/>
      <c r="Q578"/>
      <c r="R578"/>
      <c r="S578"/>
      <c r="T578"/>
      <c r="U578"/>
      <c r="V578"/>
      <c r="W578"/>
      <c r="X578"/>
      <c r="Y578"/>
      <c r="Z578"/>
    </row>
    <row r="579" spans="1:26" s="1" customFormat="1">
      <c r="A579" s="9"/>
      <c r="B579" s="4"/>
      <c r="D579" s="4"/>
      <c r="E579"/>
      <c r="F579"/>
      <c r="J579"/>
      <c r="K579" s="3"/>
      <c r="P579"/>
      <c r="Q579"/>
      <c r="R579"/>
      <c r="S579"/>
      <c r="T579"/>
      <c r="U579"/>
      <c r="V579"/>
      <c r="W579"/>
      <c r="X579"/>
      <c r="Y579"/>
      <c r="Z579"/>
    </row>
    <row r="580" spans="1:26" s="1" customFormat="1">
      <c r="A580" s="9"/>
      <c r="B580" s="4"/>
      <c r="D580" s="4"/>
      <c r="E580"/>
      <c r="F580"/>
      <c r="J580"/>
      <c r="K580" s="3"/>
      <c r="P580"/>
      <c r="Q580"/>
      <c r="R580"/>
      <c r="S580"/>
      <c r="T580"/>
      <c r="U580"/>
      <c r="V580"/>
      <c r="W580"/>
      <c r="X580"/>
      <c r="Y580"/>
      <c r="Z580"/>
    </row>
    <row r="581" spans="1:26" s="1" customFormat="1">
      <c r="A581" s="9"/>
      <c r="B581" s="4"/>
      <c r="D581" s="4"/>
      <c r="E581"/>
      <c r="F581"/>
      <c r="J581"/>
      <c r="K581" s="3"/>
      <c r="P581"/>
      <c r="Q581"/>
      <c r="R581"/>
      <c r="S581"/>
      <c r="T581"/>
      <c r="U581"/>
      <c r="V581"/>
      <c r="W581"/>
      <c r="X581"/>
      <c r="Y581"/>
      <c r="Z581"/>
    </row>
    <row r="582" spans="1:26" s="1" customFormat="1">
      <c r="A582" s="9"/>
      <c r="B582" s="4"/>
      <c r="D582" s="4"/>
      <c r="E582"/>
      <c r="F582"/>
      <c r="J582"/>
      <c r="K582" s="3"/>
      <c r="P582"/>
      <c r="Q582"/>
      <c r="R582"/>
      <c r="S582"/>
      <c r="T582"/>
      <c r="U582"/>
      <c r="V582"/>
      <c r="W582"/>
      <c r="X582"/>
      <c r="Y582"/>
      <c r="Z582"/>
    </row>
    <row r="583" spans="1:26" s="1" customFormat="1">
      <c r="A583" s="9"/>
      <c r="B583" s="4"/>
      <c r="D583" s="4"/>
      <c r="E583"/>
      <c r="F583"/>
      <c r="J583"/>
      <c r="K583" s="3"/>
      <c r="P583"/>
      <c r="Q583"/>
      <c r="R583"/>
      <c r="S583"/>
      <c r="T583"/>
      <c r="U583"/>
      <c r="V583"/>
      <c r="W583"/>
      <c r="X583"/>
      <c r="Y583"/>
      <c r="Z583"/>
    </row>
    <row r="584" spans="1:26" s="1" customFormat="1">
      <c r="A584" s="9"/>
      <c r="B584" s="4"/>
      <c r="D584" s="4"/>
      <c r="E584"/>
      <c r="F584"/>
      <c r="J584"/>
      <c r="K584" s="3"/>
      <c r="P584"/>
      <c r="Q584"/>
      <c r="R584"/>
      <c r="S584"/>
      <c r="T584"/>
      <c r="U584"/>
      <c r="V584"/>
      <c r="W584"/>
      <c r="X584"/>
      <c r="Y584"/>
      <c r="Z584"/>
    </row>
    <row r="585" spans="1:26" s="1" customFormat="1">
      <c r="A585" s="9"/>
      <c r="B585" s="4"/>
      <c r="D585" s="4"/>
      <c r="E585"/>
      <c r="F585"/>
      <c r="J585"/>
      <c r="K585" s="3"/>
      <c r="P585"/>
      <c r="Q585"/>
      <c r="R585"/>
      <c r="S585"/>
      <c r="T585"/>
      <c r="U585"/>
      <c r="V585"/>
      <c r="W585"/>
      <c r="X585"/>
      <c r="Y585"/>
      <c r="Z585"/>
    </row>
    <row r="586" spans="1:26" s="1" customFormat="1">
      <c r="A586" s="9"/>
      <c r="B586" s="4"/>
      <c r="D586" s="4"/>
      <c r="E586"/>
      <c r="F586"/>
      <c r="J586"/>
      <c r="K586" s="3"/>
      <c r="P586"/>
      <c r="Q586"/>
      <c r="R586"/>
      <c r="S586"/>
      <c r="T586"/>
      <c r="U586"/>
      <c r="V586"/>
      <c r="W586"/>
      <c r="X586"/>
      <c r="Y586"/>
      <c r="Z586"/>
    </row>
    <row r="587" spans="1:26" s="1" customFormat="1">
      <c r="A587" s="9"/>
      <c r="B587" s="4"/>
      <c r="D587" s="4"/>
      <c r="E587"/>
      <c r="F587"/>
      <c r="J587"/>
      <c r="K587" s="3"/>
      <c r="P587"/>
      <c r="Q587"/>
      <c r="R587"/>
      <c r="S587"/>
      <c r="T587"/>
      <c r="U587"/>
      <c r="V587"/>
      <c r="W587"/>
      <c r="X587"/>
      <c r="Y587"/>
      <c r="Z587"/>
    </row>
    <row r="588" spans="1:26" s="1" customFormat="1">
      <c r="A588" s="9"/>
      <c r="B588" s="4"/>
      <c r="D588" s="4"/>
      <c r="E588"/>
      <c r="F588"/>
      <c r="J588"/>
      <c r="K588" s="3"/>
      <c r="P588"/>
      <c r="Q588"/>
      <c r="R588"/>
      <c r="S588"/>
      <c r="T588"/>
      <c r="U588"/>
      <c r="V588"/>
      <c r="W588"/>
      <c r="X588"/>
      <c r="Y588"/>
      <c r="Z588"/>
    </row>
    <row r="589" spans="1:26" s="1" customFormat="1">
      <c r="A589" s="9"/>
      <c r="B589" s="4"/>
      <c r="D589" s="4"/>
      <c r="E589"/>
      <c r="F589"/>
      <c r="J589"/>
      <c r="K589" s="3"/>
      <c r="P589"/>
      <c r="Q589"/>
      <c r="R589"/>
      <c r="S589"/>
      <c r="T589"/>
      <c r="U589"/>
      <c r="V589"/>
      <c r="W589"/>
      <c r="X589"/>
      <c r="Y589"/>
      <c r="Z589"/>
    </row>
    <row r="590" spans="1:26" s="1" customFormat="1">
      <c r="A590" s="9"/>
      <c r="B590" s="4"/>
      <c r="D590" s="4"/>
      <c r="E590"/>
      <c r="F590"/>
      <c r="J590"/>
      <c r="K590" s="3"/>
      <c r="P590"/>
      <c r="Q590"/>
      <c r="R590"/>
      <c r="S590"/>
      <c r="T590"/>
      <c r="U590"/>
      <c r="V590"/>
      <c r="W590"/>
      <c r="X590"/>
      <c r="Y590"/>
      <c r="Z590"/>
    </row>
    <row r="591" spans="1:26" s="1" customFormat="1">
      <c r="A591" s="9"/>
      <c r="B591" s="4"/>
      <c r="D591" s="4"/>
      <c r="E591"/>
      <c r="F591"/>
      <c r="J591"/>
      <c r="K591" s="3"/>
      <c r="P591"/>
      <c r="Q591"/>
      <c r="R591"/>
      <c r="S591"/>
      <c r="T591"/>
      <c r="U591"/>
      <c r="V591"/>
      <c r="W591"/>
      <c r="X591"/>
      <c r="Y591"/>
      <c r="Z591"/>
    </row>
    <row r="592" spans="1:26" s="1" customFormat="1">
      <c r="A592" s="9"/>
      <c r="B592" s="4"/>
      <c r="D592" s="4"/>
      <c r="E592"/>
      <c r="F592"/>
      <c r="J592"/>
      <c r="K592" s="3"/>
      <c r="P592"/>
      <c r="Q592"/>
      <c r="R592"/>
      <c r="S592"/>
      <c r="T592"/>
      <c r="U592"/>
      <c r="V592"/>
      <c r="W592"/>
      <c r="X592"/>
      <c r="Y592"/>
      <c r="Z592"/>
    </row>
    <row r="593" spans="1:26" s="1" customFormat="1">
      <c r="A593" s="9"/>
      <c r="B593" s="4"/>
      <c r="D593" s="4"/>
      <c r="E593"/>
      <c r="F593"/>
      <c r="J593"/>
      <c r="K593" s="3"/>
      <c r="P593"/>
      <c r="Q593"/>
      <c r="R593"/>
      <c r="S593"/>
      <c r="T593"/>
      <c r="U593"/>
      <c r="V593"/>
      <c r="W593"/>
      <c r="X593"/>
      <c r="Y593"/>
      <c r="Z593"/>
    </row>
    <row r="594" spans="1:26" s="1" customFormat="1">
      <c r="A594" s="9"/>
      <c r="B594" s="4"/>
      <c r="D594" s="4"/>
      <c r="E594"/>
      <c r="F594"/>
      <c r="J594"/>
      <c r="K594" s="3"/>
      <c r="P594"/>
      <c r="Q594"/>
      <c r="R594"/>
      <c r="S594"/>
      <c r="T594"/>
      <c r="U594"/>
      <c r="V594"/>
      <c r="W594"/>
      <c r="X594"/>
      <c r="Y594"/>
      <c r="Z594"/>
    </row>
    <row r="595" spans="1:26" s="1" customFormat="1">
      <c r="A595" s="9"/>
      <c r="B595" s="4"/>
      <c r="D595" s="4"/>
      <c r="E595"/>
      <c r="F595"/>
      <c r="J595"/>
      <c r="K595" s="3"/>
      <c r="P595"/>
      <c r="Q595"/>
      <c r="R595"/>
      <c r="S595"/>
      <c r="T595"/>
      <c r="U595"/>
      <c r="V595"/>
      <c r="W595"/>
      <c r="X595"/>
      <c r="Y595"/>
      <c r="Z595"/>
    </row>
    <row r="596" spans="1:26" s="1" customFormat="1">
      <c r="A596" s="9"/>
      <c r="B596" s="4"/>
      <c r="D596" s="4"/>
      <c r="E596"/>
      <c r="F596"/>
      <c r="J596"/>
      <c r="K596" s="3"/>
      <c r="P596"/>
      <c r="Q596"/>
      <c r="R596"/>
      <c r="S596"/>
      <c r="T596"/>
      <c r="U596"/>
      <c r="V596"/>
      <c r="W596"/>
      <c r="X596"/>
      <c r="Y596"/>
      <c r="Z596"/>
    </row>
    <row r="597" spans="1:26" s="1" customFormat="1">
      <c r="A597" s="9"/>
      <c r="B597" s="4"/>
      <c r="D597" s="4"/>
      <c r="E597"/>
      <c r="F597"/>
      <c r="J597"/>
      <c r="K597" s="3"/>
      <c r="P597"/>
      <c r="Q597"/>
      <c r="R597"/>
      <c r="S597"/>
      <c r="T597"/>
      <c r="U597"/>
      <c r="V597"/>
      <c r="W597"/>
      <c r="X597"/>
      <c r="Y597"/>
      <c r="Z597"/>
    </row>
    <row r="598" spans="1:26" s="1" customFormat="1">
      <c r="A598" s="9"/>
      <c r="B598" s="4"/>
      <c r="D598" s="4"/>
      <c r="E598"/>
      <c r="F598"/>
      <c r="J598"/>
      <c r="K598" s="3"/>
      <c r="P598"/>
      <c r="Q598"/>
      <c r="R598"/>
      <c r="S598"/>
      <c r="T598"/>
      <c r="U598"/>
      <c r="V598"/>
      <c r="W598"/>
      <c r="X598"/>
      <c r="Y598"/>
      <c r="Z598"/>
    </row>
    <row r="599" spans="1:26" s="1" customFormat="1">
      <c r="A599" s="9"/>
      <c r="B599" s="4"/>
      <c r="D599" s="4"/>
      <c r="E599"/>
      <c r="F599"/>
      <c r="J599"/>
      <c r="K599" s="3"/>
      <c r="P599"/>
      <c r="Q599"/>
      <c r="R599"/>
      <c r="S599"/>
      <c r="T599"/>
      <c r="U599"/>
      <c r="V599"/>
      <c r="W599"/>
      <c r="X599"/>
      <c r="Y599"/>
      <c r="Z599"/>
    </row>
    <row r="600" spans="1:26" s="1" customFormat="1">
      <c r="A600" s="9"/>
      <c r="B600" s="4"/>
      <c r="D600" s="4"/>
      <c r="E600"/>
      <c r="F600"/>
      <c r="J600"/>
      <c r="K600" s="3"/>
      <c r="P600"/>
      <c r="Q600"/>
      <c r="R600"/>
      <c r="S600"/>
      <c r="T600"/>
      <c r="U600"/>
      <c r="V600"/>
      <c r="W600"/>
      <c r="X600"/>
      <c r="Y600"/>
      <c r="Z600"/>
    </row>
    <row r="601" spans="1:26" s="1" customFormat="1">
      <c r="A601" s="9"/>
      <c r="B601" s="4"/>
      <c r="D601" s="4"/>
      <c r="E601"/>
      <c r="F601"/>
      <c r="J601"/>
      <c r="K601" s="3"/>
      <c r="P601"/>
      <c r="Q601"/>
      <c r="R601"/>
      <c r="S601"/>
      <c r="T601"/>
      <c r="U601"/>
      <c r="V601"/>
      <c r="W601"/>
      <c r="X601"/>
      <c r="Y601"/>
      <c r="Z601"/>
    </row>
    <row r="602" spans="1:26" s="1" customFormat="1">
      <c r="A602" s="9"/>
      <c r="B602" s="4"/>
      <c r="D602" s="4"/>
      <c r="E602"/>
      <c r="F602"/>
      <c r="J602"/>
      <c r="K602" s="3"/>
      <c r="P602"/>
      <c r="Q602"/>
      <c r="R602"/>
      <c r="S602"/>
      <c r="T602"/>
      <c r="U602"/>
      <c r="V602"/>
      <c r="W602"/>
      <c r="X602"/>
      <c r="Y602"/>
      <c r="Z602"/>
    </row>
    <row r="603" spans="1:26" s="1" customFormat="1">
      <c r="A603" s="9"/>
      <c r="B603" s="4"/>
      <c r="D603" s="4"/>
      <c r="E603"/>
      <c r="F603"/>
      <c r="J603"/>
      <c r="K603" s="3"/>
      <c r="P603"/>
      <c r="Q603"/>
      <c r="R603"/>
      <c r="S603"/>
      <c r="T603"/>
      <c r="U603"/>
      <c r="V603"/>
      <c r="W603"/>
      <c r="X603"/>
      <c r="Y603"/>
      <c r="Z603"/>
    </row>
    <row r="604" spans="1:26" s="1" customFormat="1">
      <c r="A604" s="9"/>
      <c r="B604" s="4"/>
      <c r="D604" s="4"/>
      <c r="E604"/>
      <c r="F604"/>
      <c r="J604"/>
      <c r="K604" s="3"/>
      <c r="P604"/>
      <c r="Q604"/>
      <c r="R604"/>
      <c r="S604"/>
      <c r="T604"/>
      <c r="U604"/>
      <c r="V604"/>
      <c r="W604"/>
      <c r="X604"/>
      <c r="Y604"/>
      <c r="Z604"/>
    </row>
    <row r="605" spans="1:26" s="1" customFormat="1">
      <c r="A605" s="9"/>
      <c r="B605" s="4"/>
      <c r="D605" s="4"/>
      <c r="E605"/>
      <c r="F605"/>
      <c r="J605"/>
      <c r="K605" s="3"/>
      <c r="P605"/>
      <c r="Q605"/>
      <c r="R605"/>
      <c r="S605"/>
      <c r="T605"/>
      <c r="U605"/>
      <c r="V605"/>
      <c r="W605"/>
      <c r="X605"/>
      <c r="Y605"/>
      <c r="Z605"/>
    </row>
    <row r="606" spans="1:26" s="1" customFormat="1">
      <c r="A606" s="9"/>
      <c r="B606" s="4"/>
      <c r="D606" s="4"/>
      <c r="E606"/>
      <c r="F606"/>
      <c r="J606"/>
      <c r="K606" s="3"/>
      <c r="P606"/>
      <c r="Q606"/>
      <c r="R606"/>
      <c r="S606"/>
      <c r="T606"/>
      <c r="U606"/>
      <c r="V606"/>
      <c r="W606"/>
      <c r="X606"/>
      <c r="Y606"/>
      <c r="Z606"/>
    </row>
    <row r="607" spans="1:26" s="1" customFormat="1">
      <c r="A607" s="9"/>
      <c r="B607" s="4"/>
      <c r="D607" s="4"/>
      <c r="E607"/>
      <c r="F607"/>
      <c r="J607"/>
      <c r="K607" s="3"/>
      <c r="P607"/>
      <c r="Q607"/>
      <c r="R607"/>
      <c r="S607"/>
      <c r="T607"/>
      <c r="U607"/>
      <c r="V607"/>
      <c r="W607"/>
      <c r="X607"/>
      <c r="Y607"/>
      <c r="Z607"/>
    </row>
    <row r="608" spans="1:26" s="1" customFormat="1">
      <c r="A608" s="9"/>
      <c r="B608" s="4"/>
      <c r="D608" s="4"/>
      <c r="E608"/>
      <c r="F608"/>
      <c r="J608"/>
      <c r="K608" s="3"/>
      <c r="P608"/>
      <c r="Q608"/>
      <c r="R608"/>
      <c r="S608"/>
      <c r="T608"/>
      <c r="U608"/>
      <c r="V608"/>
      <c r="W608"/>
      <c r="X608"/>
      <c r="Y608"/>
      <c r="Z608"/>
    </row>
    <row r="609" spans="1:26" s="1" customFormat="1">
      <c r="A609" s="9"/>
      <c r="B609" s="4"/>
      <c r="D609" s="4"/>
      <c r="E609"/>
      <c r="F609"/>
      <c r="J609"/>
      <c r="K609" s="3"/>
      <c r="P609"/>
      <c r="Q609"/>
      <c r="R609"/>
      <c r="S609"/>
      <c r="T609"/>
      <c r="U609"/>
      <c r="V609"/>
      <c r="W609"/>
      <c r="X609"/>
      <c r="Y609"/>
      <c r="Z609"/>
    </row>
    <row r="610" spans="1:26" s="1" customFormat="1">
      <c r="A610" s="9"/>
      <c r="B610" s="4"/>
      <c r="D610" s="4"/>
      <c r="E610"/>
      <c r="F610"/>
      <c r="J610"/>
      <c r="K610" s="3"/>
      <c r="P610"/>
      <c r="Q610"/>
      <c r="R610"/>
      <c r="S610"/>
      <c r="T610"/>
      <c r="U610"/>
      <c r="V610"/>
      <c r="W610"/>
      <c r="X610"/>
      <c r="Y610"/>
      <c r="Z610"/>
    </row>
    <row r="611" spans="1:26" s="1" customFormat="1">
      <c r="A611" s="9"/>
      <c r="B611" s="4"/>
      <c r="D611" s="4"/>
      <c r="E611"/>
      <c r="F611"/>
      <c r="J611"/>
      <c r="K611" s="3"/>
      <c r="P611"/>
      <c r="Q611"/>
      <c r="R611"/>
      <c r="S611"/>
      <c r="T611"/>
      <c r="U611"/>
      <c r="V611"/>
      <c r="W611"/>
      <c r="X611"/>
      <c r="Y611"/>
      <c r="Z611"/>
    </row>
    <row r="612" spans="1:26" s="1" customFormat="1">
      <c r="A612" s="9"/>
      <c r="B612" s="4"/>
      <c r="D612" s="4"/>
      <c r="E612"/>
      <c r="F612"/>
      <c r="J612"/>
      <c r="K612" s="3"/>
      <c r="P612"/>
      <c r="Q612"/>
      <c r="R612"/>
      <c r="S612"/>
      <c r="T612"/>
      <c r="U612"/>
      <c r="V612"/>
      <c r="W612"/>
      <c r="X612"/>
      <c r="Y612"/>
      <c r="Z612"/>
    </row>
    <row r="613" spans="1:26" s="1" customFormat="1">
      <c r="A613" s="9"/>
      <c r="B613" s="4"/>
      <c r="D613" s="4"/>
      <c r="E613"/>
      <c r="F613"/>
      <c r="J613"/>
      <c r="K613" s="3"/>
      <c r="P613"/>
      <c r="Q613"/>
      <c r="R613"/>
      <c r="S613"/>
      <c r="T613"/>
      <c r="U613"/>
      <c r="V613"/>
      <c r="W613"/>
      <c r="X613"/>
      <c r="Y613"/>
      <c r="Z613"/>
    </row>
    <row r="614" spans="1:26" s="1" customFormat="1">
      <c r="A614" s="9"/>
      <c r="B614" s="4"/>
      <c r="D614" s="4"/>
      <c r="E614"/>
      <c r="F614"/>
      <c r="J614"/>
      <c r="K614" s="3"/>
      <c r="P614"/>
      <c r="Q614"/>
      <c r="R614"/>
      <c r="S614"/>
      <c r="T614"/>
      <c r="U614"/>
      <c r="V614"/>
      <c r="W614"/>
      <c r="X614"/>
      <c r="Y614"/>
      <c r="Z614"/>
    </row>
    <row r="615" spans="1:26" s="1" customFormat="1">
      <c r="A615" s="9"/>
      <c r="B615" s="4"/>
      <c r="D615" s="4"/>
      <c r="E615"/>
      <c r="F615"/>
      <c r="J615"/>
      <c r="K615" s="3"/>
      <c r="P615"/>
      <c r="Q615"/>
      <c r="R615"/>
      <c r="S615"/>
      <c r="T615"/>
      <c r="U615"/>
      <c r="V615"/>
      <c r="W615"/>
      <c r="X615"/>
      <c r="Y615"/>
      <c r="Z615"/>
    </row>
    <row r="616" spans="1:26" s="1" customFormat="1">
      <c r="A616" s="9"/>
      <c r="B616" s="4"/>
      <c r="D616" s="4"/>
      <c r="E616"/>
      <c r="F616"/>
      <c r="J616"/>
      <c r="K616" s="3"/>
      <c r="P616"/>
      <c r="Q616"/>
      <c r="R616"/>
      <c r="S616"/>
      <c r="T616"/>
      <c r="U616"/>
      <c r="V616"/>
      <c r="W616"/>
      <c r="X616"/>
      <c r="Y616"/>
      <c r="Z616"/>
    </row>
    <row r="617" spans="1:26" s="1" customFormat="1">
      <c r="A617" s="9"/>
      <c r="B617" s="4"/>
      <c r="D617" s="4"/>
      <c r="E617"/>
      <c r="F617"/>
      <c r="J617"/>
      <c r="K617" s="3"/>
      <c r="P617"/>
      <c r="Q617"/>
      <c r="R617"/>
      <c r="S617"/>
      <c r="T617"/>
      <c r="U617"/>
      <c r="V617"/>
      <c r="W617"/>
      <c r="X617"/>
      <c r="Y617"/>
      <c r="Z617"/>
    </row>
    <row r="618" spans="1:26" s="1" customFormat="1">
      <c r="A618" s="9"/>
      <c r="B618" s="4"/>
      <c r="D618" s="4"/>
      <c r="E618"/>
      <c r="F618"/>
      <c r="J618"/>
      <c r="K618" s="3"/>
      <c r="P618"/>
      <c r="Q618"/>
      <c r="R618"/>
      <c r="S618"/>
      <c r="T618"/>
      <c r="U618"/>
      <c r="V618"/>
      <c r="W618"/>
      <c r="X618"/>
      <c r="Y618"/>
      <c r="Z618"/>
    </row>
    <row r="619" spans="1:26" s="1" customFormat="1">
      <c r="A619" s="9"/>
      <c r="B619" s="4"/>
      <c r="D619" s="4"/>
      <c r="E619"/>
      <c r="F619"/>
      <c r="J619"/>
      <c r="K619" s="3"/>
      <c r="P619"/>
      <c r="Q619"/>
      <c r="R619"/>
      <c r="S619"/>
      <c r="T619"/>
      <c r="U619"/>
      <c r="V619"/>
      <c r="W619"/>
      <c r="X619"/>
      <c r="Y619"/>
      <c r="Z619"/>
    </row>
    <row r="620" spans="1:26" s="1" customFormat="1">
      <c r="A620" s="9"/>
      <c r="B620" s="4"/>
      <c r="D620" s="4"/>
      <c r="E620"/>
      <c r="F620"/>
      <c r="J620"/>
      <c r="K620" s="3"/>
      <c r="P620"/>
      <c r="Q620"/>
      <c r="R620"/>
      <c r="S620"/>
      <c r="T620"/>
      <c r="U620"/>
      <c r="V620"/>
      <c r="W620"/>
      <c r="X620"/>
      <c r="Y620"/>
      <c r="Z620"/>
    </row>
    <row r="621" spans="1:26" s="1" customFormat="1">
      <c r="A621" s="9"/>
      <c r="B621" s="4"/>
      <c r="D621" s="4"/>
      <c r="E621"/>
      <c r="F621"/>
      <c r="J621"/>
      <c r="K621" s="3"/>
      <c r="P621"/>
      <c r="Q621"/>
      <c r="R621"/>
      <c r="S621"/>
      <c r="T621"/>
      <c r="U621"/>
      <c r="V621"/>
      <c r="W621"/>
      <c r="X621"/>
      <c r="Y621"/>
      <c r="Z621"/>
    </row>
    <row r="622" spans="1:26" s="1" customFormat="1">
      <c r="A622" s="9"/>
      <c r="B622" s="4"/>
      <c r="D622" s="4"/>
      <c r="E622"/>
      <c r="F622"/>
      <c r="J622"/>
      <c r="K622" s="3"/>
      <c r="P622"/>
      <c r="Q622"/>
      <c r="R622"/>
      <c r="S622"/>
      <c r="T622"/>
      <c r="U622"/>
      <c r="V622"/>
      <c r="W622"/>
      <c r="X622"/>
      <c r="Y622"/>
      <c r="Z622"/>
    </row>
    <row r="623" spans="1:26" s="1" customFormat="1">
      <c r="A623" s="9"/>
      <c r="B623" s="4"/>
      <c r="D623" s="4"/>
      <c r="E623"/>
      <c r="F623"/>
      <c r="J623"/>
      <c r="K623" s="3"/>
      <c r="P623"/>
      <c r="Q623"/>
      <c r="R623"/>
      <c r="S623"/>
      <c r="T623"/>
      <c r="U623"/>
      <c r="V623"/>
      <c r="W623"/>
      <c r="X623"/>
      <c r="Y623"/>
      <c r="Z623"/>
    </row>
    <row r="624" spans="1:26" s="1" customFormat="1">
      <c r="A624" s="9"/>
      <c r="B624" s="4"/>
      <c r="D624" s="4"/>
      <c r="E624"/>
      <c r="F624"/>
      <c r="J624"/>
      <c r="K624" s="3"/>
      <c r="P624"/>
      <c r="Q624"/>
      <c r="R624"/>
      <c r="S624"/>
      <c r="T624"/>
      <c r="U624"/>
      <c r="V624"/>
      <c r="W624"/>
      <c r="X624"/>
      <c r="Y624"/>
      <c r="Z624"/>
    </row>
    <row r="625" spans="1:26" s="1" customFormat="1">
      <c r="A625" s="9"/>
      <c r="B625" s="4"/>
      <c r="D625" s="4"/>
      <c r="E625"/>
      <c r="F625"/>
      <c r="J625"/>
      <c r="K625" s="3"/>
      <c r="P625"/>
      <c r="Q625"/>
      <c r="R625"/>
      <c r="S625"/>
      <c r="T625"/>
      <c r="U625"/>
      <c r="V625"/>
      <c r="W625"/>
      <c r="X625"/>
      <c r="Y625"/>
      <c r="Z625"/>
    </row>
    <row r="626" spans="1:26" s="1" customFormat="1">
      <c r="A626" s="9"/>
      <c r="B626" s="4"/>
      <c r="D626" s="4"/>
      <c r="E626"/>
      <c r="F626"/>
      <c r="J626"/>
      <c r="K626" s="3"/>
      <c r="P626"/>
      <c r="Q626"/>
      <c r="R626"/>
      <c r="S626"/>
      <c r="T626"/>
      <c r="U626"/>
      <c r="V626"/>
      <c r="W626"/>
      <c r="X626"/>
      <c r="Y626"/>
      <c r="Z626"/>
    </row>
    <row r="627" spans="1:26" s="1" customFormat="1">
      <c r="A627" s="9"/>
      <c r="B627" s="4"/>
      <c r="D627" s="4"/>
      <c r="E627"/>
      <c r="F627"/>
      <c r="J627"/>
      <c r="K627" s="3"/>
      <c r="P627"/>
      <c r="Q627"/>
      <c r="R627"/>
      <c r="S627"/>
      <c r="T627"/>
      <c r="U627"/>
      <c r="V627"/>
      <c r="W627"/>
      <c r="X627"/>
      <c r="Y627"/>
      <c r="Z627"/>
    </row>
    <row r="628" spans="1:26" s="1" customFormat="1">
      <c r="A628" s="9"/>
      <c r="B628" s="4"/>
      <c r="D628" s="4"/>
      <c r="E628"/>
      <c r="F628"/>
      <c r="J628"/>
      <c r="K628" s="3"/>
      <c r="P628"/>
      <c r="Q628"/>
      <c r="R628"/>
      <c r="S628"/>
      <c r="T628"/>
      <c r="U628"/>
      <c r="V628"/>
      <c r="W628"/>
      <c r="X628"/>
      <c r="Y628"/>
      <c r="Z628"/>
    </row>
    <row r="629" spans="1:26" s="1" customFormat="1">
      <c r="A629" s="9"/>
      <c r="B629" s="4"/>
      <c r="D629" s="4"/>
      <c r="E629"/>
      <c r="F629"/>
      <c r="J629"/>
      <c r="K629" s="3"/>
      <c r="P629"/>
      <c r="Q629"/>
      <c r="R629"/>
      <c r="S629"/>
      <c r="T629"/>
      <c r="U629"/>
      <c r="V629"/>
      <c r="W629"/>
      <c r="X629"/>
      <c r="Y629"/>
      <c r="Z629"/>
    </row>
    <row r="630" spans="1:26" s="1" customFormat="1">
      <c r="A630" s="9"/>
      <c r="B630" s="4"/>
      <c r="D630" s="4"/>
      <c r="E630"/>
      <c r="F630"/>
      <c r="J630"/>
      <c r="K630" s="3"/>
      <c r="P630"/>
      <c r="Q630"/>
      <c r="R630"/>
      <c r="S630"/>
      <c r="T630"/>
      <c r="U630"/>
      <c r="V630"/>
      <c r="W630"/>
      <c r="X630"/>
      <c r="Y630"/>
      <c r="Z630"/>
    </row>
    <row r="631" spans="1:26" s="1" customFormat="1">
      <c r="A631" s="9"/>
      <c r="B631" s="4"/>
      <c r="D631" s="4"/>
      <c r="E631"/>
      <c r="F631"/>
      <c r="J631"/>
      <c r="K631" s="3"/>
      <c r="P631"/>
      <c r="Q631"/>
      <c r="R631"/>
      <c r="S631"/>
      <c r="T631"/>
      <c r="U631"/>
      <c r="V631"/>
      <c r="W631"/>
      <c r="X631"/>
      <c r="Y631"/>
      <c r="Z631"/>
    </row>
    <row r="632" spans="1:26" s="1" customFormat="1">
      <c r="A632" s="9"/>
      <c r="B632" s="4"/>
      <c r="D632" s="4"/>
      <c r="E632"/>
      <c r="F632"/>
      <c r="J632"/>
      <c r="K632" s="3"/>
      <c r="P632"/>
      <c r="Q632"/>
      <c r="R632"/>
      <c r="S632"/>
      <c r="T632"/>
      <c r="U632"/>
      <c r="V632"/>
      <c r="W632"/>
      <c r="X632"/>
      <c r="Y632"/>
      <c r="Z632"/>
    </row>
    <row r="633" spans="1:26" s="1" customFormat="1">
      <c r="A633" s="9"/>
      <c r="B633" s="4"/>
      <c r="D633" s="4"/>
      <c r="E633"/>
      <c r="F633"/>
      <c r="J633"/>
      <c r="K633" s="3"/>
      <c r="P633"/>
      <c r="Q633"/>
      <c r="R633"/>
      <c r="S633"/>
      <c r="T633"/>
      <c r="U633"/>
      <c r="V633"/>
      <c r="W633"/>
      <c r="X633"/>
      <c r="Y633"/>
      <c r="Z633"/>
    </row>
    <row r="634" spans="1:26" s="1" customFormat="1">
      <c r="A634" s="9"/>
      <c r="B634" s="4"/>
      <c r="D634" s="4"/>
      <c r="E634"/>
      <c r="F634"/>
      <c r="J634"/>
      <c r="K634" s="3"/>
      <c r="P634"/>
      <c r="Q634"/>
      <c r="R634"/>
      <c r="S634"/>
      <c r="T634"/>
      <c r="U634"/>
      <c r="V634"/>
      <c r="W634"/>
      <c r="X634"/>
      <c r="Y634"/>
      <c r="Z634"/>
    </row>
    <row r="635" spans="1:26" s="1" customFormat="1">
      <c r="A635" s="9"/>
      <c r="B635" s="4"/>
      <c r="D635" s="4"/>
      <c r="E635"/>
      <c r="F635"/>
      <c r="J635"/>
      <c r="K635" s="3"/>
      <c r="P635"/>
      <c r="Q635"/>
      <c r="R635"/>
      <c r="S635"/>
      <c r="T635"/>
      <c r="U635"/>
      <c r="V635"/>
      <c r="W635"/>
      <c r="X635"/>
      <c r="Y635"/>
      <c r="Z635"/>
    </row>
    <row r="636" spans="1:26" s="1" customFormat="1">
      <c r="A636" s="9"/>
      <c r="B636" s="4"/>
      <c r="D636" s="4"/>
      <c r="E636"/>
      <c r="F636"/>
      <c r="J636"/>
      <c r="K636" s="3"/>
      <c r="P636"/>
      <c r="Q636"/>
      <c r="R636"/>
      <c r="S636"/>
      <c r="T636"/>
      <c r="U636"/>
      <c r="V636"/>
      <c r="W636"/>
      <c r="X636"/>
      <c r="Y636"/>
      <c r="Z636"/>
    </row>
    <row r="637" spans="1:26" s="1" customFormat="1">
      <c r="A637" s="9"/>
      <c r="B637" s="4"/>
      <c r="D637" s="4"/>
      <c r="E637"/>
      <c r="F637"/>
      <c r="J637"/>
      <c r="K637" s="3"/>
      <c r="P637"/>
      <c r="Q637"/>
      <c r="R637"/>
      <c r="S637"/>
      <c r="T637"/>
      <c r="U637"/>
      <c r="V637"/>
      <c r="W637"/>
      <c r="X637"/>
      <c r="Y637"/>
      <c r="Z637"/>
    </row>
    <row r="638" spans="1:26" s="1" customFormat="1">
      <c r="A638" s="9"/>
      <c r="B638" s="4"/>
      <c r="D638"/>
      <c r="E638"/>
      <c r="F638"/>
      <c r="J638"/>
      <c r="K638" s="3"/>
      <c r="L638"/>
      <c r="P638"/>
      <c r="Q638"/>
      <c r="R638"/>
      <c r="S638"/>
      <c r="T638"/>
      <c r="U638"/>
      <c r="V638"/>
      <c r="W638"/>
      <c r="X638"/>
      <c r="Y638"/>
      <c r="Z638"/>
    </row>
    <row r="639" spans="1:26" s="1" customFormat="1">
      <c r="A639" s="9"/>
      <c r="B639" s="4"/>
      <c r="D639"/>
      <c r="E639"/>
      <c r="F639"/>
      <c r="J639"/>
      <c r="K639" s="3"/>
      <c r="L639"/>
      <c r="P639"/>
      <c r="Q639"/>
      <c r="R639"/>
      <c r="S639"/>
      <c r="T639"/>
      <c r="U639"/>
      <c r="V639"/>
      <c r="W639"/>
      <c r="X639"/>
      <c r="Y639"/>
      <c r="Z639"/>
    </row>
    <row r="640" spans="1:26" s="1" customFormat="1">
      <c r="A640" s="9"/>
      <c r="B640" s="4"/>
      <c r="D640"/>
      <c r="E640"/>
      <c r="F640"/>
      <c r="J640"/>
      <c r="K640" s="3"/>
      <c r="L640"/>
      <c r="P640"/>
      <c r="Q640"/>
      <c r="R640"/>
      <c r="S640"/>
      <c r="T640"/>
      <c r="U640"/>
      <c r="V640"/>
      <c r="W640"/>
      <c r="X640"/>
      <c r="Y640"/>
      <c r="Z640"/>
    </row>
    <row r="641" spans="1:26" s="1" customFormat="1">
      <c r="A641" s="9"/>
      <c r="B641" s="4"/>
      <c r="D641"/>
      <c r="E641"/>
      <c r="F641"/>
      <c r="J641"/>
      <c r="K641" s="3"/>
      <c r="L641"/>
      <c r="P641"/>
      <c r="Q641"/>
      <c r="R641"/>
      <c r="S641"/>
      <c r="T641"/>
      <c r="U641"/>
      <c r="V641"/>
      <c r="W641"/>
      <c r="X641"/>
      <c r="Y641"/>
      <c r="Z641"/>
    </row>
    <row r="642" spans="1:26" s="1" customFormat="1">
      <c r="A642" s="9"/>
      <c r="B642" s="4"/>
      <c r="D642"/>
      <c r="E642"/>
      <c r="F642"/>
      <c r="J642"/>
      <c r="K642" s="3"/>
      <c r="L642"/>
      <c r="P642"/>
      <c r="Q642"/>
      <c r="R642"/>
      <c r="S642"/>
      <c r="T642"/>
      <c r="U642"/>
      <c r="V642"/>
      <c r="W642"/>
      <c r="X642"/>
      <c r="Y642"/>
      <c r="Z642"/>
    </row>
    <row r="643" spans="1:26" s="1" customFormat="1">
      <c r="A643" s="9"/>
      <c r="B643" s="4"/>
      <c r="D643"/>
      <c r="E643"/>
      <c r="F643"/>
      <c r="J643"/>
      <c r="K643" s="3"/>
      <c r="L643"/>
      <c r="P643"/>
      <c r="Q643"/>
      <c r="R643"/>
      <c r="S643"/>
      <c r="T643"/>
      <c r="U643"/>
      <c r="V643"/>
      <c r="W643"/>
      <c r="X643"/>
      <c r="Y643"/>
      <c r="Z643"/>
    </row>
    <row r="644" spans="1:26" s="1" customFormat="1">
      <c r="A644" s="9"/>
      <c r="B644" s="4"/>
      <c r="D644"/>
      <c r="E644"/>
      <c r="F644"/>
      <c r="J644"/>
      <c r="K644" s="3"/>
      <c r="L644"/>
      <c r="P644"/>
      <c r="Q644"/>
      <c r="R644"/>
      <c r="S644"/>
      <c r="T644"/>
      <c r="U644"/>
      <c r="V644"/>
      <c r="W644"/>
      <c r="X644"/>
      <c r="Y644"/>
      <c r="Z644"/>
    </row>
    <row r="645" spans="1:26" s="1" customFormat="1">
      <c r="A645" s="9"/>
      <c r="B645" s="4"/>
      <c r="D645"/>
      <c r="E645"/>
      <c r="F645"/>
      <c r="J645"/>
      <c r="K645" s="3"/>
      <c r="L645"/>
      <c r="P645"/>
      <c r="Q645"/>
      <c r="R645"/>
      <c r="S645"/>
      <c r="T645"/>
      <c r="U645"/>
      <c r="V645"/>
      <c r="W645"/>
      <c r="X645"/>
      <c r="Y645"/>
      <c r="Z645"/>
    </row>
    <row r="646" spans="1:26" s="1" customFormat="1">
      <c r="A646" s="9"/>
      <c r="B646" s="4"/>
      <c r="D646"/>
      <c r="E646"/>
      <c r="F646"/>
      <c r="J646"/>
      <c r="K646" s="3"/>
      <c r="L646"/>
      <c r="P646"/>
      <c r="Q646"/>
      <c r="R646"/>
      <c r="S646"/>
      <c r="T646"/>
      <c r="U646"/>
      <c r="V646"/>
      <c r="W646"/>
      <c r="X646"/>
      <c r="Y646"/>
      <c r="Z646"/>
    </row>
    <row r="647" spans="1:26" s="1" customFormat="1">
      <c r="A647" s="9"/>
      <c r="B647" s="4"/>
      <c r="D647"/>
      <c r="E647"/>
      <c r="F647"/>
      <c r="J647"/>
      <c r="K647" s="3"/>
      <c r="L647"/>
      <c r="P647"/>
      <c r="Q647"/>
      <c r="R647"/>
      <c r="S647"/>
      <c r="T647"/>
      <c r="U647"/>
      <c r="V647"/>
      <c r="W647"/>
      <c r="X647"/>
      <c r="Y647"/>
      <c r="Z647"/>
    </row>
    <row r="648" spans="1:26" s="1" customFormat="1">
      <c r="A648" s="9"/>
      <c r="B648" s="4"/>
      <c r="D648"/>
      <c r="E648"/>
      <c r="F648"/>
      <c r="J648"/>
      <c r="K648" s="3"/>
      <c r="L648"/>
      <c r="P648"/>
      <c r="Q648"/>
      <c r="R648"/>
      <c r="S648"/>
      <c r="T648"/>
      <c r="U648"/>
      <c r="V648"/>
      <c r="W648"/>
      <c r="X648"/>
      <c r="Y648"/>
      <c r="Z648"/>
    </row>
    <row r="649" spans="1:26" s="1" customFormat="1">
      <c r="A649" s="9"/>
      <c r="B649" s="4"/>
      <c r="D649"/>
      <c r="E649"/>
      <c r="F649"/>
      <c r="J649"/>
      <c r="K649" s="3"/>
      <c r="L649"/>
      <c r="P649"/>
      <c r="Q649"/>
      <c r="R649"/>
      <c r="S649"/>
      <c r="T649"/>
      <c r="U649"/>
      <c r="V649"/>
      <c r="W649"/>
      <c r="X649"/>
      <c r="Y649"/>
      <c r="Z649"/>
    </row>
    <row r="650" spans="1:26" s="1" customFormat="1">
      <c r="A650" s="9"/>
      <c r="B650" s="4"/>
      <c r="D650"/>
      <c r="E650"/>
      <c r="F650"/>
      <c r="J650"/>
      <c r="K650" s="3"/>
      <c r="L650"/>
      <c r="P650"/>
      <c r="Q650"/>
      <c r="R650"/>
      <c r="S650"/>
      <c r="T650"/>
      <c r="U650"/>
      <c r="V650"/>
      <c r="W650"/>
      <c r="X650"/>
      <c r="Y650"/>
      <c r="Z650"/>
    </row>
    <row r="651" spans="1:26" s="1" customFormat="1">
      <c r="A651" s="9"/>
      <c r="B651" s="4"/>
      <c r="D651"/>
      <c r="E651"/>
      <c r="F651"/>
      <c r="J651"/>
      <c r="K651" s="3"/>
      <c r="L651"/>
      <c r="P651"/>
      <c r="Q651"/>
      <c r="R651"/>
      <c r="S651"/>
      <c r="T651"/>
      <c r="U651"/>
      <c r="V651"/>
      <c r="W651"/>
      <c r="X651"/>
      <c r="Y651"/>
      <c r="Z651"/>
    </row>
    <row r="652" spans="1:26" s="1" customFormat="1">
      <c r="A652" s="9"/>
      <c r="B652" s="4"/>
      <c r="D652"/>
      <c r="E652"/>
      <c r="F652"/>
      <c r="J652"/>
      <c r="K652" s="3"/>
      <c r="L652"/>
      <c r="P652"/>
      <c r="Q652"/>
      <c r="R652"/>
      <c r="S652"/>
      <c r="T652"/>
      <c r="U652"/>
      <c r="V652"/>
      <c r="W652"/>
      <c r="X652"/>
      <c r="Y652"/>
      <c r="Z652"/>
    </row>
    <row r="653" spans="1:26" s="1" customFormat="1">
      <c r="A653" s="9"/>
      <c r="B653" s="4"/>
      <c r="D653"/>
      <c r="E653"/>
      <c r="F653"/>
      <c r="J653"/>
      <c r="K653" s="3"/>
      <c r="L653"/>
      <c r="P653"/>
      <c r="Q653"/>
      <c r="R653"/>
      <c r="S653"/>
      <c r="T653"/>
      <c r="U653"/>
      <c r="V653"/>
      <c r="W653"/>
      <c r="X653"/>
      <c r="Y653"/>
      <c r="Z653"/>
    </row>
    <row r="654" spans="1:26" s="1" customFormat="1">
      <c r="A654" s="9"/>
      <c r="B654" s="4"/>
      <c r="D654"/>
      <c r="E654"/>
      <c r="F654"/>
      <c r="J654"/>
      <c r="K654" s="3"/>
      <c r="L654"/>
      <c r="P654"/>
      <c r="Q654"/>
      <c r="R654"/>
      <c r="S654"/>
      <c r="T654"/>
      <c r="U654"/>
      <c r="V654"/>
      <c r="W654"/>
      <c r="X654"/>
      <c r="Y654"/>
      <c r="Z654"/>
    </row>
    <row r="655" spans="1:26" s="1" customFormat="1">
      <c r="A655" s="9"/>
      <c r="B655" s="4"/>
      <c r="D655"/>
      <c r="E655"/>
      <c r="F655"/>
      <c r="J655"/>
      <c r="K655" s="3"/>
      <c r="L655"/>
      <c r="P655"/>
      <c r="Q655"/>
      <c r="R655"/>
      <c r="S655"/>
      <c r="T655"/>
      <c r="U655"/>
      <c r="V655"/>
      <c r="W655"/>
      <c r="X655"/>
      <c r="Y655"/>
      <c r="Z655"/>
    </row>
    <row r="656" spans="1:26" s="1" customFormat="1">
      <c r="A656" s="9"/>
      <c r="B656" s="4"/>
      <c r="D656"/>
      <c r="E656"/>
      <c r="F656"/>
      <c r="J656"/>
      <c r="K656" s="3"/>
      <c r="L656"/>
      <c r="P656"/>
      <c r="Q656"/>
      <c r="R656"/>
      <c r="S656"/>
      <c r="T656"/>
      <c r="U656"/>
      <c r="V656"/>
      <c r="W656"/>
      <c r="X656"/>
      <c r="Y656"/>
      <c r="Z656"/>
    </row>
    <row r="657" spans="1:26" s="1" customFormat="1">
      <c r="A657" s="9"/>
      <c r="B657" s="4"/>
      <c r="D657"/>
      <c r="E657"/>
      <c r="F657"/>
      <c r="J657"/>
      <c r="K657" s="3"/>
      <c r="L657"/>
      <c r="P657"/>
      <c r="Q657"/>
      <c r="R657"/>
      <c r="S657"/>
      <c r="T657"/>
      <c r="U657"/>
      <c r="V657"/>
      <c r="W657"/>
      <c r="X657"/>
      <c r="Y657"/>
      <c r="Z657"/>
    </row>
    <row r="658" spans="1:26" s="1" customFormat="1">
      <c r="A658" s="9"/>
      <c r="B658" s="4"/>
      <c r="D658"/>
      <c r="E658"/>
      <c r="F658"/>
      <c r="J658"/>
      <c r="K658" s="3"/>
      <c r="L658"/>
      <c r="P658"/>
      <c r="Q658"/>
      <c r="R658"/>
      <c r="S658"/>
      <c r="T658"/>
      <c r="U658"/>
      <c r="V658"/>
      <c r="W658"/>
      <c r="X658"/>
      <c r="Y658"/>
      <c r="Z658"/>
    </row>
    <row r="659" spans="1:26" s="1" customFormat="1">
      <c r="A659" s="9"/>
      <c r="B659" s="4"/>
      <c r="D659"/>
      <c r="E659"/>
      <c r="F659"/>
      <c r="J659"/>
      <c r="K659" s="3"/>
      <c r="L659"/>
      <c r="P659"/>
      <c r="Q659"/>
      <c r="R659"/>
      <c r="S659"/>
      <c r="T659"/>
      <c r="U659"/>
      <c r="V659"/>
      <c r="W659"/>
      <c r="X659"/>
      <c r="Y659"/>
      <c r="Z659"/>
    </row>
    <row r="660" spans="1:26" s="1" customFormat="1">
      <c r="A660" s="9"/>
      <c r="B660" s="4"/>
      <c r="D660"/>
      <c r="E660"/>
      <c r="F660"/>
      <c r="J660"/>
      <c r="K660" s="3"/>
      <c r="L660"/>
      <c r="P660"/>
      <c r="Q660"/>
      <c r="R660"/>
      <c r="S660"/>
      <c r="T660"/>
      <c r="U660"/>
      <c r="V660"/>
      <c r="W660"/>
      <c r="X660"/>
      <c r="Y660"/>
      <c r="Z660"/>
    </row>
    <row r="661" spans="1:26" s="1" customFormat="1">
      <c r="A661" s="9"/>
      <c r="B661" s="4"/>
      <c r="D661"/>
      <c r="E661"/>
      <c r="F661"/>
      <c r="J661"/>
      <c r="K661" s="3"/>
      <c r="L661"/>
      <c r="P661"/>
      <c r="Q661"/>
      <c r="R661"/>
      <c r="S661"/>
      <c r="T661"/>
      <c r="U661"/>
      <c r="V661"/>
      <c r="W661"/>
      <c r="X661"/>
      <c r="Y661"/>
      <c r="Z661"/>
    </row>
    <row r="662" spans="1:26" s="1" customFormat="1">
      <c r="A662" s="9"/>
      <c r="B662" s="4"/>
      <c r="D662"/>
      <c r="E662"/>
      <c r="F662"/>
      <c r="J662"/>
      <c r="K662" s="3"/>
      <c r="L662"/>
      <c r="P662"/>
      <c r="Q662"/>
      <c r="R662"/>
      <c r="S662"/>
      <c r="T662"/>
      <c r="U662"/>
      <c r="V662"/>
      <c r="W662"/>
      <c r="X662"/>
      <c r="Y662"/>
      <c r="Z662"/>
    </row>
    <row r="663" spans="1:26" s="1" customFormat="1">
      <c r="A663" s="9"/>
      <c r="B663" s="4"/>
      <c r="D663"/>
      <c r="E663"/>
      <c r="F663"/>
      <c r="J663"/>
      <c r="K663" s="3"/>
      <c r="L663"/>
      <c r="P663"/>
      <c r="Q663"/>
      <c r="R663"/>
      <c r="S663"/>
      <c r="T663"/>
      <c r="U663"/>
      <c r="V663"/>
      <c r="W663"/>
      <c r="X663"/>
      <c r="Y663"/>
      <c r="Z663"/>
    </row>
    <row r="664" spans="1:26" s="1" customFormat="1">
      <c r="A664" s="9"/>
      <c r="B664" s="4"/>
      <c r="D664"/>
      <c r="E664"/>
      <c r="F664"/>
      <c r="J664"/>
      <c r="K664" s="3"/>
      <c r="L664"/>
      <c r="P664"/>
      <c r="Q664"/>
      <c r="R664"/>
      <c r="S664"/>
      <c r="T664"/>
      <c r="U664"/>
      <c r="V664"/>
      <c r="W664"/>
      <c r="X664"/>
      <c r="Y664"/>
      <c r="Z664"/>
    </row>
    <row r="665" spans="1:26" s="1" customFormat="1">
      <c r="A665" s="9"/>
      <c r="B665" s="4"/>
      <c r="D665"/>
      <c r="E665"/>
      <c r="F665"/>
      <c r="J665"/>
      <c r="K665" s="3"/>
      <c r="L665"/>
      <c r="P665"/>
      <c r="Q665"/>
      <c r="R665"/>
      <c r="S665"/>
      <c r="T665"/>
      <c r="U665"/>
      <c r="V665"/>
      <c r="W665"/>
      <c r="X665"/>
      <c r="Y665"/>
      <c r="Z665"/>
    </row>
    <row r="666" spans="1:26" s="1" customFormat="1">
      <c r="A666" s="9"/>
      <c r="B666" s="4"/>
      <c r="D666"/>
      <c r="E666"/>
      <c r="F666"/>
      <c r="J666"/>
      <c r="K666" s="3"/>
      <c r="L666"/>
      <c r="P666"/>
      <c r="Q666"/>
      <c r="R666"/>
      <c r="S666"/>
      <c r="T666"/>
      <c r="U666"/>
      <c r="V666"/>
      <c r="W666"/>
      <c r="X666"/>
      <c r="Y666"/>
      <c r="Z666"/>
    </row>
    <row r="667" spans="1:26" s="1" customFormat="1">
      <c r="A667" s="9"/>
      <c r="B667" s="4"/>
      <c r="D667"/>
      <c r="E667"/>
      <c r="F667"/>
      <c r="J667"/>
      <c r="K667" s="3"/>
      <c r="L667"/>
      <c r="P667"/>
      <c r="Q667"/>
      <c r="R667"/>
      <c r="S667"/>
      <c r="T667"/>
      <c r="U667"/>
      <c r="V667"/>
      <c r="W667"/>
      <c r="X667"/>
      <c r="Y667"/>
      <c r="Z667"/>
    </row>
    <row r="668" spans="1:26" s="1" customFormat="1">
      <c r="A668" s="9"/>
      <c r="B668" s="4"/>
      <c r="D668"/>
      <c r="E668"/>
      <c r="F668"/>
      <c r="J668"/>
      <c r="K668" s="3"/>
      <c r="L668"/>
      <c r="P668"/>
      <c r="Q668"/>
      <c r="R668"/>
      <c r="S668"/>
      <c r="T668"/>
      <c r="U668"/>
      <c r="V668"/>
      <c r="W668"/>
      <c r="X668"/>
      <c r="Y668"/>
      <c r="Z668"/>
    </row>
    <row r="669" spans="1:26" s="1" customFormat="1">
      <c r="A669" s="9"/>
      <c r="B669" s="4"/>
      <c r="D669"/>
      <c r="E669"/>
      <c r="F669"/>
      <c r="J669"/>
      <c r="K669" s="3"/>
      <c r="L669"/>
      <c r="P669"/>
      <c r="Q669"/>
      <c r="R669"/>
      <c r="S669"/>
      <c r="T669"/>
      <c r="U669"/>
      <c r="V669"/>
      <c r="W669"/>
      <c r="X669"/>
      <c r="Y669"/>
      <c r="Z669"/>
    </row>
    <row r="670" spans="1:26" s="1" customFormat="1">
      <c r="A670" s="9"/>
      <c r="B670" s="4"/>
      <c r="D670"/>
      <c r="E670"/>
      <c r="F670"/>
      <c r="J670"/>
      <c r="K670" s="3"/>
      <c r="L670"/>
      <c r="P670"/>
      <c r="Q670"/>
      <c r="R670"/>
      <c r="S670"/>
      <c r="T670"/>
      <c r="U670"/>
      <c r="V670"/>
      <c r="W670"/>
      <c r="X670"/>
      <c r="Y670"/>
      <c r="Z670"/>
    </row>
    <row r="671" spans="1:26" s="1" customFormat="1">
      <c r="A671" s="9"/>
      <c r="B671" s="4"/>
      <c r="D671"/>
      <c r="E671"/>
      <c r="F671"/>
      <c r="J671"/>
      <c r="K671" s="3"/>
      <c r="L671"/>
      <c r="P671"/>
      <c r="Q671"/>
      <c r="R671"/>
      <c r="S671"/>
      <c r="T671"/>
      <c r="U671"/>
      <c r="V671"/>
      <c r="W671"/>
      <c r="X671"/>
      <c r="Y671"/>
      <c r="Z671"/>
    </row>
    <row r="672" spans="1:26" s="1" customFormat="1">
      <c r="A672" s="9"/>
      <c r="B672" s="4"/>
      <c r="D672"/>
      <c r="E672"/>
      <c r="F672"/>
      <c r="J672"/>
      <c r="K672" s="3"/>
      <c r="L672"/>
      <c r="P672"/>
      <c r="Q672"/>
      <c r="R672"/>
      <c r="S672"/>
      <c r="T672"/>
      <c r="U672"/>
      <c r="V672"/>
      <c r="W672"/>
      <c r="X672"/>
      <c r="Y672"/>
      <c r="Z672"/>
    </row>
    <row r="673" spans="1:26" s="1" customFormat="1">
      <c r="A673" s="9"/>
      <c r="B673" s="4"/>
      <c r="D673"/>
      <c r="E673"/>
      <c r="F673"/>
      <c r="J673"/>
      <c r="K673" s="3"/>
      <c r="L673"/>
      <c r="P673"/>
      <c r="Q673"/>
      <c r="R673"/>
      <c r="S673"/>
      <c r="T673"/>
      <c r="U673"/>
      <c r="V673"/>
      <c r="W673"/>
      <c r="X673"/>
      <c r="Y673"/>
      <c r="Z673"/>
    </row>
    <row r="674" spans="1:26" s="1" customFormat="1">
      <c r="A674" s="9"/>
      <c r="B674" s="4"/>
      <c r="D674"/>
      <c r="E674"/>
      <c r="F674"/>
      <c r="J674"/>
      <c r="K674" s="3"/>
      <c r="L674"/>
      <c r="P674"/>
      <c r="Q674"/>
      <c r="R674"/>
      <c r="S674"/>
      <c r="T674"/>
      <c r="U674"/>
      <c r="V674"/>
      <c r="W674"/>
      <c r="X674"/>
      <c r="Y674"/>
      <c r="Z674"/>
    </row>
    <row r="675" spans="1:26" s="1" customFormat="1">
      <c r="A675" s="9"/>
      <c r="B675" s="4"/>
      <c r="D675"/>
      <c r="E675"/>
      <c r="F675"/>
      <c r="J675"/>
      <c r="K675" s="3"/>
      <c r="L675"/>
      <c r="P675"/>
      <c r="Q675"/>
      <c r="R675"/>
      <c r="S675"/>
      <c r="T675"/>
      <c r="U675"/>
      <c r="V675"/>
      <c r="W675"/>
      <c r="X675"/>
      <c r="Y675"/>
      <c r="Z675"/>
    </row>
    <row r="676" spans="1:26" s="1" customFormat="1">
      <c r="A676" s="9"/>
      <c r="B676" s="4"/>
      <c r="D676"/>
      <c r="E676"/>
      <c r="F676"/>
      <c r="J676"/>
      <c r="K676" s="3"/>
      <c r="L676"/>
      <c r="P676"/>
      <c r="Q676"/>
      <c r="R676"/>
      <c r="S676"/>
      <c r="T676"/>
      <c r="U676"/>
      <c r="V676"/>
      <c r="W676"/>
      <c r="X676"/>
      <c r="Y676"/>
      <c r="Z676"/>
    </row>
    <row r="677" spans="1:26" s="1" customFormat="1">
      <c r="A677" s="9"/>
      <c r="B677" s="4"/>
      <c r="D677"/>
      <c r="E677"/>
      <c r="F677"/>
      <c r="J677"/>
      <c r="K677" s="3"/>
      <c r="L677"/>
      <c r="P677"/>
      <c r="Q677"/>
      <c r="R677"/>
      <c r="S677"/>
      <c r="T677"/>
      <c r="U677"/>
      <c r="V677"/>
      <c r="W677"/>
      <c r="X677"/>
      <c r="Y677"/>
      <c r="Z677"/>
    </row>
    <row r="678" spans="1:26" s="1" customFormat="1">
      <c r="A678" s="9"/>
      <c r="B678" s="4"/>
      <c r="D678"/>
      <c r="E678"/>
      <c r="F678"/>
      <c r="J678"/>
      <c r="K678" s="3"/>
      <c r="L678"/>
      <c r="P678"/>
      <c r="Q678"/>
      <c r="R678"/>
      <c r="S678"/>
      <c r="T678"/>
      <c r="U678"/>
      <c r="V678"/>
      <c r="W678"/>
      <c r="X678"/>
      <c r="Y678"/>
      <c r="Z678"/>
    </row>
    <row r="679" spans="1:26" s="1" customFormat="1">
      <c r="A679" s="9"/>
      <c r="B679" s="4"/>
      <c r="D679"/>
      <c r="E679"/>
      <c r="F679"/>
      <c r="J679"/>
      <c r="K679" s="3"/>
      <c r="L679"/>
      <c r="P679"/>
      <c r="Q679"/>
      <c r="R679"/>
      <c r="S679"/>
      <c r="T679"/>
      <c r="U679"/>
      <c r="V679"/>
      <c r="W679"/>
      <c r="X679"/>
      <c r="Y679"/>
      <c r="Z679"/>
    </row>
    <row r="680" spans="1:26" s="1" customFormat="1">
      <c r="A680" s="9"/>
      <c r="B680" s="4"/>
      <c r="D680"/>
      <c r="E680"/>
      <c r="F680"/>
      <c r="J680"/>
      <c r="K680" s="3"/>
      <c r="L680"/>
      <c r="P680"/>
      <c r="Q680"/>
      <c r="R680"/>
      <c r="S680"/>
      <c r="T680"/>
      <c r="U680"/>
      <c r="V680"/>
      <c r="W680"/>
      <c r="X680"/>
      <c r="Y680"/>
      <c r="Z680"/>
    </row>
    <row r="681" spans="1:26" s="1" customFormat="1">
      <c r="A681" s="9"/>
      <c r="B681" s="4"/>
      <c r="D681"/>
      <c r="E681"/>
      <c r="F681"/>
      <c r="J681"/>
      <c r="K681" s="3"/>
      <c r="L681"/>
      <c r="P681"/>
      <c r="Q681"/>
      <c r="R681"/>
      <c r="S681"/>
      <c r="T681"/>
      <c r="U681"/>
      <c r="V681"/>
      <c r="W681"/>
      <c r="X681"/>
      <c r="Y681"/>
      <c r="Z681"/>
    </row>
    <row r="682" spans="1:26" s="1" customFormat="1">
      <c r="A682" s="9"/>
      <c r="B682" s="4"/>
      <c r="D682"/>
      <c r="E682"/>
      <c r="F682"/>
      <c r="J682"/>
      <c r="K682" s="3"/>
      <c r="L682"/>
      <c r="P682"/>
      <c r="Q682"/>
      <c r="R682"/>
      <c r="S682"/>
      <c r="T682"/>
      <c r="U682"/>
      <c r="V682"/>
      <c r="W682"/>
      <c r="X682"/>
      <c r="Y682"/>
      <c r="Z682"/>
    </row>
    <row r="683" spans="1:26" s="1" customFormat="1">
      <c r="A683" s="9"/>
      <c r="B683" s="4"/>
      <c r="D683"/>
      <c r="E683"/>
      <c r="F683"/>
      <c r="J683"/>
      <c r="K683" s="3"/>
      <c r="L683"/>
      <c r="P683"/>
      <c r="Q683"/>
      <c r="R683"/>
      <c r="S683"/>
      <c r="T683"/>
      <c r="U683"/>
      <c r="V683"/>
      <c r="W683"/>
      <c r="X683"/>
      <c r="Y683"/>
      <c r="Z683"/>
    </row>
    <row r="684" spans="1:26" s="1" customFormat="1">
      <c r="A684" s="9"/>
      <c r="B684" s="4"/>
      <c r="D684"/>
      <c r="E684"/>
      <c r="F684"/>
      <c r="J684"/>
      <c r="K684" s="3"/>
      <c r="L684"/>
      <c r="P684"/>
      <c r="Q684"/>
      <c r="R684"/>
      <c r="S684"/>
      <c r="T684"/>
      <c r="U684"/>
      <c r="V684"/>
      <c r="W684"/>
      <c r="X684"/>
      <c r="Y684"/>
      <c r="Z684"/>
    </row>
    <row r="685" spans="1:26" s="1" customFormat="1">
      <c r="A685" s="9"/>
      <c r="B685" s="4"/>
      <c r="D685"/>
      <c r="E685"/>
      <c r="F685"/>
      <c r="J685"/>
      <c r="K685" s="3"/>
      <c r="L685"/>
      <c r="P685"/>
      <c r="Q685"/>
      <c r="R685"/>
      <c r="S685"/>
      <c r="T685"/>
      <c r="U685"/>
      <c r="V685"/>
      <c r="W685"/>
      <c r="X685"/>
      <c r="Y685"/>
      <c r="Z685"/>
    </row>
    <row r="686" spans="1:26" s="1" customFormat="1">
      <c r="A686" s="9"/>
      <c r="B686" s="4"/>
      <c r="D686"/>
      <c r="E686"/>
      <c r="F686"/>
      <c r="J686"/>
      <c r="K686" s="3"/>
      <c r="L686"/>
      <c r="P686"/>
      <c r="Q686"/>
      <c r="R686"/>
      <c r="S686"/>
      <c r="T686"/>
      <c r="U686"/>
      <c r="V686"/>
      <c r="W686"/>
      <c r="X686"/>
      <c r="Y686"/>
      <c r="Z686"/>
    </row>
    <row r="687" spans="1:26" s="1" customFormat="1">
      <c r="A687" s="9"/>
      <c r="B687" s="4"/>
      <c r="D687"/>
      <c r="E687"/>
      <c r="F687"/>
      <c r="J687"/>
      <c r="K687" s="3"/>
      <c r="L687"/>
      <c r="P687"/>
      <c r="Q687"/>
      <c r="R687"/>
      <c r="S687"/>
      <c r="T687"/>
      <c r="U687"/>
      <c r="V687"/>
      <c r="W687"/>
      <c r="X687"/>
      <c r="Y687"/>
      <c r="Z687"/>
    </row>
    <row r="688" spans="1:26" s="1" customFormat="1">
      <c r="A688" s="9"/>
      <c r="B688" s="4"/>
      <c r="D688"/>
      <c r="E688"/>
      <c r="F688"/>
      <c r="J688"/>
      <c r="K688" s="3"/>
      <c r="L688"/>
      <c r="P688"/>
      <c r="Q688"/>
      <c r="R688"/>
      <c r="S688"/>
      <c r="T688"/>
      <c r="U688"/>
      <c r="V688"/>
      <c r="W688"/>
      <c r="X688"/>
      <c r="Y688"/>
      <c r="Z688"/>
    </row>
    <row r="689" spans="1:26" s="1" customFormat="1">
      <c r="A689" s="9"/>
      <c r="B689" s="4"/>
      <c r="D689"/>
      <c r="E689"/>
      <c r="F689"/>
      <c r="J689"/>
      <c r="K689" s="3"/>
      <c r="L689"/>
      <c r="P689"/>
      <c r="Q689"/>
      <c r="R689"/>
      <c r="S689"/>
      <c r="T689"/>
      <c r="U689"/>
      <c r="V689"/>
      <c r="W689"/>
      <c r="X689"/>
      <c r="Y689"/>
      <c r="Z689"/>
    </row>
    <row r="690" spans="1:26" s="1" customFormat="1">
      <c r="A690" s="9"/>
      <c r="B690" s="4"/>
      <c r="D690"/>
      <c r="E690"/>
      <c r="F690"/>
      <c r="J690"/>
      <c r="K690" s="3"/>
      <c r="L690"/>
      <c r="P690"/>
      <c r="Q690"/>
      <c r="R690"/>
      <c r="S690"/>
      <c r="T690"/>
      <c r="U690"/>
      <c r="V690"/>
      <c r="W690"/>
      <c r="X690"/>
      <c r="Y690"/>
      <c r="Z690"/>
    </row>
    <row r="691" spans="1:26" s="1" customFormat="1">
      <c r="A691" s="9"/>
      <c r="B691" s="4"/>
      <c r="D691"/>
      <c r="E691"/>
      <c r="F691"/>
      <c r="J691"/>
      <c r="K691" s="3"/>
      <c r="L691"/>
      <c r="P691"/>
      <c r="Q691"/>
      <c r="R691"/>
      <c r="S691"/>
      <c r="T691"/>
      <c r="U691"/>
      <c r="V691"/>
      <c r="W691"/>
      <c r="X691"/>
      <c r="Y691"/>
      <c r="Z691"/>
    </row>
    <row r="692" spans="1:26" s="1" customFormat="1">
      <c r="A692" s="9"/>
      <c r="B692" s="4"/>
      <c r="D692"/>
      <c r="E692"/>
      <c r="F692"/>
      <c r="J692"/>
      <c r="K692" s="3"/>
      <c r="L692"/>
      <c r="P692"/>
      <c r="Q692"/>
      <c r="R692"/>
      <c r="S692"/>
      <c r="T692"/>
      <c r="U692"/>
      <c r="V692"/>
      <c r="W692"/>
      <c r="X692"/>
      <c r="Y692"/>
      <c r="Z692"/>
    </row>
    <row r="693" spans="1:26" s="1" customFormat="1">
      <c r="A693" s="9"/>
      <c r="B693" s="4"/>
      <c r="D693"/>
      <c r="E693"/>
      <c r="F693"/>
      <c r="J693"/>
      <c r="K693" s="3"/>
      <c r="L693"/>
      <c r="P693"/>
      <c r="Q693"/>
      <c r="R693"/>
      <c r="S693"/>
      <c r="T693"/>
      <c r="U693"/>
      <c r="V693"/>
      <c r="W693"/>
      <c r="X693"/>
      <c r="Y693"/>
      <c r="Z693"/>
    </row>
    <row r="694" spans="1:26" s="1" customFormat="1">
      <c r="A694" s="9"/>
      <c r="B694" s="4"/>
      <c r="D694"/>
      <c r="E694"/>
      <c r="F694"/>
      <c r="J694"/>
      <c r="K694" s="3"/>
      <c r="L694"/>
      <c r="P694"/>
      <c r="Q694"/>
      <c r="R694"/>
      <c r="S694"/>
      <c r="T694"/>
      <c r="U694"/>
      <c r="V694"/>
      <c r="W694"/>
      <c r="X694"/>
      <c r="Y694"/>
      <c r="Z694"/>
    </row>
    <row r="695" spans="1:26" s="1" customFormat="1">
      <c r="A695" s="9"/>
      <c r="B695" s="4"/>
      <c r="D695"/>
      <c r="E695"/>
      <c r="F695"/>
      <c r="J695"/>
      <c r="K695" s="3"/>
      <c r="L695"/>
      <c r="P695"/>
      <c r="Q695"/>
      <c r="R695"/>
      <c r="S695"/>
      <c r="T695"/>
      <c r="U695"/>
      <c r="V695"/>
      <c r="W695"/>
      <c r="X695"/>
      <c r="Y695"/>
      <c r="Z695"/>
    </row>
    <row r="696" spans="1:26" s="1" customFormat="1">
      <c r="A696" s="9"/>
      <c r="B696" s="4"/>
      <c r="D696"/>
      <c r="E696"/>
      <c r="F696"/>
      <c r="J696"/>
      <c r="K696" s="3"/>
      <c r="L696"/>
      <c r="P696"/>
      <c r="Q696"/>
      <c r="R696"/>
      <c r="S696"/>
      <c r="T696"/>
      <c r="U696"/>
      <c r="V696"/>
      <c r="W696"/>
      <c r="X696"/>
      <c r="Y696"/>
      <c r="Z696"/>
    </row>
    <row r="697" spans="1:26" s="1" customFormat="1">
      <c r="A697" s="9"/>
      <c r="B697" s="4"/>
      <c r="D697"/>
      <c r="E697"/>
      <c r="F697"/>
      <c r="J697"/>
      <c r="K697" s="3"/>
      <c r="L697"/>
      <c r="P697"/>
      <c r="Q697"/>
      <c r="R697"/>
      <c r="S697"/>
      <c r="T697"/>
      <c r="U697"/>
      <c r="V697"/>
      <c r="W697"/>
      <c r="X697"/>
      <c r="Y697"/>
      <c r="Z697"/>
    </row>
    <row r="698" spans="1:26" s="1" customFormat="1">
      <c r="A698" s="9"/>
      <c r="B698" s="4"/>
      <c r="D698"/>
      <c r="E698"/>
      <c r="F698"/>
      <c r="J698"/>
      <c r="K698" s="3"/>
      <c r="L698"/>
      <c r="P698"/>
      <c r="Q698"/>
      <c r="R698"/>
      <c r="S698"/>
      <c r="T698"/>
      <c r="U698"/>
      <c r="V698"/>
      <c r="W698"/>
      <c r="X698"/>
      <c r="Y698"/>
      <c r="Z698"/>
    </row>
    <row r="699" spans="1:26" s="1" customFormat="1">
      <c r="A699" s="9"/>
      <c r="B699" s="4"/>
      <c r="D699"/>
      <c r="E699"/>
      <c r="F699"/>
      <c r="J699"/>
      <c r="K699" s="3"/>
      <c r="L699"/>
      <c r="P699"/>
      <c r="Q699"/>
      <c r="R699"/>
      <c r="S699"/>
      <c r="T699"/>
      <c r="U699"/>
      <c r="V699"/>
      <c r="W699"/>
      <c r="X699"/>
      <c r="Y699"/>
      <c r="Z699"/>
    </row>
    <row r="700" spans="1:26" s="1" customFormat="1">
      <c r="A700" s="9"/>
      <c r="B700" s="4"/>
      <c r="D700"/>
      <c r="E700"/>
      <c r="F700"/>
      <c r="J700"/>
      <c r="K700" s="3"/>
      <c r="L700"/>
      <c r="P700"/>
      <c r="Q700"/>
      <c r="R700"/>
      <c r="S700"/>
      <c r="T700"/>
      <c r="U700"/>
      <c r="V700"/>
      <c r="W700"/>
      <c r="X700"/>
      <c r="Y700"/>
      <c r="Z700"/>
    </row>
    <row r="701" spans="1:26" s="1" customFormat="1">
      <c r="A701" s="9"/>
      <c r="B701" s="4"/>
      <c r="D701"/>
      <c r="E701"/>
      <c r="F701"/>
      <c r="J701"/>
      <c r="K701" s="3"/>
      <c r="L701"/>
      <c r="P701"/>
      <c r="Q701"/>
      <c r="R701"/>
      <c r="S701"/>
      <c r="T701"/>
      <c r="U701"/>
      <c r="V701"/>
      <c r="W701"/>
      <c r="X701"/>
      <c r="Y701"/>
      <c r="Z701"/>
    </row>
    <row r="702" spans="1:26" s="1" customFormat="1">
      <c r="A702" s="9"/>
      <c r="B702" s="4"/>
      <c r="D702"/>
      <c r="E702"/>
      <c r="F702"/>
      <c r="J702"/>
      <c r="K702" s="3"/>
      <c r="L702"/>
      <c r="P702"/>
      <c r="Q702"/>
      <c r="R702"/>
      <c r="S702"/>
      <c r="T702"/>
      <c r="U702"/>
      <c r="V702"/>
      <c r="W702"/>
      <c r="X702"/>
      <c r="Y702"/>
      <c r="Z702"/>
    </row>
    <row r="703" spans="1:26" s="1" customFormat="1">
      <c r="A703" s="9"/>
      <c r="B703" s="4"/>
      <c r="D703"/>
      <c r="E703"/>
      <c r="F703"/>
      <c r="J703"/>
      <c r="K703" s="3"/>
      <c r="L703"/>
      <c r="P703"/>
      <c r="Q703"/>
      <c r="R703"/>
      <c r="S703"/>
      <c r="T703"/>
      <c r="U703"/>
      <c r="V703"/>
      <c r="W703"/>
      <c r="X703"/>
      <c r="Y703"/>
      <c r="Z703"/>
    </row>
    <row r="704" spans="1:26" s="1" customFormat="1">
      <c r="A704" s="9"/>
      <c r="B704" s="4"/>
      <c r="D704"/>
      <c r="E704"/>
      <c r="F704"/>
      <c r="J704"/>
      <c r="K704" s="3"/>
      <c r="L704"/>
      <c r="P704"/>
      <c r="Q704"/>
      <c r="R704"/>
      <c r="S704"/>
      <c r="T704"/>
      <c r="U704"/>
      <c r="V704"/>
      <c r="W704"/>
      <c r="X704"/>
      <c r="Y704"/>
      <c r="Z704"/>
    </row>
    <row r="705" spans="1:26" s="1" customFormat="1">
      <c r="A705" s="9"/>
      <c r="B705" s="4"/>
      <c r="D705"/>
      <c r="E705"/>
      <c r="F705"/>
      <c r="J705"/>
      <c r="K705" s="3"/>
      <c r="L705"/>
      <c r="P705"/>
      <c r="Q705"/>
      <c r="R705"/>
      <c r="S705"/>
      <c r="T705"/>
      <c r="U705"/>
      <c r="V705"/>
      <c r="W705"/>
      <c r="X705"/>
      <c r="Y705"/>
      <c r="Z705"/>
    </row>
    <row r="706" spans="1:26" s="1" customFormat="1">
      <c r="A706" s="9"/>
      <c r="B706" s="4"/>
      <c r="D706"/>
      <c r="E706"/>
      <c r="F706"/>
      <c r="J706"/>
      <c r="K706" s="3"/>
      <c r="L706"/>
      <c r="P706"/>
      <c r="Q706"/>
      <c r="R706"/>
      <c r="S706"/>
      <c r="T706"/>
      <c r="U706"/>
      <c r="V706"/>
      <c r="W706"/>
      <c r="X706"/>
      <c r="Y706"/>
      <c r="Z706"/>
    </row>
    <row r="707" spans="1:26" s="1" customFormat="1">
      <c r="A707" s="9"/>
      <c r="B707" s="4"/>
      <c r="D707"/>
      <c r="E707"/>
      <c r="F707"/>
      <c r="J707"/>
      <c r="K707" s="3"/>
      <c r="L707"/>
      <c r="P707"/>
      <c r="Q707"/>
      <c r="R707"/>
      <c r="S707"/>
      <c r="T707"/>
      <c r="U707"/>
      <c r="V707"/>
      <c r="W707"/>
      <c r="X707"/>
      <c r="Y707"/>
      <c r="Z707"/>
    </row>
    <row r="708" spans="1:26" s="1" customFormat="1">
      <c r="A708" s="9"/>
      <c r="B708" s="4"/>
      <c r="D708"/>
      <c r="E708"/>
      <c r="F708"/>
      <c r="J708"/>
      <c r="K708" s="3"/>
      <c r="L708"/>
      <c r="P708"/>
      <c r="Q708"/>
      <c r="R708"/>
      <c r="S708"/>
      <c r="T708"/>
      <c r="U708"/>
      <c r="V708"/>
      <c r="W708"/>
      <c r="X708"/>
      <c r="Y708"/>
      <c r="Z708"/>
    </row>
    <row r="709" spans="1:26" s="1" customFormat="1">
      <c r="A709" s="9"/>
      <c r="B709" s="4"/>
      <c r="D709"/>
      <c r="E709"/>
      <c r="F709"/>
      <c r="J709"/>
      <c r="K709" s="3"/>
      <c r="L709"/>
      <c r="P709"/>
      <c r="Q709"/>
      <c r="R709"/>
      <c r="S709"/>
      <c r="T709"/>
      <c r="U709"/>
      <c r="V709"/>
      <c r="W709"/>
      <c r="X709"/>
      <c r="Y709"/>
      <c r="Z709"/>
    </row>
    <row r="710" spans="1:26" s="1" customFormat="1">
      <c r="A710" s="9"/>
      <c r="B710" s="4"/>
      <c r="D710"/>
      <c r="E710"/>
      <c r="F710"/>
      <c r="J710"/>
      <c r="K710" s="3"/>
      <c r="L710"/>
      <c r="P710"/>
      <c r="Q710"/>
      <c r="R710"/>
      <c r="S710"/>
      <c r="T710"/>
      <c r="U710"/>
      <c r="V710"/>
      <c r="W710"/>
      <c r="X710"/>
      <c r="Y710"/>
      <c r="Z710"/>
    </row>
    <row r="711" spans="1:26" s="1" customFormat="1">
      <c r="A711" s="9"/>
      <c r="B711" s="4"/>
      <c r="D711"/>
      <c r="E711"/>
      <c r="F711"/>
      <c r="J711"/>
      <c r="K711" s="3"/>
      <c r="L711"/>
      <c r="P711"/>
      <c r="Q711"/>
      <c r="R711"/>
      <c r="S711"/>
      <c r="T711"/>
      <c r="U711"/>
      <c r="V711"/>
      <c r="W711"/>
      <c r="X711"/>
      <c r="Y711"/>
      <c r="Z711"/>
    </row>
    <row r="712" spans="1:26" s="1" customFormat="1">
      <c r="A712" s="9"/>
      <c r="B712" s="4"/>
      <c r="D712"/>
      <c r="E712"/>
      <c r="F712"/>
      <c r="J712"/>
      <c r="K712" s="3"/>
      <c r="L712"/>
      <c r="P712"/>
      <c r="Q712"/>
      <c r="R712"/>
      <c r="S712"/>
      <c r="T712"/>
      <c r="U712"/>
      <c r="V712"/>
      <c r="W712"/>
      <c r="X712"/>
      <c r="Y712"/>
      <c r="Z712"/>
    </row>
    <row r="713" spans="1:26" s="1" customFormat="1">
      <c r="A713" s="9"/>
      <c r="B713" s="4"/>
      <c r="D713"/>
      <c r="E713"/>
      <c r="F713"/>
      <c r="J713"/>
      <c r="K713" s="3"/>
      <c r="L713"/>
      <c r="P713"/>
      <c r="Q713"/>
      <c r="R713"/>
      <c r="S713"/>
      <c r="T713"/>
      <c r="U713"/>
      <c r="V713"/>
      <c r="W713"/>
      <c r="X713"/>
      <c r="Y713"/>
      <c r="Z713"/>
    </row>
    <row r="714" spans="1:26" s="1" customFormat="1">
      <c r="A714" s="9"/>
      <c r="B714" s="4"/>
      <c r="D714"/>
      <c r="E714"/>
      <c r="F714"/>
      <c r="J714"/>
      <c r="K714" s="3"/>
      <c r="L714"/>
      <c r="P714"/>
      <c r="Q714"/>
      <c r="R714"/>
      <c r="S714"/>
      <c r="T714"/>
      <c r="U714"/>
      <c r="V714"/>
      <c r="W714"/>
      <c r="X714"/>
      <c r="Y714"/>
      <c r="Z714"/>
    </row>
    <row r="715" spans="1:26" s="1" customFormat="1">
      <c r="A715" s="9"/>
      <c r="B715" s="4"/>
      <c r="D715"/>
      <c r="E715"/>
      <c r="F715"/>
      <c r="J715"/>
      <c r="K715" s="3"/>
      <c r="L715"/>
      <c r="P715"/>
      <c r="Q715"/>
      <c r="R715"/>
      <c r="S715"/>
      <c r="T715"/>
      <c r="U715"/>
      <c r="V715"/>
      <c r="W715"/>
      <c r="X715"/>
      <c r="Y715"/>
      <c r="Z715"/>
    </row>
    <row r="716" spans="1:26" s="1" customFormat="1">
      <c r="A716" s="9"/>
      <c r="B716" s="4"/>
      <c r="D716"/>
      <c r="E716"/>
      <c r="F716"/>
      <c r="J716"/>
      <c r="K716" s="3"/>
      <c r="L716"/>
      <c r="P716"/>
      <c r="Q716"/>
      <c r="R716"/>
      <c r="S716"/>
      <c r="T716"/>
      <c r="U716"/>
      <c r="V716"/>
      <c r="W716"/>
      <c r="X716"/>
      <c r="Y716"/>
      <c r="Z716"/>
    </row>
    <row r="717" spans="1:26" s="1" customFormat="1">
      <c r="A717" s="9"/>
      <c r="B717" s="4"/>
      <c r="D717"/>
      <c r="E717"/>
      <c r="F717"/>
      <c r="J717"/>
      <c r="K717" s="3"/>
      <c r="L717"/>
      <c r="P717"/>
      <c r="Q717"/>
      <c r="R717"/>
      <c r="S717"/>
      <c r="T717"/>
      <c r="U717"/>
      <c r="V717"/>
      <c r="W717"/>
      <c r="X717"/>
      <c r="Y717"/>
      <c r="Z717"/>
    </row>
    <row r="718" spans="1:26" s="1" customFormat="1">
      <c r="A718" s="9"/>
      <c r="B718" s="4"/>
      <c r="D718"/>
      <c r="E718"/>
      <c r="F718"/>
      <c r="J718"/>
      <c r="K718" s="3"/>
      <c r="L718"/>
      <c r="P718"/>
      <c r="Q718"/>
      <c r="R718"/>
      <c r="S718"/>
      <c r="T718"/>
      <c r="U718"/>
      <c r="V718"/>
      <c r="W718"/>
      <c r="X718"/>
      <c r="Y718"/>
      <c r="Z718"/>
    </row>
    <row r="719" spans="1:26" s="1" customFormat="1">
      <c r="A719" s="9"/>
      <c r="B719" s="4"/>
      <c r="D719"/>
      <c r="E719"/>
      <c r="F719"/>
      <c r="J719"/>
      <c r="K719" s="3"/>
      <c r="L719"/>
      <c r="P719"/>
      <c r="Q719"/>
      <c r="R719"/>
      <c r="S719"/>
      <c r="T719"/>
      <c r="U719"/>
      <c r="V719"/>
      <c r="W719"/>
      <c r="X719"/>
      <c r="Y719"/>
      <c r="Z719"/>
    </row>
    <row r="720" spans="1:26" s="1" customFormat="1">
      <c r="A720" s="9"/>
      <c r="B720" s="4"/>
      <c r="D720"/>
      <c r="E720"/>
      <c r="F720"/>
      <c r="J720"/>
      <c r="K720" s="3"/>
      <c r="L720"/>
      <c r="P720"/>
      <c r="Q720"/>
      <c r="R720"/>
      <c r="S720"/>
      <c r="T720"/>
      <c r="U720"/>
      <c r="V720"/>
      <c r="W720"/>
      <c r="X720"/>
      <c r="Y720"/>
      <c r="Z720"/>
    </row>
    <row r="721" spans="1:26" s="1" customFormat="1">
      <c r="A721" s="9"/>
      <c r="B721" s="4"/>
      <c r="D721"/>
      <c r="E721"/>
      <c r="F721"/>
      <c r="J721"/>
      <c r="K721" s="3"/>
      <c r="L721"/>
      <c r="P721"/>
      <c r="Q721"/>
      <c r="R721"/>
      <c r="S721"/>
      <c r="T721"/>
      <c r="U721"/>
      <c r="V721"/>
      <c r="W721"/>
      <c r="X721"/>
      <c r="Y721"/>
      <c r="Z721"/>
    </row>
    <row r="722" spans="1:26" s="1" customFormat="1">
      <c r="A722" s="9"/>
      <c r="B722" s="4"/>
      <c r="D722"/>
      <c r="E722"/>
      <c r="F722"/>
      <c r="J722"/>
      <c r="K722" s="3"/>
      <c r="L722"/>
      <c r="P722"/>
      <c r="Q722"/>
      <c r="R722"/>
      <c r="S722"/>
      <c r="T722"/>
      <c r="U722"/>
      <c r="V722"/>
      <c r="W722"/>
      <c r="X722"/>
      <c r="Y722"/>
      <c r="Z722"/>
    </row>
    <row r="723" spans="1:26" s="1" customFormat="1">
      <c r="A723" s="9"/>
      <c r="B723" s="4"/>
      <c r="D723"/>
      <c r="E723"/>
      <c r="F723"/>
      <c r="J723"/>
      <c r="K723" s="3"/>
      <c r="L723"/>
      <c r="P723"/>
      <c r="Q723"/>
      <c r="R723"/>
      <c r="S723"/>
      <c r="T723"/>
      <c r="U723"/>
      <c r="V723"/>
      <c r="W723"/>
      <c r="X723"/>
      <c r="Y723"/>
      <c r="Z723"/>
    </row>
    <row r="724" spans="1:26" s="1" customFormat="1">
      <c r="A724" s="9"/>
      <c r="B724" s="4"/>
      <c r="D724"/>
      <c r="E724"/>
      <c r="F724"/>
      <c r="J724"/>
      <c r="K724" s="3"/>
      <c r="L724"/>
      <c r="P724"/>
      <c r="Q724"/>
      <c r="R724"/>
      <c r="S724"/>
      <c r="T724"/>
      <c r="U724"/>
      <c r="V724"/>
      <c r="W724"/>
      <c r="X724"/>
      <c r="Y724"/>
      <c r="Z724"/>
    </row>
    <row r="725" spans="1:26" s="1" customFormat="1">
      <c r="A725" s="9"/>
      <c r="B725" s="4"/>
      <c r="D725"/>
      <c r="E725"/>
      <c r="F725"/>
      <c r="J725"/>
      <c r="K725" s="3"/>
      <c r="L725"/>
      <c r="P725"/>
      <c r="Q725"/>
      <c r="R725"/>
      <c r="S725"/>
      <c r="T725"/>
      <c r="U725"/>
      <c r="V725"/>
      <c r="W725"/>
      <c r="X725"/>
      <c r="Y725"/>
      <c r="Z725"/>
    </row>
    <row r="726" spans="1:26" s="1" customFormat="1">
      <c r="A726" s="9"/>
      <c r="B726" s="4"/>
      <c r="D726"/>
      <c r="E726"/>
      <c r="F726"/>
      <c r="J726"/>
      <c r="K726" s="3"/>
      <c r="L726"/>
      <c r="P726"/>
      <c r="Q726"/>
      <c r="R726"/>
      <c r="S726"/>
      <c r="T726"/>
      <c r="U726"/>
      <c r="V726"/>
      <c r="W726"/>
      <c r="X726"/>
      <c r="Y726"/>
      <c r="Z726"/>
    </row>
    <row r="727" spans="1:26" s="1" customFormat="1">
      <c r="A727" s="9"/>
      <c r="B727" s="4"/>
      <c r="D727"/>
      <c r="E727"/>
      <c r="F727"/>
      <c r="J727"/>
      <c r="K727" s="3"/>
      <c r="L727"/>
      <c r="P727"/>
      <c r="Q727"/>
      <c r="R727"/>
      <c r="S727"/>
      <c r="T727"/>
      <c r="U727"/>
      <c r="V727"/>
      <c r="W727"/>
      <c r="X727"/>
      <c r="Y727"/>
      <c r="Z727"/>
    </row>
    <row r="728" spans="1:26" s="1" customFormat="1">
      <c r="A728" s="9"/>
      <c r="B728" s="4"/>
      <c r="D728"/>
      <c r="E728"/>
      <c r="F728"/>
      <c r="J728"/>
      <c r="K728" s="3"/>
      <c r="L728"/>
      <c r="P728"/>
      <c r="Q728"/>
      <c r="R728"/>
      <c r="S728"/>
      <c r="T728"/>
      <c r="U728"/>
      <c r="V728"/>
      <c r="W728"/>
      <c r="X728"/>
      <c r="Y728"/>
      <c r="Z728"/>
    </row>
    <row r="729" spans="1:26" s="1" customFormat="1">
      <c r="A729" s="9"/>
      <c r="B729" s="4"/>
      <c r="D729"/>
      <c r="E729"/>
      <c r="F729"/>
      <c r="J729"/>
      <c r="K729" s="3"/>
      <c r="L729"/>
      <c r="P729"/>
      <c r="Q729"/>
      <c r="R729"/>
      <c r="S729"/>
      <c r="T729"/>
      <c r="U729"/>
      <c r="V729"/>
      <c r="W729"/>
      <c r="X729"/>
      <c r="Y729"/>
      <c r="Z729"/>
    </row>
    <row r="730" spans="1:26" s="1" customFormat="1">
      <c r="A730" s="9"/>
      <c r="B730" s="4"/>
      <c r="D730"/>
      <c r="E730"/>
      <c r="F730"/>
      <c r="J730"/>
      <c r="K730" s="3"/>
      <c r="L730"/>
      <c r="P730"/>
      <c r="Q730"/>
      <c r="R730"/>
      <c r="S730"/>
      <c r="T730"/>
      <c r="U730"/>
      <c r="V730"/>
      <c r="W730"/>
      <c r="X730"/>
      <c r="Y730"/>
      <c r="Z730"/>
    </row>
    <row r="731" spans="1:26" s="1" customFormat="1">
      <c r="A731" s="9"/>
      <c r="B731" s="4"/>
      <c r="D731"/>
      <c r="E731"/>
      <c r="F731"/>
      <c r="J731"/>
      <c r="K731" s="3"/>
      <c r="L731"/>
      <c r="P731"/>
      <c r="Q731"/>
      <c r="R731"/>
      <c r="S731"/>
      <c r="T731"/>
      <c r="U731"/>
      <c r="V731"/>
      <c r="W731"/>
      <c r="X731"/>
      <c r="Y731"/>
      <c r="Z731"/>
    </row>
    <row r="732" spans="1:26" s="1" customFormat="1">
      <c r="A732" s="9"/>
      <c r="B732" s="4"/>
      <c r="D732"/>
      <c r="E732"/>
      <c r="F732"/>
      <c r="J732"/>
      <c r="K732" s="3"/>
      <c r="L732"/>
      <c r="P732"/>
      <c r="Q732"/>
      <c r="R732"/>
      <c r="S732"/>
      <c r="T732"/>
      <c r="U732"/>
      <c r="V732"/>
      <c r="W732"/>
      <c r="X732"/>
      <c r="Y732"/>
      <c r="Z732"/>
    </row>
    <row r="733" spans="1:26" s="1" customFormat="1">
      <c r="A733" s="9"/>
      <c r="B733" s="4"/>
      <c r="D733"/>
      <c r="E733"/>
      <c r="F733"/>
      <c r="J733"/>
      <c r="K733" s="3"/>
      <c r="L733"/>
      <c r="P733"/>
      <c r="Q733"/>
      <c r="R733"/>
      <c r="S733"/>
      <c r="T733"/>
      <c r="U733"/>
      <c r="V733"/>
      <c r="W733"/>
      <c r="X733"/>
      <c r="Y733"/>
      <c r="Z733"/>
    </row>
    <row r="734" spans="1:26" s="1" customFormat="1">
      <c r="A734" s="9"/>
      <c r="B734" s="4"/>
      <c r="D734"/>
      <c r="E734"/>
      <c r="F734"/>
      <c r="J734"/>
      <c r="K734" s="3"/>
      <c r="L734"/>
      <c r="P734"/>
      <c r="Q734"/>
      <c r="R734"/>
      <c r="S734"/>
      <c r="T734"/>
      <c r="U734"/>
      <c r="V734"/>
      <c r="W734"/>
      <c r="X734"/>
      <c r="Y734"/>
      <c r="Z734"/>
    </row>
    <row r="735" spans="1:26" s="1" customFormat="1">
      <c r="A735" s="9"/>
      <c r="B735" s="4"/>
      <c r="D735"/>
      <c r="E735"/>
      <c r="F735"/>
      <c r="J735"/>
      <c r="K735" s="3"/>
      <c r="L735"/>
      <c r="P735"/>
      <c r="Q735"/>
      <c r="R735"/>
      <c r="S735"/>
      <c r="T735"/>
      <c r="U735"/>
      <c r="V735"/>
      <c r="W735"/>
      <c r="X735"/>
      <c r="Y735"/>
      <c r="Z735"/>
    </row>
    <row r="736" spans="1:26" s="1" customFormat="1">
      <c r="A736" s="9"/>
      <c r="B736" s="4"/>
      <c r="D736"/>
      <c r="E736"/>
      <c r="F736"/>
      <c r="J736"/>
      <c r="K736" s="3"/>
      <c r="L736"/>
      <c r="P736"/>
      <c r="Q736"/>
      <c r="R736"/>
      <c r="S736"/>
      <c r="T736"/>
      <c r="U736"/>
      <c r="V736"/>
      <c r="W736"/>
      <c r="X736"/>
      <c r="Y736"/>
      <c r="Z736"/>
    </row>
    <row r="737" spans="1:26" s="1" customFormat="1">
      <c r="A737" s="9"/>
      <c r="B737" s="4"/>
      <c r="D737"/>
      <c r="E737"/>
      <c r="F737"/>
      <c r="J737"/>
      <c r="K737" s="3"/>
      <c r="L737"/>
      <c r="P737"/>
      <c r="Q737"/>
      <c r="R737"/>
      <c r="S737"/>
      <c r="T737"/>
      <c r="U737"/>
      <c r="V737"/>
      <c r="W737"/>
      <c r="X737"/>
      <c r="Y737"/>
      <c r="Z737"/>
    </row>
    <row r="738" spans="1:26" s="1" customFormat="1">
      <c r="A738" s="9"/>
      <c r="B738" s="4"/>
      <c r="D738"/>
      <c r="E738"/>
      <c r="F738"/>
      <c r="J738"/>
      <c r="K738" s="3"/>
      <c r="L738"/>
      <c r="P738"/>
      <c r="Q738"/>
      <c r="R738"/>
      <c r="S738"/>
      <c r="T738"/>
      <c r="U738"/>
      <c r="V738"/>
      <c r="W738"/>
      <c r="X738"/>
      <c r="Y738"/>
      <c r="Z738"/>
    </row>
    <row r="739" spans="1:26" s="1" customFormat="1">
      <c r="A739" s="9"/>
      <c r="B739" s="4"/>
      <c r="D739"/>
      <c r="E739"/>
      <c r="F739"/>
      <c r="J739"/>
      <c r="K739" s="3"/>
      <c r="L739"/>
      <c r="P739"/>
      <c r="Q739"/>
      <c r="R739"/>
      <c r="S739"/>
      <c r="T739"/>
      <c r="U739"/>
      <c r="V739"/>
      <c r="W739"/>
      <c r="X739"/>
      <c r="Y739"/>
      <c r="Z739"/>
    </row>
    <row r="740" spans="1:26" s="1" customFormat="1">
      <c r="A740" s="9"/>
      <c r="B740" s="4"/>
      <c r="D740"/>
      <c r="E740"/>
      <c r="F740"/>
      <c r="J740"/>
      <c r="K740" s="3"/>
      <c r="L740"/>
      <c r="P740"/>
      <c r="Q740"/>
      <c r="R740"/>
      <c r="S740"/>
      <c r="T740"/>
      <c r="U740"/>
      <c r="V740"/>
      <c r="W740"/>
      <c r="X740"/>
      <c r="Y740"/>
      <c r="Z740"/>
    </row>
    <row r="741" spans="1:26" s="1" customFormat="1">
      <c r="A741" s="9"/>
      <c r="B741" s="4"/>
      <c r="D741"/>
      <c r="E741"/>
      <c r="F741"/>
      <c r="J741"/>
      <c r="K741" s="3"/>
      <c r="L741"/>
      <c r="P741"/>
      <c r="Q741"/>
      <c r="R741"/>
      <c r="S741"/>
      <c r="T741"/>
      <c r="U741"/>
      <c r="V741"/>
      <c r="W741"/>
      <c r="X741"/>
      <c r="Y741"/>
      <c r="Z741"/>
    </row>
    <row r="742" spans="1:26" s="1" customFormat="1">
      <c r="A742" s="9"/>
      <c r="B742" s="4"/>
      <c r="D742"/>
      <c r="E742"/>
      <c r="F742"/>
      <c r="J742"/>
      <c r="K742" s="3"/>
      <c r="L742"/>
      <c r="P742"/>
      <c r="Q742"/>
      <c r="R742"/>
      <c r="S742"/>
      <c r="T742"/>
      <c r="U742"/>
      <c r="V742"/>
      <c r="W742"/>
      <c r="X742"/>
      <c r="Y742"/>
      <c r="Z742"/>
    </row>
    <row r="743" spans="1:26" s="1" customFormat="1">
      <c r="A743" s="9"/>
      <c r="B743" s="4"/>
      <c r="D743"/>
      <c r="E743"/>
      <c r="F743"/>
      <c r="J743"/>
      <c r="K743" s="3"/>
      <c r="L743"/>
      <c r="P743"/>
      <c r="Q743"/>
      <c r="R743"/>
      <c r="S743"/>
      <c r="T743"/>
      <c r="U743"/>
      <c r="V743"/>
      <c r="W743"/>
      <c r="X743"/>
      <c r="Y743"/>
      <c r="Z743"/>
    </row>
    <row r="744" spans="1:26" s="1" customFormat="1">
      <c r="A744" s="9"/>
      <c r="B744" s="4"/>
      <c r="D744"/>
      <c r="E744"/>
      <c r="F744"/>
      <c r="J744"/>
      <c r="K744" s="3"/>
      <c r="L744"/>
      <c r="P744"/>
      <c r="Q744"/>
      <c r="R744"/>
      <c r="S744"/>
      <c r="T744"/>
      <c r="U744"/>
      <c r="V744"/>
      <c r="W744"/>
      <c r="X744"/>
      <c r="Y744"/>
      <c r="Z744"/>
    </row>
    <row r="745" spans="1:26" s="1" customFormat="1">
      <c r="A745" s="9"/>
      <c r="B745" s="4"/>
      <c r="D745"/>
      <c r="E745"/>
      <c r="F745"/>
      <c r="J745"/>
      <c r="K745" s="3"/>
      <c r="L745"/>
      <c r="P745"/>
      <c r="Q745"/>
      <c r="R745"/>
      <c r="S745"/>
      <c r="T745"/>
      <c r="U745"/>
      <c r="V745"/>
      <c r="W745"/>
      <c r="X745"/>
      <c r="Y745"/>
      <c r="Z745"/>
    </row>
    <row r="746" spans="1:26" s="1" customFormat="1">
      <c r="A746" s="9"/>
      <c r="B746" s="4"/>
      <c r="D746"/>
      <c r="E746"/>
      <c r="F746"/>
      <c r="J746"/>
      <c r="K746" s="3"/>
      <c r="L746"/>
      <c r="P746"/>
      <c r="Q746"/>
      <c r="R746"/>
      <c r="S746"/>
      <c r="T746"/>
      <c r="U746"/>
      <c r="V746"/>
      <c r="W746"/>
      <c r="X746"/>
      <c r="Y746"/>
      <c r="Z746"/>
    </row>
    <row r="747" spans="1:26" s="1" customFormat="1">
      <c r="A747" s="9"/>
      <c r="B747" s="4"/>
      <c r="D747"/>
      <c r="E747"/>
      <c r="F747"/>
      <c r="J747"/>
      <c r="K747" s="3"/>
      <c r="L747"/>
      <c r="P747"/>
      <c r="Q747"/>
      <c r="R747"/>
      <c r="S747"/>
      <c r="T747"/>
      <c r="U747"/>
      <c r="V747"/>
      <c r="W747"/>
      <c r="X747"/>
      <c r="Y747"/>
      <c r="Z747"/>
    </row>
    <row r="748" spans="1:26" s="1" customFormat="1">
      <c r="A748" s="9"/>
      <c r="B748" s="4"/>
      <c r="D748"/>
      <c r="E748"/>
      <c r="F748"/>
      <c r="J748"/>
      <c r="K748" s="3"/>
      <c r="L748"/>
      <c r="P748"/>
      <c r="Q748"/>
      <c r="R748"/>
      <c r="S748"/>
      <c r="T748"/>
      <c r="U748"/>
      <c r="V748"/>
      <c r="W748"/>
      <c r="X748"/>
      <c r="Y748"/>
      <c r="Z748"/>
    </row>
    <row r="749" spans="1:26" s="1" customFormat="1">
      <c r="A749" s="9"/>
      <c r="B749" s="4"/>
      <c r="D749"/>
      <c r="E749"/>
      <c r="F749"/>
      <c r="J749"/>
      <c r="K749" s="3"/>
      <c r="L749"/>
      <c r="P749"/>
      <c r="Q749"/>
      <c r="R749"/>
      <c r="S749"/>
      <c r="T749"/>
      <c r="U749"/>
      <c r="V749"/>
      <c r="W749"/>
      <c r="X749"/>
      <c r="Y749"/>
      <c r="Z749"/>
    </row>
    <row r="750" spans="1:26" s="1" customFormat="1">
      <c r="A750" s="9"/>
      <c r="B750" s="4"/>
      <c r="D750"/>
      <c r="E750"/>
      <c r="F750"/>
      <c r="J750"/>
      <c r="K750" s="3"/>
      <c r="L750"/>
      <c r="P750"/>
      <c r="Q750"/>
      <c r="R750"/>
      <c r="S750"/>
      <c r="T750"/>
      <c r="U750"/>
      <c r="V750"/>
      <c r="W750"/>
      <c r="X750"/>
      <c r="Y750"/>
      <c r="Z750"/>
    </row>
    <row r="751" spans="1:26" s="1" customFormat="1">
      <c r="A751" s="9"/>
      <c r="B751" s="4"/>
      <c r="D751"/>
      <c r="E751"/>
      <c r="F751"/>
      <c r="J751"/>
      <c r="K751" s="3"/>
      <c r="L751"/>
      <c r="P751"/>
      <c r="Q751"/>
      <c r="R751"/>
      <c r="S751"/>
      <c r="T751"/>
      <c r="U751"/>
      <c r="V751"/>
      <c r="W751"/>
      <c r="X751"/>
      <c r="Y751"/>
      <c r="Z751"/>
    </row>
    <row r="752" spans="1:26" s="1" customFormat="1">
      <c r="A752" s="9"/>
      <c r="B752" s="4"/>
      <c r="D752"/>
      <c r="E752"/>
      <c r="F752"/>
      <c r="J752"/>
      <c r="K752" s="3"/>
      <c r="L752"/>
      <c r="P752"/>
      <c r="Q752"/>
      <c r="R752"/>
      <c r="S752"/>
      <c r="T752"/>
      <c r="U752"/>
      <c r="V752"/>
      <c r="W752"/>
      <c r="X752"/>
      <c r="Y752"/>
      <c r="Z752"/>
    </row>
    <row r="753" spans="1:26" s="1" customFormat="1">
      <c r="A753" s="9"/>
      <c r="B753" s="4"/>
      <c r="D753"/>
      <c r="E753"/>
      <c r="F753"/>
      <c r="J753"/>
      <c r="K753" s="3"/>
      <c r="L753"/>
      <c r="P753"/>
      <c r="Q753"/>
      <c r="R753"/>
      <c r="S753"/>
      <c r="T753"/>
      <c r="U753"/>
      <c r="V753"/>
      <c r="W753"/>
      <c r="X753"/>
      <c r="Y753"/>
      <c r="Z753"/>
    </row>
    <row r="754" spans="1:26" s="1" customFormat="1">
      <c r="A754" s="9"/>
      <c r="B754" s="4"/>
      <c r="D754"/>
      <c r="E754"/>
      <c r="F754"/>
      <c r="J754"/>
      <c r="K754" s="3"/>
      <c r="L754"/>
      <c r="P754"/>
      <c r="Q754"/>
      <c r="R754"/>
      <c r="S754"/>
      <c r="T754"/>
      <c r="U754"/>
      <c r="V754"/>
      <c r="W754"/>
      <c r="X754"/>
      <c r="Y754"/>
      <c r="Z754"/>
    </row>
    <row r="755" spans="1:26" s="1" customFormat="1">
      <c r="A755" s="9"/>
      <c r="B755" s="4"/>
      <c r="D755"/>
      <c r="E755"/>
      <c r="F755"/>
      <c r="J755"/>
      <c r="K755" s="3"/>
      <c r="L755"/>
      <c r="P755"/>
      <c r="Q755"/>
      <c r="R755"/>
      <c r="S755"/>
      <c r="T755"/>
      <c r="U755"/>
      <c r="V755"/>
      <c r="W755"/>
      <c r="X755"/>
      <c r="Y755"/>
      <c r="Z755"/>
    </row>
    <row r="756" spans="1:26" s="1" customFormat="1">
      <c r="A756" s="9"/>
      <c r="B756" s="4"/>
      <c r="D756"/>
      <c r="E756"/>
      <c r="F756"/>
      <c r="J756"/>
      <c r="K756" s="3"/>
      <c r="L756"/>
      <c r="P756"/>
      <c r="Q756"/>
      <c r="R756"/>
      <c r="S756"/>
      <c r="T756"/>
      <c r="U756"/>
      <c r="V756"/>
      <c r="W756"/>
      <c r="X756"/>
      <c r="Y756"/>
      <c r="Z756"/>
    </row>
    <row r="757" spans="1:26" s="1" customFormat="1">
      <c r="A757" s="9"/>
      <c r="B757" s="4"/>
      <c r="D757"/>
      <c r="E757"/>
      <c r="F757"/>
      <c r="J757"/>
      <c r="K757" s="3"/>
      <c r="L757"/>
      <c r="P757"/>
      <c r="Q757"/>
      <c r="R757"/>
      <c r="S757"/>
      <c r="T757"/>
      <c r="U757"/>
      <c r="V757"/>
      <c r="W757"/>
      <c r="X757"/>
      <c r="Y757"/>
      <c r="Z757"/>
    </row>
    <row r="758" spans="1:26" s="1" customFormat="1">
      <c r="A758" s="9"/>
      <c r="B758" s="4"/>
      <c r="D758"/>
      <c r="E758"/>
      <c r="F758"/>
      <c r="J758"/>
      <c r="K758" s="3"/>
      <c r="L758"/>
      <c r="P758"/>
      <c r="Q758"/>
      <c r="R758"/>
      <c r="S758"/>
      <c r="T758"/>
      <c r="U758"/>
      <c r="V758"/>
      <c r="W758"/>
      <c r="X758"/>
      <c r="Y758"/>
      <c r="Z758"/>
    </row>
    <row r="759" spans="1:26" s="1" customFormat="1">
      <c r="A759" s="9"/>
      <c r="B759" s="4"/>
      <c r="D759"/>
      <c r="E759"/>
      <c r="F759"/>
      <c r="J759"/>
      <c r="K759" s="3"/>
      <c r="L759"/>
      <c r="P759"/>
      <c r="Q759"/>
      <c r="R759"/>
      <c r="S759"/>
      <c r="T759"/>
      <c r="U759"/>
      <c r="V759"/>
      <c r="W759"/>
      <c r="X759"/>
      <c r="Y759"/>
      <c r="Z759"/>
    </row>
    <row r="760" spans="1:26" s="1" customFormat="1">
      <c r="A760" s="9"/>
      <c r="B760" s="4"/>
      <c r="D760"/>
      <c r="E760"/>
      <c r="F760"/>
      <c r="J760"/>
      <c r="K760" s="3"/>
      <c r="L760"/>
      <c r="P760"/>
      <c r="Q760"/>
      <c r="R760"/>
      <c r="S760"/>
      <c r="T760"/>
      <c r="U760"/>
      <c r="V760"/>
      <c r="W760"/>
      <c r="X760"/>
      <c r="Y760"/>
      <c r="Z760"/>
    </row>
    <row r="761" spans="1:26" s="1" customFormat="1">
      <c r="A761" s="9"/>
      <c r="B761" s="4"/>
      <c r="D761"/>
      <c r="E761"/>
      <c r="F761"/>
      <c r="J761"/>
      <c r="K761" s="3"/>
      <c r="L761"/>
      <c r="P761"/>
      <c r="Q761"/>
      <c r="R761"/>
      <c r="S761"/>
      <c r="T761"/>
      <c r="U761"/>
      <c r="V761"/>
      <c r="W761"/>
      <c r="X761"/>
      <c r="Y761"/>
      <c r="Z761"/>
    </row>
    <row r="762" spans="1:26" s="1" customFormat="1">
      <c r="A762" s="9"/>
      <c r="B762" s="4"/>
      <c r="D762"/>
      <c r="E762"/>
      <c r="F762"/>
      <c r="J762"/>
      <c r="K762" s="3"/>
      <c r="L762"/>
      <c r="P762"/>
      <c r="Q762"/>
      <c r="R762"/>
      <c r="S762"/>
      <c r="T762"/>
      <c r="U762"/>
      <c r="V762"/>
      <c r="W762"/>
      <c r="X762"/>
      <c r="Y762"/>
      <c r="Z762"/>
    </row>
    <row r="763" spans="1:26" s="1" customFormat="1">
      <c r="A763" s="9"/>
      <c r="B763" s="4"/>
      <c r="D763"/>
      <c r="E763"/>
      <c r="F763"/>
      <c r="J763"/>
      <c r="K763" s="3"/>
      <c r="L763"/>
      <c r="P763"/>
      <c r="Q763"/>
      <c r="R763"/>
      <c r="S763"/>
      <c r="T763"/>
      <c r="U763"/>
      <c r="V763"/>
      <c r="W763"/>
      <c r="X763"/>
      <c r="Y763"/>
      <c r="Z763"/>
    </row>
    <row r="764" spans="1:26" s="1" customFormat="1">
      <c r="A764" s="9"/>
      <c r="B764" s="4"/>
      <c r="D764"/>
      <c r="E764"/>
      <c r="F764"/>
      <c r="J764"/>
      <c r="K764" s="3"/>
      <c r="L764"/>
      <c r="P764"/>
      <c r="Q764"/>
      <c r="R764"/>
      <c r="S764"/>
      <c r="T764"/>
      <c r="U764"/>
      <c r="V764"/>
      <c r="W764"/>
      <c r="X764"/>
      <c r="Y764"/>
      <c r="Z764"/>
    </row>
    <row r="765" spans="1:26" s="1" customFormat="1">
      <c r="A765" s="9"/>
      <c r="B765" s="4"/>
      <c r="D765"/>
      <c r="E765"/>
      <c r="F765"/>
      <c r="J765"/>
      <c r="K765" s="3"/>
      <c r="L765"/>
      <c r="P765"/>
      <c r="Q765"/>
      <c r="R765"/>
      <c r="S765"/>
      <c r="T765"/>
      <c r="U765"/>
      <c r="V765"/>
      <c r="W765"/>
      <c r="X765"/>
      <c r="Y765"/>
      <c r="Z765"/>
    </row>
    <row r="766" spans="1:26" s="1" customFormat="1">
      <c r="A766" s="9"/>
      <c r="B766" s="4"/>
      <c r="D766"/>
      <c r="E766"/>
      <c r="F766"/>
      <c r="J766"/>
      <c r="K766" s="3"/>
      <c r="L766"/>
      <c r="P766"/>
      <c r="Q766"/>
      <c r="R766"/>
      <c r="S766"/>
      <c r="T766"/>
      <c r="U766"/>
      <c r="V766"/>
      <c r="W766"/>
      <c r="X766"/>
      <c r="Y766"/>
      <c r="Z766"/>
    </row>
    <row r="767" spans="1:26" s="1" customFormat="1">
      <c r="A767" s="9"/>
      <c r="B767" s="4"/>
      <c r="D767"/>
      <c r="E767"/>
      <c r="F767"/>
      <c r="J767"/>
      <c r="K767" s="3"/>
      <c r="L767"/>
      <c r="P767"/>
      <c r="Q767"/>
      <c r="R767"/>
      <c r="S767"/>
      <c r="T767"/>
      <c r="U767"/>
      <c r="V767"/>
      <c r="W767"/>
      <c r="X767"/>
      <c r="Y767"/>
      <c r="Z767"/>
    </row>
    <row r="768" spans="1:26" s="1" customFormat="1">
      <c r="A768" s="9"/>
      <c r="B768" s="4"/>
      <c r="D768"/>
      <c r="E768"/>
      <c r="F768"/>
      <c r="J768"/>
      <c r="K768" s="3"/>
      <c r="L768"/>
      <c r="P768"/>
      <c r="Q768"/>
      <c r="R768"/>
      <c r="S768"/>
      <c r="T768"/>
      <c r="U768"/>
      <c r="V768"/>
      <c r="W768"/>
      <c r="X768"/>
      <c r="Y768"/>
      <c r="Z768"/>
    </row>
    <row r="769" spans="1:26" s="1" customFormat="1">
      <c r="A769" s="9"/>
      <c r="B769" s="4"/>
      <c r="D769"/>
      <c r="E769"/>
      <c r="F769"/>
      <c r="J769"/>
      <c r="K769" s="3"/>
      <c r="L769"/>
      <c r="P769"/>
      <c r="Q769"/>
      <c r="R769"/>
      <c r="S769"/>
      <c r="T769"/>
      <c r="U769"/>
      <c r="V769"/>
      <c r="W769"/>
      <c r="X769"/>
      <c r="Y769"/>
      <c r="Z769"/>
    </row>
    <row r="770" spans="1:26" s="1" customFormat="1">
      <c r="A770" s="9"/>
      <c r="B770" s="4"/>
      <c r="D770"/>
      <c r="E770"/>
      <c r="F770"/>
      <c r="J770"/>
      <c r="K770" s="3"/>
      <c r="L770"/>
      <c r="P770"/>
      <c r="Q770"/>
      <c r="R770"/>
      <c r="S770"/>
      <c r="T770"/>
      <c r="U770"/>
      <c r="V770"/>
      <c r="W770"/>
      <c r="X770"/>
      <c r="Y770"/>
      <c r="Z770"/>
    </row>
    <row r="771" spans="1:26" s="1" customFormat="1">
      <c r="A771" s="9"/>
      <c r="B771" s="4"/>
      <c r="D771"/>
      <c r="E771"/>
      <c r="F771"/>
      <c r="J771"/>
      <c r="K771" s="3"/>
      <c r="L771"/>
      <c r="P771"/>
      <c r="Q771"/>
      <c r="R771"/>
      <c r="S771"/>
      <c r="T771"/>
      <c r="U771"/>
      <c r="V771"/>
      <c r="W771"/>
      <c r="X771"/>
      <c r="Y771"/>
      <c r="Z771"/>
    </row>
    <row r="772" spans="1:26" s="1" customFormat="1">
      <c r="A772" s="9"/>
      <c r="B772" s="4"/>
      <c r="D772"/>
      <c r="E772"/>
      <c r="F772"/>
      <c r="J772"/>
      <c r="K772" s="3"/>
      <c r="L772"/>
      <c r="P772"/>
      <c r="Q772"/>
      <c r="R772"/>
      <c r="S772"/>
      <c r="T772"/>
      <c r="U772"/>
      <c r="V772"/>
      <c r="W772"/>
      <c r="X772"/>
      <c r="Y772"/>
      <c r="Z772"/>
    </row>
    <row r="773" spans="1:26" s="1" customFormat="1">
      <c r="A773" s="9"/>
      <c r="B773" s="4"/>
      <c r="D773"/>
      <c r="E773"/>
      <c r="F773"/>
      <c r="J773"/>
      <c r="K773" s="3"/>
      <c r="L773"/>
      <c r="P773"/>
      <c r="Q773"/>
      <c r="R773"/>
      <c r="S773"/>
      <c r="T773"/>
      <c r="U773"/>
      <c r="V773"/>
      <c r="W773"/>
      <c r="X773"/>
      <c r="Y773"/>
      <c r="Z773"/>
    </row>
    <row r="774" spans="1:26" s="1" customFormat="1">
      <c r="A774" s="9"/>
      <c r="B774" s="4"/>
      <c r="D774"/>
      <c r="E774"/>
      <c r="F774"/>
      <c r="J774"/>
      <c r="K774" s="3"/>
      <c r="L774"/>
      <c r="P774"/>
      <c r="Q774"/>
      <c r="R774"/>
      <c r="S774"/>
      <c r="T774"/>
      <c r="U774"/>
      <c r="V774"/>
      <c r="W774"/>
      <c r="X774"/>
      <c r="Y774"/>
      <c r="Z774"/>
    </row>
    <row r="775" spans="1:26" s="1" customFormat="1">
      <c r="A775" s="9"/>
      <c r="B775" s="4"/>
      <c r="D775"/>
      <c r="E775"/>
      <c r="F775"/>
      <c r="J775"/>
      <c r="K775" s="3"/>
      <c r="L775"/>
      <c r="P775"/>
      <c r="Q775"/>
      <c r="R775"/>
      <c r="S775"/>
      <c r="T775"/>
      <c r="U775"/>
      <c r="V775"/>
      <c r="W775"/>
      <c r="X775"/>
      <c r="Y775"/>
      <c r="Z775"/>
    </row>
    <row r="776" spans="1:26" s="1" customFormat="1">
      <c r="A776" s="9"/>
      <c r="B776" s="4"/>
      <c r="D776"/>
      <c r="E776"/>
      <c r="F776"/>
      <c r="J776"/>
      <c r="K776" s="3"/>
      <c r="L776"/>
      <c r="P776"/>
      <c r="Q776"/>
      <c r="R776"/>
      <c r="S776"/>
      <c r="T776"/>
      <c r="U776"/>
      <c r="V776"/>
      <c r="W776"/>
      <c r="X776"/>
      <c r="Y776"/>
      <c r="Z776"/>
    </row>
    <row r="777" spans="1:26" s="1" customFormat="1">
      <c r="A777" s="9"/>
      <c r="B777" s="4"/>
      <c r="D777"/>
      <c r="E777"/>
      <c r="F777"/>
      <c r="J777"/>
      <c r="K777" s="3"/>
      <c r="L777"/>
      <c r="P777"/>
      <c r="Q777"/>
      <c r="R777"/>
      <c r="S777"/>
      <c r="T777"/>
      <c r="U777"/>
      <c r="V777"/>
      <c r="W777"/>
      <c r="X777"/>
      <c r="Y777"/>
      <c r="Z777"/>
    </row>
    <row r="778" spans="1:26" s="1" customFormat="1">
      <c r="A778" s="9"/>
      <c r="B778" s="4"/>
      <c r="D778"/>
      <c r="E778"/>
      <c r="F778"/>
      <c r="J778"/>
      <c r="K778" s="3"/>
      <c r="L778"/>
      <c r="P778"/>
      <c r="Q778"/>
      <c r="R778"/>
      <c r="S778"/>
      <c r="T778"/>
      <c r="U778"/>
      <c r="V778"/>
      <c r="W778"/>
      <c r="X778"/>
      <c r="Y778"/>
      <c r="Z778"/>
    </row>
    <row r="779" spans="1:26" s="1" customFormat="1">
      <c r="A779" s="9"/>
      <c r="B779" s="4"/>
      <c r="D779"/>
      <c r="E779"/>
      <c r="F779"/>
      <c r="J779"/>
      <c r="K779" s="3"/>
      <c r="L779"/>
      <c r="P779"/>
      <c r="Q779"/>
      <c r="R779"/>
      <c r="S779"/>
      <c r="T779"/>
      <c r="U779"/>
      <c r="V779"/>
      <c r="W779"/>
      <c r="X779"/>
      <c r="Y779"/>
      <c r="Z779"/>
    </row>
    <row r="780" spans="1:26" s="1" customFormat="1">
      <c r="A780" s="9"/>
      <c r="B780" s="4"/>
      <c r="D780"/>
      <c r="E780"/>
      <c r="F780"/>
      <c r="J780"/>
      <c r="K780" s="3"/>
      <c r="L780"/>
      <c r="P780"/>
      <c r="Q780"/>
      <c r="R780"/>
      <c r="S780"/>
      <c r="T780"/>
      <c r="U780"/>
      <c r="V780"/>
      <c r="W780"/>
      <c r="X780"/>
      <c r="Y780"/>
      <c r="Z780"/>
    </row>
    <row r="781" spans="1:26" s="1" customFormat="1">
      <c r="A781" s="9"/>
      <c r="B781" s="4"/>
      <c r="D781"/>
      <c r="E781"/>
      <c r="F781"/>
      <c r="J781"/>
      <c r="K781" s="3"/>
      <c r="L781"/>
      <c r="P781"/>
      <c r="Q781"/>
      <c r="R781"/>
      <c r="S781"/>
      <c r="T781"/>
      <c r="U781"/>
      <c r="V781"/>
      <c r="W781"/>
      <c r="X781"/>
      <c r="Y781"/>
      <c r="Z781"/>
    </row>
    <row r="782" spans="1:26" s="1" customFormat="1">
      <c r="A782" s="9"/>
      <c r="B782" s="4"/>
      <c r="D782"/>
      <c r="E782"/>
      <c r="F782"/>
      <c r="J782"/>
      <c r="K782" s="3"/>
      <c r="L782"/>
      <c r="P782"/>
      <c r="Q782"/>
      <c r="R782"/>
      <c r="S782"/>
      <c r="T782"/>
      <c r="U782"/>
      <c r="V782"/>
      <c r="W782"/>
      <c r="X782"/>
      <c r="Y782"/>
      <c r="Z782"/>
    </row>
    <row r="783" spans="1:26" s="1" customFormat="1">
      <c r="A783" s="9"/>
      <c r="B783" s="4"/>
      <c r="D783"/>
      <c r="E783"/>
      <c r="F783"/>
      <c r="J783"/>
      <c r="K783" s="3"/>
      <c r="L783"/>
      <c r="P783"/>
      <c r="Q783"/>
      <c r="R783"/>
      <c r="S783"/>
      <c r="T783"/>
      <c r="U783"/>
      <c r="V783"/>
      <c r="W783"/>
      <c r="X783"/>
      <c r="Y783"/>
      <c r="Z783"/>
    </row>
    <row r="784" spans="1:26" s="1" customFormat="1">
      <c r="A784" s="9"/>
      <c r="B784" s="4"/>
      <c r="D784"/>
      <c r="E784"/>
      <c r="F784"/>
      <c r="J784"/>
      <c r="K784" s="3"/>
      <c r="L784"/>
      <c r="P784"/>
      <c r="Q784"/>
      <c r="R784"/>
      <c r="S784"/>
      <c r="T784"/>
      <c r="U784"/>
      <c r="V784"/>
      <c r="W784"/>
      <c r="X784"/>
      <c r="Y784"/>
      <c r="Z784"/>
    </row>
    <row r="785" spans="1:26" s="1" customFormat="1">
      <c r="A785" s="9"/>
      <c r="B785" s="4"/>
      <c r="D785"/>
      <c r="E785"/>
      <c r="F785"/>
      <c r="J785"/>
      <c r="K785" s="3"/>
      <c r="L785"/>
      <c r="P785"/>
      <c r="Q785"/>
      <c r="R785"/>
      <c r="S785"/>
      <c r="T785"/>
      <c r="U785"/>
      <c r="V785"/>
      <c r="W785"/>
      <c r="X785"/>
      <c r="Y785"/>
      <c r="Z785"/>
    </row>
    <row r="786" spans="1:26" s="1" customFormat="1">
      <c r="A786" s="9"/>
      <c r="B786" s="4"/>
      <c r="D786"/>
      <c r="E786"/>
      <c r="F786"/>
      <c r="J786"/>
      <c r="K786" s="3"/>
      <c r="L786"/>
      <c r="P786"/>
      <c r="Q786"/>
      <c r="R786"/>
      <c r="S786"/>
      <c r="T786"/>
      <c r="U786"/>
      <c r="V786"/>
      <c r="W786"/>
      <c r="X786"/>
      <c r="Y786"/>
      <c r="Z786"/>
    </row>
    <row r="787" spans="1:26" s="1" customFormat="1">
      <c r="A787" s="9"/>
      <c r="B787" s="4"/>
      <c r="D787"/>
      <c r="E787"/>
      <c r="F787"/>
      <c r="J787"/>
      <c r="K787" s="3"/>
      <c r="L787"/>
      <c r="P787"/>
      <c r="Q787"/>
      <c r="R787"/>
      <c r="S787"/>
      <c r="T787"/>
      <c r="U787"/>
      <c r="V787"/>
      <c r="W787"/>
      <c r="X787"/>
      <c r="Y787"/>
      <c r="Z787"/>
    </row>
    <row r="788" spans="1:26" s="1" customFormat="1">
      <c r="A788" s="9"/>
      <c r="B788" s="4"/>
      <c r="D788"/>
      <c r="E788"/>
      <c r="F788"/>
      <c r="J788"/>
      <c r="K788" s="3"/>
      <c r="L788"/>
      <c r="P788"/>
      <c r="Q788"/>
      <c r="R788"/>
      <c r="S788"/>
      <c r="T788"/>
      <c r="U788"/>
      <c r="V788"/>
      <c r="W788"/>
      <c r="X788"/>
      <c r="Y788"/>
      <c r="Z788"/>
    </row>
    <row r="789" spans="1:26" s="1" customFormat="1">
      <c r="A789" s="9"/>
      <c r="B789" s="4"/>
      <c r="D789"/>
      <c r="E789"/>
      <c r="F789"/>
      <c r="J789"/>
      <c r="K789" s="3"/>
      <c r="L789"/>
      <c r="P789"/>
      <c r="Q789"/>
      <c r="R789"/>
      <c r="S789"/>
      <c r="T789"/>
      <c r="U789"/>
      <c r="V789"/>
      <c r="W789"/>
      <c r="X789"/>
      <c r="Y789"/>
      <c r="Z789"/>
    </row>
    <row r="790" spans="1:26" s="1" customFormat="1">
      <c r="A790" s="9"/>
      <c r="B790" s="4"/>
      <c r="D790"/>
      <c r="E790"/>
      <c r="F790"/>
      <c r="J790"/>
      <c r="K790" s="3"/>
      <c r="L790"/>
      <c r="P790"/>
      <c r="Q790"/>
      <c r="R790"/>
      <c r="S790"/>
      <c r="T790"/>
      <c r="U790"/>
      <c r="V790"/>
      <c r="W790"/>
      <c r="X790"/>
      <c r="Y790"/>
      <c r="Z790"/>
    </row>
    <row r="791" spans="1:26" s="1" customFormat="1">
      <c r="A791" s="9"/>
      <c r="B791" s="4"/>
      <c r="D791"/>
      <c r="E791"/>
      <c r="F791"/>
      <c r="J791"/>
      <c r="K791" s="3"/>
      <c r="L791"/>
      <c r="P791"/>
      <c r="Q791"/>
      <c r="R791"/>
      <c r="S791"/>
      <c r="T791"/>
      <c r="U791"/>
      <c r="V791"/>
      <c r="W791"/>
      <c r="X791"/>
      <c r="Y791"/>
      <c r="Z791"/>
    </row>
    <row r="792" spans="1:26" s="1" customFormat="1">
      <c r="A792" s="9"/>
      <c r="B792" s="4"/>
      <c r="D792"/>
      <c r="E792"/>
      <c r="F792"/>
      <c r="J792"/>
      <c r="K792" s="3"/>
      <c r="L792"/>
      <c r="P792"/>
      <c r="Q792"/>
      <c r="R792"/>
      <c r="S792"/>
      <c r="T792"/>
      <c r="U792"/>
      <c r="V792"/>
      <c r="W792"/>
      <c r="X792"/>
      <c r="Y792"/>
      <c r="Z792"/>
    </row>
    <row r="793" spans="1:26" s="1" customFormat="1">
      <c r="A793" s="9"/>
      <c r="B793" s="4"/>
      <c r="D793"/>
      <c r="E793"/>
      <c r="F793"/>
      <c r="J793"/>
      <c r="K793" s="3"/>
      <c r="L793"/>
      <c r="P793"/>
      <c r="Q793"/>
      <c r="R793"/>
      <c r="S793"/>
      <c r="T793"/>
      <c r="U793"/>
      <c r="V793"/>
      <c r="W793"/>
      <c r="X793"/>
      <c r="Y793"/>
      <c r="Z793"/>
    </row>
    <row r="794" spans="1:26" s="1" customFormat="1">
      <c r="A794" s="9"/>
      <c r="B794" s="4"/>
      <c r="D794"/>
      <c r="E794"/>
      <c r="F794"/>
      <c r="J794"/>
      <c r="K794" s="3"/>
      <c r="L794"/>
      <c r="P794"/>
      <c r="Q794"/>
      <c r="R794"/>
      <c r="S794"/>
      <c r="T794"/>
      <c r="U794"/>
      <c r="V794"/>
      <c r="W794"/>
      <c r="X794"/>
      <c r="Y794"/>
      <c r="Z794"/>
    </row>
    <row r="795" spans="1:26" s="1" customFormat="1">
      <c r="A795" s="9"/>
      <c r="B795" s="4"/>
      <c r="D795"/>
      <c r="E795"/>
      <c r="F795"/>
      <c r="J795"/>
      <c r="K795" s="3"/>
      <c r="L795"/>
      <c r="P795"/>
      <c r="Q795"/>
      <c r="R795"/>
      <c r="S795"/>
      <c r="T795"/>
      <c r="U795"/>
      <c r="V795"/>
      <c r="W795"/>
      <c r="X795"/>
      <c r="Y795"/>
      <c r="Z795"/>
    </row>
    <row r="796" spans="1:26" s="1" customFormat="1">
      <c r="A796" s="9"/>
      <c r="B796" s="4"/>
      <c r="D796"/>
      <c r="E796"/>
      <c r="F796"/>
      <c r="J796"/>
      <c r="K796" s="3"/>
      <c r="L796"/>
      <c r="P796"/>
      <c r="Q796"/>
      <c r="R796"/>
      <c r="S796"/>
      <c r="T796"/>
      <c r="U796"/>
      <c r="V796"/>
      <c r="W796"/>
      <c r="X796"/>
      <c r="Y796"/>
      <c r="Z796"/>
    </row>
    <row r="797" spans="1:26" s="1" customFormat="1">
      <c r="A797" s="9"/>
      <c r="B797" s="4"/>
      <c r="D797"/>
      <c r="E797"/>
      <c r="F797"/>
      <c r="J797"/>
      <c r="K797" s="3"/>
      <c r="L797"/>
      <c r="P797"/>
      <c r="Q797"/>
      <c r="R797"/>
      <c r="S797"/>
      <c r="T797"/>
      <c r="U797"/>
      <c r="V797"/>
      <c r="W797"/>
      <c r="X797"/>
      <c r="Y797"/>
      <c r="Z797"/>
    </row>
    <row r="798" spans="1:26" s="1" customFormat="1">
      <c r="A798" s="9"/>
      <c r="B798" s="4"/>
      <c r="D798"/>
      <c r="E798"/>
      <c r="F798"/>
      <c r="J798"/>
      <c r="K798" s="3"/>
      <c r="L798"/>
      <c r="P798"/>
      <c r="Q798"/>
      <c r="R798"/>
      <c r="S798"/>
      <c r="T798"/>
      <c r="U798"/>
      <c r="V798"/>
      <c r="W798"/>
      <c r="X798"/>
      <c r="Y798"/>
      <c r="Z798"/>
    </row>
    <row r="799" spans="1:26" s="1" customFormat="1">
      <c r="A799" s="9"/>
      <c r="B799" s="4"/>
      <c r="D799"/>
      <c r="E799"/>
      <c r="F799"/>
      <c r="J799"/>
      <c r="K799" s="3"/>
      <c r="L799"/>
      <c r="P799"/>
      <c r="Q799"/>
      <c r="R799"/>
      <c r="S799"/>
      <c r="T799"/>
      <c r="U799"/>
      <c r="V799"/>
      <c r="W799"/>
      <c r="X799"/>
      <c r="Y799"/>
      <c r="Z799"/>
    </row>
    <row r="800" spans="1:26" s="1" customFormat="1">
      <c r="A800" s="9"/>
      <c r="B800" s="4"/>
      <c r="D800"/>
      <c r="E800"/>
      <c r="F800"/>
      <c r="J800"/>
      <c r="K800" s="3"/>
      <c r="L800"/>
      <c r="P800"/>
      <c r="Q800"/>
      <c r="R800"/>
      <c r="S800"/>
      <c r="T800"/>
      <c r="U800"/>
      <c r="V800"/>
      <c r="W800"/>
      <c r="X800"/>
      <c r="Y800"/>
      <c r="Z800"/>
    </row>
    <row r="801" spans="1:26" s="1" customFormat="1">
      <c r="A801" s="9"/>
      <c r="B801" s="4"/>
      <c r="D801"/>
      <c r="E801"/>
      <c r="F801"/>
      <c r="J801"/>
      <c r="K801" s="3"/>
      <c r="L801"/>
      <c r="P801"/>
      <c r="Q801"/>
      <c r="R801"/>
      <c r="S801"/>
      <c r="T801"/>
      <c r="U801"/>
      <c r="V801"/>
      <c r="W801"/>
      <c r="X801"/>
      <c r="Y801"/>
      <c r="Z801"/>
    </row>
    <row r="802" spans="1:26" s="1" customFormat="1">
      <c r="A802" s="9"/>
      <c r="B802" s="4"/>
      <c r="D802"/>
      <c r="E802"/>
      <c r="F802"/>
      <c r="J802"/>
      <c r="K802" s="3"/>
      <c r="L802"/>
      <c r="P802"/>
      <c r="Q802"/>
      <c r="R802"/>
      <c r="S802"/>
      <c r="T802"/>
      <c r="U802"/>
      <c r="V802"/>
      <c r="W802"/>
      <c r="X802"/>
      <c r="Y802"/>
      <c r="Z802"/>
    </row>
    <row r="803" spans="1:26" s="1" customFormat="1">
      <c r="A803" s="9"/>
      <c r="B803" s="4"/>
      <c r="D803"/>
      <c r="E803"/>
      <c r="F803"/>
      <c r="J803"/>
      <c r="K803" s="3"/>
      <c r="L803"/>
      <c r="P803"/>
      <c r="Q803"/>
      <c r="R803"/>
      <c r="S803"/>
      <c r="T803"/>
      <c r="U803"/>
      <c r="V803"/>
      <c r="W803"/>
      <c r="X803"/>
      <c r="Y803"/>
      <c r="Z803"/>
    </row>
    <row r="804" spans="1:26" s="1" customFormat="1">
      <c r="A804" s="9"/>
      <c r="B804" s="4"/>
      <c r="D804"/>
      <c r="E804"/>
      <c r="F804"/>
      <c r="J804"/>
      <c r="K804" s="3"/>
      <c r="L804"/>
      <c r="P804"/>
      <c r="Q804"/>
      <c r="R804"/>
      <c r="S804"/>
      <c r="T804"/>
      <c r="U804"/>
      <c r="V804"/>
      <c r="W804"/>
      <c r="X804"/>
      <c r="Y804"/>
      <c r="Z804"/>
    </row>
    <row r="805" spans="1:26" s="1" customFormat="1">
      <c r="A805" s="9"/>
      <c r="B805" s="4"/>
      <c r="D805"/>
      <c r="E805"/>
      <c r="F805"/>
      <c r="J805"/>
      <c r="K805" s="3"/>
      <c r="L805"/>
      <c r="P805"/>
      <c r="Q805"/>
      <c r="R805"/>
      <c r="S805"/>
      <c r="T805"/>
      <c r="U805"/>
      <c r="V805"/>
      <c r="W805"/>
      <c r="X805"/>
      <c r="Y805"/>
      <c r="Z805"/>
    </row>
    <row r="806" spans="1:26" s="1" customFormat="1">
      <c r="A806" s="9"/>
      <c r="B806" s="4"/>
      <c r="D806"/>
      <c r="E806"/>
      <c r="F806"/>
      <c r="J806"/>
      <c r="K806" s="3"/>
      <c r="L806"/>
      <c r="P806"/>
      <c r="Q806"/>
      <c r="R806"/>
      <c r="S806"/>
      <c r="T806"/>
      <c r="U806"/>
      <c r="V806"/>
      <c r="W806"/>
      <c r="X806"/>
      <c r="Y806"/>
      <c r="Z806"/>
    </row>
    <row r="807" spans="1:26" s="1" customFormat="1">
      <c r="A807" s="9"/>
      <c r="B807" s="4"/>
      <c r="D807"/>
      <c r="E807"/>
      <c r="F807"/>
      <c r="J807"/>
      <c r="K807" s="3"/>
      <c r="L807"/>
      <c r="P807"/>
      <c r="Q807"/>
      <c r="R807"/>
      <c r="S807"/>
      <c r="T807"/>
      <c r="U807"/>
      <c r="V807"/>
      <c r="W807"/>
      <c r="X807"/>
      <c r="Y807"/>
      <c r="Z807"/>
    </row>
    <row r="808" spans="1:26" s="1" customFormat="1">
      <c r="A808" s="9"/>
      <c r="B808" s="4"/>
      <c r="D808"/>
      <c r="E808"/>
      <c r="F808"/>
      <c r="J808"/>
      <c r="K808" s="3"/>
      <c r="L808"/>
      <c r="P808"/>
      <c r="Q808"/>
      <c r="R808"/>
      <c r="S808"/>
      <c r="T808"/>
      <c r="U808"/>
      <c r="V808"/>
      <c r="W808"/>
      <c r="X808"/>
      <c r="Y808"/>
      <c r="Z808"/>
    </row>
    <row r="809" spans="1:26" s="1" customFormat="1">
      <c r="A809" s="9"/>
      <c r="B809" s="4"/>
      <c r="D809"/>
      <c r="E809"/>
      <c r="F809"/>
      <c r="J809"/>
      <c r="K809" s="3"/>
      <c r="L809"/>
      <c r="P809"/>
      <c r="Q809"/>
      <c r="R809"/>
      <c r="S809"/>
      <c r="T809"/>
      <c r="U809"/>
      <c r="V809"/>
      <c r="W809"/>
      <c r="X809"/>
      <c r="Y809"/>
      <c r="Z809"/>
    </row>
    <row r="810" spans="1:26" s="1" customFormat="1">
      <c r="A810" s="9"/>
      <c r="B810" s="4"/>
      <c r="D810"/>
      <c r="E810"/>
      <c r="F810"/>
      <c r="J810"/>
      <c r="K810" s="3"/>
      <c r="L810"/>
      <c r="P810"/>
      <c r="Q810"/>
      <c r="R810"/>
      <c r="S810"/>
      <c r="T810"/>
      <c r="U810"/>
      <c r="V810"/>
      <c r="W810"/>
      <c r="X810"/>
      <c r="Y810"/>
      <c r="Z810"/>
    </row>
    <row r="811" spans="1:26" s="1" customFormat="1">
      <c r="A811" s="9"/>
      <c r="B811" s="4"/>
      <c r="D811"/>
      <c r="E811"/>
      <c r="F811"/>
      <c r="J811"/>
      <c r="K811" s="3"/>
      <c r="L811"/>
      <c r="P811"/>
      <c r="Q811"/>
      <c r="R811"/>
      <c r="S811"/>
      <c r="T811"/>
      <c r="U811"/>
      <c r="V811"/>
      <c r="W811"/>
      <c r="X811"/>
      <c r="Y811"/>
      <c r="Z811"/>
    </row>
    <row r="812" spans="1:26" s="1" customFormat="1">
      <c r="A812" s="9"/>
      <c r="B812" s="4"/>
      <c r="D812"/>
      <c r="E812"/>
      <c r="F812"/>
      <c r="J812"/>
      <c r="K812" s="3"/>
      <c r="L812"/>
      <c r="P812"/>
      <c r="Q812"/>
      <c r="R812"/>
      <c r="S812"/>
      <c r="T812"/>
      <c r="U812"/>
      <c r="V812"/>
      <c r="W812"/>
      <c r="X812"/>
      <c r="Y812"/>
      <c r="Z812"/>
    </row>
    <row r="813" spans="1:26" s="1" customFormat="1">
      <c r="A813" s="9"/>
      <c r="B813" s="4"/>
      <c r="D813"/>
      <c r="E813"/>
      <c r="F813"/>
      <c r="J813"/>
      <c r="K813" s="3"/>
      <c r="L813"/>
      <c r="P813"/>
      <c r="Q813"/>
      <c r="R813"/>
      <c r="S813"/>
      <c r="T813"/>
      <c r="U813"/>
      <c r="V813"/>
      <c r="W813"/>
      <c r="X813"/>
      <c r="Y813"/>
      <c r="Z813"/>
    </row>
    <row r="814" spans="1:26" s="1" customFormat="1">
      <c r="A814" s="9"/>
      <c r="B814" s="4"/>
      <c r="D814"/>
      <c r="E814"/>
      <c r="F814"/>
      <c r="J814"/>
      <c r="K814" s="3"/>
      <c r="L814"/>
      <c r="P814"/>
      <c r="Q814"/>
      <c r="R814"/>
      <c r="S814"/>
      <c r="T814"/>
      <c r="U814"/>
      <c r="V814"/>
      <c r="W814"/>
      <c r="X814"/>
      <c r="Y814"/>
      <c r="Z814"/>
    </row>
    <row r="815" spans="1:26" s="1" customFormat="1">
      <c r="A815" s="9"/>
      <c r="B815" s="4"/>
      <c r="D815"/>
      <c r="E815"/>
      <c r="F815"/>
      <c r="J815"/>
      <c r="K815" s="3"/>
      <c r="L815"/>
      <c r="P815"/>
      <c r="Q815"/>
      <c r="R815"/>
      <c r="S815"/>
      <c r="T815"/>
      <c r="U815"/>
      <c r="V815"/>
      <c r="W815"/>
      <c r="X815"/>
      <c r="Y815"/>
      <c r="Z815"/>
    </row>
    <row r="816" spans="1:26" s="1" customFormat="1">
      <c r="A816" s="9"/>
      <c r="B816" s="4"/>
      <c r="D816"/>
      <c r="E816"/>
      <c r="F816"/>
      <c r="J816"/>
      <c r="K816" s="3"/>
      <c r="L816"/>
      <c r="P816"/>
      <c r="Q816"/>
      <c r="R816"/>
      <c r="S816"/>
      <c r="T816"/>
      <c r="U816"/>
      <c r="V816"/>
      <c r="W816"/>
      <c r="X816"/>
      <c r="Y816"/>
      <c r="Z816"/>
    </row>
    <row r="817" spans="1:26" s="1" customFormat="1">
      <c r="A817" s="9"/>
      <c r="B817" s="4"/>
      <c r="D817"/>
      <c r="E817"/>
      <c r="F817"/>
      <c r="J817"/>
      <c r="K817" s="3"/>
      <c r="L817"/>
      <c r="P817"/>
      <c r="Q817"/>
      <c r="R817"/>
      <c r="S817"/>
      <c r="T817"/>
      <c r="U817"/>
      <c r="V817"/>
      <c r="W817"/>
      <c r="X817"/>
      <c r="Y817"/>
      <c r="Z817"/>
    </row>
    <row r="818" spans="1:26" s="1" customFormat="1">
      <c r="A818" s="9"/>
      <c r="B818" s="4"/>
      <c r="D818"/>
      <c r="E818"/>
      <c r="F818"/>
      <c r="J818"/>
      <c r="K818" s="3"/>
      <c r="L818"/>
      <c r="P818"/>
      <c r="Q818"/>
      <c r="R818"/>
      <c r="S818"/>
      <c r="T818"/>
      <c r="U818"/>
      <c r="V818"/>
      <c r="W818"/>
      <c r="X818"/>
      <c r="Y818"/>
      <c r="Z818"/>
    </row>
    <row r="819" spans="1:26" s="1" customFormat="1">
      <c r="A819" s="9"/>
      <c r="B819" s="4"/>
      <c r="D819"/>
      <c r="E819"/>
      <c r="F819"/>
      <c r="J819"/>
      <c r="K819" s="3"/>
      <c r="L819"/>
      <c r="P819"/>
      <c r="Q819"/>
      <c r="R819"/>
      <c r="S819"/>
      <c r="T819"/>
      <c r="U819"/>
      <c r="V819"/>
      <c r="W819"/>
      <c r="X819"/>
      <c r="Y819"/>
      <c r="Z819"/>
    </row>
    <row r="820" spans="1:26" s="1" customFormat="1">
      <c r="A820" s="9"/>
      <c r="B820" s="4"/>
      <c r="D820"/>
      <c r="E820"/>
      <c r="F820"/>
      <c r="J820"/>
      <c r="K820" s="3"/>
      <c r="L820"/>
      <c r="P820"/>
      <c r="Q820"/>
      <c r="R820"/>
      <c r="S820"/>
      <c r="T820"/>
      <c r="U820"/>
      <c r="V820"/>
      <c r="W820"/>
      <c r="X820"/>
      <c r="Y820"/>
      <c r="Z820"/>
    </row>
    <row r="821" spans="1:26" s="1" customFormat="1">
      <c r="A821" s="9"/>
      <c r="B821" s="4"/>
      <c r="D821"/>
      <c r="E821"/>
      <c r="F821"/>
      <c r="J821"/>
      <c r="K821" s="3"/>
      <c r="L821"/>
      <c r="P821"/>
      <c r="Q821"/>
      <c r="R821"/>
      <c r="S821"/>
      <c r="T821"/>
      <c r="U821"/>
      <c r="V821"/>
      <c r="W821"/>
      <c r="X821"/>
      <c r="Y821"/>
      <c r="Z821"/>
    </row>
    <row r="822" spans="1:26" s="1" customFormat="1">
      <c r="A822" s="9"/>
      <c r="B822" s="4"/>
      <c r="D822"/>
      <c r="E822"/>
      <c r="F822"/>
      <c r="J822"/>
      <c r="K822" s="3"/>
      <c r="L822"/>
      <c r="P822"/>
      <c r="Q822"/>
      <c r="R822"/>
      <c r="S822"/>
      <c r="T822"/>
      <c r="U822"/>
      <c r="V822"/>
      <c r="W822"/>
      <c r="X822"/>
      <c r="Y822"/>
      <c r="Z822"/>
    </row>
    <row r="823" spans="1:26" s="1" customFormat="1">
      <c r="A823" s="9"/>
      <c r="B823" s="4"/>
      <c r="D823"/>
      <c r="E823"/>
      <c r="F823"/>
      <c r="J823"/>
      <c r="K823" s="3"/>
      <c r="L823"/>
      <c r="P823"/>
      <c r="Q823"/>
      <c r="R823"/>
      <c r="S823"/>
      <c r="T823"/>
      <c r="U823"/>
      <c r="V823"/>
      <c r="W823"/>
      <c r="X823"/>
      <c r="Y823"/>
      <c r="Z823"/>
    </row>
    <row r="824" spans="1:26" s="1" customFormat="1">
      <c r="A824" s="9"/>
      <c r="B824" s="4"/>
      <c r="D824"/>
      <c r="E824"/>
      <c r="F824"/>
      <c r="J824"/>
      <c r="K824" s="3"/>
      <c r="L824"/>
      <c r="P824"/>
      <c r="Q824"/>
      <c r="R824"/>
      <c r="S824"/>
      <c r="T824"/>
      <c r="U824"/>
      <c r="V824"/>
      <c r="W824"/>
      <c r="X824"/>
      <c r="Y824"/>
      <c r="Z824"/>
    </row>
    <row r="825" spans="1:26" s="1" customFormat="1">
      <c r="A825" s="9"/>
      <c r="B825" s="4"/>
      <c r="D825"/>
      <c r="E825"/>
      <c r="F825"/>
      <c r="J825"/>
      <c r="K825" s="3"/>
      <c r="L825"/>
      <c r="P825"/>
      <c r="Q825"/>
      <c r="R825"/>
      <c r="S825"/>
      <c r="T825"/>
      <c r="U825"/>
      <c r="V825"/>
      <c r="W825"/>
      <c r="X825"/>
      <c r="Y825"/>
      <c r="Z825"/>
    </row>
    <row r="826" spans="1:26" s="1" customFormat="1">
      <c r="A826" s="9"/>
      <c r="B826" s="4"/>
      <c r="D826"/>
      <c r="E826"/>
      <c r="F826"/>
      <c r="J826"/>
      <c r="K826" s="3"/>
      <c r="L826"/>
      <c r="P826"/>
      <c r="Q826"/>
      <c r="R826"/>
      <c r="S826"/>
      <c r="T826"/>
      <c r="U826"/>
      <c r="V826"/>
      <c r="W826"/>
      <c r="X826"/>
      <c r="Y826"/>
      <c r="Z826"/>
    </row>
    <row r="827" spans="1:26" s="1" customFormat="1">
      <c r="A827" s="9"/>
      <c r="B827" s="4"/>
      <c r="D827"/>
      <c r="E827"/>
      <c r="F827"/>
      <c r="J827"/>
      <c r="K827" s="3"/>
      <c r="L827"/>
      <c r="P827"/>
      <c r="Q827"/>
      <c r="R827"/>
      <c r="S827"/>
      <c r="T827"/>
      <c r="U827"/>
      <c r="V827"/>
      <c r="W827"/>
      <c r="X827"/>
      <c r="Y827"/>
      <c r="Z827"/>
    </row>
    <row r="828" spans="1:26" s="1" customFormat="1">
      <c r="A828" s="9"/>
      <c r="B828" s="4"/>
      <c r="D828"/>
      <c r="E828"/>
      <c r="F828"/>
      <c r="J828"/>
      <c r="K828" s="3"/>
      <c r="L828"/>
      <c r="P828"/>
      <c r="Q828"/>
      <c r="R828"/>
      <c r="S828"/>
      <c r="T828"/>
      <c r="U828"/>
      <c r="V828"/>
      <c r="W828"/>
      <c r="X828"/>
      <c r="Y828"/>
      <c r="Z828"/>
    </row>
    <row r="829" spans="1:26" s="1" customFormat="1">
      <c r="A829" s="9"/>
      <c r="B829" s="4"/>
      <c r="D829"/>
      <c r="E829"/>
      <c r="F829"/>
      <c r="J829"/>
      <c r="K829" s="3"/>
      <c r="L829"/>
      <c r="P829"/>
      <c r="Q829"/>
      <c r="R829"/>
      <c r="S829"/>
      <c r="T829"/>
      <c r="U829"/>
      <c r="V829"/>
      <c r="W829"/>
      <c r="X829"/>
      <c r="Y829"/>
      <c r="Z829"/>
    </row>
    <row r="830" spans="1:26" s="1" customFormat="1">
      <c r="A830" s="9"/>
      <c r="B830" s="4"/>
      <c r="D830"/>
      <c r="E830"/>
      <c r="F830"/>
      <c r="J830"/>
      <c r="K830" s="3"/>
      <c r="L830"/>
      <c r="P830"/>
      <c r="Q830"/>
      <c r="R830"/>
      <c r="S830"/>
      <c r="T830"/>
      <c r="U830"/>
      <c r="V830"/>
      <c r="W830"/>
      <c r="X830"/>
      <c r="Y830"/>
      <c r="Z830"/>
    </row>
    <row r="831" spans="1:26" s="1" customFormat="1">
      <c r="A831" s="9"/>
      <c r="B831" s="4"/>
      <c r="D831"/>
      <c r="E831"/>
      <c r="F831"/>
      <c r="J831"/>
      <c r="K831" s="3"/>
      <c r="L831"/>
      <c r="P831"/>
      <c r="Q831"/>
      <c r="R831"/>
      <c r="S831"/>
      <c r="T831"/>
      <c r="U831"/>
      <c r="V831"/>
      <c r="W831"/>
      <c r="X831"/>
      <c r="Y831"/>
      <c r="Z831"/>
    </row>
    <row r="832" spans="1:26" s="1" customFormat="1">
      <c r="A832" s="9"/>
      <c r="B832" s="4"/>
      <c r="D832"/>
      <c r="E832"/>
      <c r="F832"/>
      <c r="J832"/>
      <c r="K832" s="3"/>
      <c r="L832"/>
      <c r="P832"/>
      <c r="Q832"/>
      <c r="R832"/>
      <c r="S832"/>
      <c r="T832"/>
      <c r="U832"/>
      <c r="V832"/>
      <c r="W832"/>
      <c r="X832"/>
      <c r="Y832"/>
      <c r="Z832"/>
    </row>
    <row r="833" spans="1:26" s="1" customFormat="1">
      <c r="A833" s="9"/>
      <c r="B833" s="4"/>
      <c r="D833"/>
      <c r="E833"/>
      <c r="F833"/>
      <c r="J833"/>
      <c r="K833" s="3"/>
      <c r="L833"/>
      <c r="P833"/>
      <c r="Q833"/>
      <c r="R833"/>
      <c r="S833"/>
      <c r="T833"/>
      <c r="U833"/>
      <c r="V833"/>
      <c r="W833"/>
      <c r="X833"/>
      <c r="Y833"/>
      <c r="Z833"/>
    </row>
    <row r="834" spans="1:26" s="1" customFormat="1">
      <c r="A834" s="9"/>
      <c r="B834" s="4"/>
      <c r="D834"/>
      <c r="E834"/>
      <c r="F834"/>
      <c r="J834"/>
      <c r="K834" s="3"/>
      <c r="L834"/>
      <c r="P834"/>
      <c r="Q834"/>
      <c r="R834"/>
      <c r="S834"/>
      <c r="T834"/>
      <c r="U834"/>
      <c r="V834"/>
      <c r="W834"/>
      <c r="X834"/>
      <c r="Y834"/>
      <c r="Z834"/>
    </row>
    <row r="835" spans="1:26" s="1" customFormat="1">
      <c r="A835" s="9"/>
      <c r="B835" s="4"/>
      <c r="D835"/>
      <c r="E835"/>
      <c r="F835"/>
      <c r="J835"/>
      <c r="K835" s="3"/>
      <c r="L835"/>
      <c r="P835"/>
      <c r="Q835"/>
      <c r="R835"/>
      <c r="S835"/>
      <c r="T835"/>
      <c r="U835"/>
      <c r="V835"/>
      <c r="W835"/>
      <c r="X835"/>
      <c r="Y835"/>
      <c r="Z835"/>
    </row>
    <row r="836" spans="1:26" s="1" customFormat="1">
      <c r="A836" s="9"/>
      <c r="B836" s="4"/>
      <c r="D836"/>
      <c r="E836"/>
      <c r="F836"/>
      <c r="J836"/>
      <c r="K836" s="3"/>
      <c r="L836"/>
      <c r="P836"/>
      <c r="Q836"/>
      <c r="R836"/>
      <c r="S836"/>
      <c r="T836"/>
      <c r="U836"/>
      <c r="V836"/>
      <c r="W836"/>
      <c r="X836"/>
      <c r="Y836"/>
      <c r="Z836"/>
    </row>
    <row r="837" spans="1:26" s="1" customFormat="1">
      <c r="A837" s="9"/>
      <c r="B837" s="4"/>
      <c r="D837"/>
      <c r="E837"/>
      <c r="F837"/>
      <c r="J837"/>
      <c r="K837" s="3"/>
      <c r="L837"/>
      <c r="P837"/>
      <c r="Q837"/>
      <c r="R837"/>
      <c r="S837"/>
      <c r="T837"/>
      <c r="U837"/>
      <c r="V837"/>
      <c r="W837"/>
      <c r="X837"/>
      <c r="Y837"/>
      <c r="Z837"/>
    </row>
    <row r="838" spans="1:26" s="1" customFormat="1">
      <c r="A838" s="9"/>
      <c r="B838" s="4"/>
      <c r="D838"/>
      <c r="E838"/>
      <c r="F838"/>
      <c r="J838"/>
      <c r="K838" s="3"/>
      <c r="L838"/>
      <c r="P838"/>
      <c r="Q838"/>
      <c r="R838"/>
      <c r="S838"/>
      <c r="T838"/>
      <c r="U838"/>
      <c r="V838"/>
      <c r="W838"/>
      <c r="X838"/>
      <c r="Y838"/>
      <c r="Z838"/>
    </row>
    <row r="839" spans="1:26" s="1" customFormat="1">
      <c r="A839" s="9"/>
      <c r="B839" s="4"/>
      <c r="D839"/>
      <c r="E839"/>
      <c r="F839"/>
      <c r="J839"/>
      <c r="K839" s="3"/>
      <c r="L839"/>
      <c r="P839"/>
      <c r="Q839"/>
      <c r="R839"/>
      <c r="S839"/>
      <c r="T839"/>
      <c r="U839"/>
      <c r="V839"/>
      <c r="W839"/>
      <c r="X839"/>
      <c r="Y839"/>
      <c r="Z839"/>
    </row>
    <row r="840" spans="1:26" s="1" customFormat="1">
      <c r="A840" s="9"/>
      <c r="B840" s="4"/>
      <c r="D840"/>
      <c r="E840"/>
      <c r="F840"/>
      <c r="J840"/>
      <c r="K840" s="3"/>
      <c r="L840"/>
      <c r="P840"/>
      <c r="Q840"/>
      <c r="R840"/>
      <c r="S840"/>
      <c r="T840"/>
      <c r="U840"/>
      <c r="V840"/>
      <c r="W840"/>
      <c r="X840"/>
      <c r="Y840"/>
      <c r="Z840"/>
    </row>
    <row r="841" spans="1:26" s="1" customFormat="1">
      <c r="A841" s="9"/>
      <c r="B841" s="4"/>
      <c r="D841"/>
      <c r="E841"/>
      <c r="F841"/>
      <c r="J841"/>
      <c r="K841" s="3"/>
      <c r="L841"/>
      <c r="P841"/>
      <c r="Q841"/>
      <c r="R841"/>
      <c r="S841"/>
      <c r="T841"/>
      <c r="U841"/>
      <c r="V841"/>
      <c r="W841"/>
      <c r="X841"/>
      <c r="Y841"/>
      <c r="Z841"/>
    </row>
    <row r="842" spans="1:26" s="1" customFormat="1">
      <c r="A842" s="9"/>
      <c r="B842" s="4"/>
      <c r="D842"/>
      <c r="E842"/>
      <c r="F842"/>
      <c r="J842"/>
      <c r="K842" s="3"/>
      <c r="L842"/>
      <c r="P842"/>
      <c r="Q842"/>
      <c r="R842"/>
      <c r="S842"/>
      <c r="T842"/>
      <c r="U842"/>
      <c r="V842"/>
      <c r="W842"/>
      <c r="X842"/>
      <c r="Y842"/>
      <c r="Z842"/>
    </row>
    <row r="843" spans="1:26" s="1" customFormat="1">
      <c r="A843" s="9"/>
      <c r="B843" s="4"/>
      <c r="D843"/>
      <c r="E843"/>
      <c r="F843"/>
      <c r="J843"/>
      <c r="K843" s="3"/>
      <c r="L843"/>
      <c r="P843"/>
      <c r="Q843"/>
      <c r="R843"/>
      <c r="S843"/>
      <c r="T843"/>
      <c r="U843"/>
      <c r="V843"/>
      <c r="W843"/>
      <c r="X843"/>
      <c r="Y843"/>
      <c r="Z843"/>
    </row>
    <row r="844" spans="1:26" s="1" customFormat="1">
      <c r="A844" s="9"/>
      <c r="B844" s="4"/>
      <c r="D844"/>
      <c r="E844"/>
      <c r="F844"/>
      <c r="J844"/>
      <c r="K844" s="3"/>
      <c r="L844"/>
      <c r="P844"/>
      <c r="Q844"/>
      <c r="R844"/>
      <c r="S844"/>
      <c r="T844"/>
      <c r="U844"/>
      <c r="V844"/>
      <c r="W844"/>
      <c r="X844"/>
      <c r="Y844"/>
      <c r="Z844"/>
    </row>
    <row r="845" spans="1:26" s="1" customFormat="1">
      <c r="A845" s="9"/>
      <c r="B845" s="4"/>
      <c r="D845"/>
      <c r="E845"/>
      <c r="F845"/>
      <c r="J845"/>
      <c r="K845" s="3"/>
      <c r="L845"/>
      <c r="P845"/>
      <c r="Q845"/>
      <c r="R845"/>
      <c r="S845"/>
      <c r="T845"/>
      <c r="U845"/>
      <c r="V845"/>
      <c r="W845"/>
      <c r="X845"/>
      <c r="Y845"/>
      <c r="Z845"/>
    </row>
    <row r="846" spans="1:26" s="1" customFormat="1">
      <c r="A846" s="9"/>
      <c r="B846" s="4"/>
      <c r="D846"/>
      <c r="E846"/>
      <c r="F846"/>
      <c r="J846"/>
      <c r="K846" s="3"/>
      <c r="L846"/>
      <c r="P846"/>
      <c r="Q846"/>
      <c r="R846"/>
      <c r="S846"/>
      <c r="T846"/>
      <c r="U846"/>
      <c r="V846"/>
      <c r="W846"/>
      <c r="X846"/>
      <c r="Y846"/>
      <c r="Z846"/>
    </row>
    <row r="847" spans="1:26" s="1" customFormat="1">
      <c r="A847" s="9"/>
      <c r="B847" s="4"/>
      <c r="D847"/>
      <c r="E847"/>
      <c r="F847"/>
      <c r="J847"/>
      <c r="K847" s="3"/>
      <c r="L847"/>
      <c r="P847"/>
      <c r="Q847"/>
      <c r="R847"/>
      <c r="S847"/>
      <c r="T847"/>
      <c r="U847"/>
      <c r="V847"/>
      <c r="W847"/>
      <c r="X847"/>
      <c r="Y847"/>
      <c r="Z847"/>
    </row>
    <row r="848" spans="1:26" s="1" customFormat="1">
      <c r="A848" s="9"/>
      <c r="B848" s="4"/>
      <c r="D848"/>
      <c r="E848"/>
      <c r="F848"/>
      <c r="J848"/>
      <c r="K848" s="3"/>
      <c r="L848"/>
      <c r="P848"/>
      <c r="Q848"/>
      <c r="R848"/>
      <c r="S848"/>
      <c r="T848"/>
      <c r="U848"/>
      <c r="V848"/>
      <c r="W848"/>
      <c r="X848"/>
      <c r="Y848"/>
      <c r="Z848"/>
    </row>
    <row r="849" spans="1:26" s="1" customFormat="1">
      <c r="A849" s="9"/>
      <c r="B849" s="4"/>
      <c r="D849"/>
      <c r="E849"/>
      <c r="F849"/>
      <c r="J849"/>
      <c r="K849" s="3"/>
      <c r="L849"/>
      <c r="P849"/>
      <c r="Q849"/>
      <c r="R849"/>
      <c r="S849"/>
      <c r="T849"/>
      <c r="U849"/>
      <c r="V849"/>
      <c r="W849"/>
      <c r="X849"/>
      <c r="Y849"/>
      <c r="Z849"/>
    </row>
    <row r="850" spans="1:26" s="1" customFormat="1">
      <c r="A850" s="9"/>
      <c r="B850" s="4"/>
      <c r="D850"/>
      <c r="E850"/>
      <c r="F850"/>
      <c r="J850"/>
      <c r="K850" s="3"/>
      <c r="L850"/>
      <c r="P850"/>
      <c r="Q850"/>
      <c r="R850"/>
      <c r="S850"/>
      <c r="T850"/>
      <c r="U850"/>
      <c r="V850"/>
      <c r="W850"/>
      <c r="X850"/>
      <c r="Y850"/>
      <c r="Z850"/>
    </row>
    <row r="851" spans="1:26" s="1" customFormat="1">
      <c r="A851" s="9"/>
      <c r="B851" s="4"/>
      <c r="D851"/>
      <c r="E851"/>
      <c r="F851"/>
      <c r="J851"/>
      <c r="K851" s="3"/>
      <c r="L851"/>
      <c r="P851"/>
      <c r="Q851"/>
      <c r="R851"/>
      <c r="S851"/>
      <c r="T851"/>
      <c r="U851"/>
      <c r="V851"/>
      <c r="W851"/>
      <c r="X851"/>
      <c r="Y851"/>
      <c r="Z851"/>
    </row>
    <row r="852" spans="1:26" s="1" customFormat="1">
      <c r="A852" s="9"/>
      <c r="B852" s="4"/>
      <c r="D852"/>
      <c r="E852"/>
      <c r="F852"/>
      <c r="J852"/>
      <c r="K852" s="3"/>
      <c r="L852"/>
      <c r="P852"/>
      <c r="Q852"/>
      <c r="R852"/>
      <c r="S852"/>
      <c r="T852"/>
      <c r="U852"/>
      <c r="V852"/>
      <c r="W852"/>
      <c r="X852"/>
      <c r="Y852"/>
      <c r="Z852"/>
    </row>
    <row r="853" spans="1:26" s="1" customFormat="1">
      <c r="A853" s="9"/>
      <c r="B853" s="4"/>
      <c r="D853"/>
      <c r="E853"/>
      <c r="F853"/>
      <c r="J853"/>
      <c r="K853" s="3"/>
      <c r="L853"/>
      <c r="P853"/>
      <c r="Q853"/>
      <c r="R853"/>
      <c r="S853"/>
      <c r="T853"/>
      <c r="U853"/>
      <c r="V853"/>
      <c r="W853"/>
      <c r="X853"/>
      <c r="Y853"/>
      <c r="Z853"/>
    </row>
    <row r="854" spans="1:26" s="1" customFormat="1">
      <c r="A854" s="9"/>
      <c r="B854" s="4"/>
      <c r="D854"/>
      <c r="E854"/>
      <c r="F854"/>
      <c r="J854"/>
      <c r="K854" s="3"/>
      <c r="L854"/>
      <c r="P854"/>
      <c r="Q854"/>
      <c r="R854"/>
      <c r="S854"/>
      <c r="T854"/>
      <c r="U854"/>
      <c r="V854"/>
      <c r="W854"/>
      <c r="X854"/>
      <c r="Y854"/>
      <c r="Z854"/>
    </row>
    <row r="855" spans="1:26" s="1" customFormat="1">
      <c r="A855" s="9"/>
      <c r="B855" s="4"/>
      <c r="D855"/>
      <c r="E855"/>
      <c r="F855"/>
      <c r="J855"/>
      <c r="K855" s="3"/>
      <c r="L855"/>
      <c r="P855"/>
      <c r="Q855"/>
      <c r="R855"/>
      <c r="S855"/>
      <c r="T855"/>
      <c r="U855"/>
      <c r="V855"/>
      <c r="W855"/>
      <c r="X855"/>
      <c r="Y855"/>
      <c r="Z855"/>
    </row>
    <row r="856" spans="1:26" s="1" customFormat="1">
      <c r="A856" s="9"/>
      <c r="B856" s="4"/>
      <c r="D856"/>
      <c r="E856"/>
      <c r="F856"/>
      <c r="J856"/>
      <c r="K856" s="3"/>
      <c r="L856"/>
      <c r="P856"/>
      <c r="Q856"/>
      <c r="R856"/>
      <c r="S856"/>
      <c r="T856"/>
      <c r="U856"/>
      <c r="V856"/>
      <c r="W856"/>
      <c r="X856"/>
      <c r="Y856"/>
      <c r="Z856"/>
    </row>
    <row r="857" spans="1:26" s="1" customFormat="1">
      <c r="A857" s="9"/>
      <c r="B857" s="4"/>
      <c r="D857"/>
      <c r="E857"/>
      <c r="F857"/>
      <c r="J857"/>
      <c r="K857" s="3"/>
      <c r="L857"/>
      <c r="P857"/>
      <c r="Q857"/>
      <c r="R857"/>
      <c r="S857"/>
      <c r="T857"/>
      <c r="U857"/>
      <c r="V857"/>
      <c r="W857"/>
      <c r="X857"/>
      <c r="Y857"/>
      <c r="Z857"/>
    </row>
    <row r="858" spans="1:26" s="1" customFormat="1">
      <c r="A858" s="9"/>
      <c r="B858" s="4"/>
      <c r="D858"/>
      <c r="E858"/>
      <c r="F858"/>
      <c r="J858"/>
      <c r="K858" s="3"/>
      <c r="L858"/>
      <c r="P858"/>
      <c r="Q858"/>
      <c r="R858"/>
      <c r="S858"/>
      <c r="T858"/>
      <c r="U858"/>
      <c r="V858"/>
      <c r="W858"/>
      <c r="X858"/>
      <c r="Y858"/>
      <c r="Z858"/>
    </row>
    <row r="859" spans="1:26" s="1" customFormat="1">
      <c r="A859" s="9"/>
      <c r="B859" s="4"/>
      <c r="D859"/>
      <c r="E859"/>
      <c r="F859"/>
      <c r="J859"/>
      <c r="K859" s="3"/>
      <c r="L859"/>
      <c r="P859"/>
      <c r="Q859"/>
      <c r="R859"/>
      <c r="S859"/>
      <c r="T859"/>
      <c r="U859"/>
      <c r="V859"/>
      <c r="W859"/>
      <c r="X859"/>
      <c r="Y859"/>
      <c r="Z859"/>
    </row>
    <row r="860" spans="1:26" s="1" customFormat="1">
      <c r="A860" s="9"/>
      <c r="B860" s="4"/>
      <c r="D860"/>
      <c r="E860"/>
      <c r="F860"/>
      <c r="J860"/>
      <c r="K860" s="3"/>
      <c r="L860"/>
      <c r="P860"/>
      <c r="Q860"/>
      <c r="R860"/>
      <c r="S860"/>
      <c r="T860"/>
      <c r="U860"/>
      <c r="V860"/>
      <c r="W860"/>
      <c r="X860"/>
      <c r="Y860"/>
      <c r="Z860"/>
    </row>
    <row r="861" spans="1:26" s="1" customFormat="1">
      <c r="A861" s="9"/>
      <c r="B861" s="4"/>
      <c r="D861"/>
      <c r="E861"/>
      <c r="F861"/>
      <c r="J861"/>
      <c r="K861" s="3"/>
      <c r="L861"/>
      <c r="P861"/>
      <c r="Q861"/>
      <c r="R861"/>
      <c r="S861"/>
      <c r="T861"/>
      <c r="U861"/>
      <c r="V861"/>
      <c r="W861"/>
      <c r="X861"/>
      <c r="Y861"/>
      <c r="Z861"/>
    </row>
    <row r="862" spans="1:26" s="1" customFormat="1">
      <c r="A862" s="9"/>
      <c r="B862" s="4"/>
      <c r="D862"/>
      <c r="E862"/>
      <c r="F862"/>
      <c r="J862"/>
      <c r="K862" s="3"/>
      <c r="L862"/>
      <c r="P862"/>
      <c r="Q862"/>
      <c r="R862"/>
      <c r="S862"/>
      <c r="T862"/>
      <c r="U862"/>
      <c r="V862"/>
      <c r="W862"/>
      <c r="X862"/>
      <c r="Y862"/>
      <c r="Z862"/>
    </row>
    <row r="863" spans="1:26" s="1" customFormat="1">
      <c r="A863" s="9"/>
      <c r="B863" s="4"/>
      <c r="D863"/>
      <c r="E863"/>
      <c r="F863"/>
      <c r="J863"/>
      <c r="K863" s="3"/>
      <c r="L863"/>
      <c r="P863"/>
      <c r="Q863"/>
      <c r="R863"/>
      <c r="S863"/>
      <c r="T863"/>
      <c r="U863"/>
      <c r="V863"/>
      <c r="W863"/>
      <c r="X863"/>
      <c r="Y863"/>
      <c r="Z863"/>
    </row>
    <row r="864" spans="1:26" s="1" customFormat="1">
      <c r="A864" s="9"/>
      <c r="B864" s="4"/>
      <c r="D864"/>
      <c r="E864"/>
      <c r="F864"/>
      <c r="J864"/>
      <c r="K864" s="3"/>
      <c r="L864"/>
      <c r="P864"/>
      <c r="Q864"/>
      <c r="R864"/>
      <c r="S864"/>
      <c r="T864"/>
      <c r="U864"/>
      <c r="V864"/>
      <c r="W864"/>
      <c r="X864"/>
      <c r="Y864"/>
      <c r="Z864"/>
    </row>
    <row r="865" spans="1:26" s="1" customFormat="1">
      <c r="A865" s="9"/>
      <c r="B865" s="4"/>
      <c r="D865"/>
      <c r="E865"/>
      <c r="F865"/>
      <c r="J865"/>
      <c r="K865" s="3"/>
      <c r="L865"/>
      <c r="P865"/>
      <c r="Q865"/>
      <c r="R865"/>
      <c r="S865"/>
      <c r="T865"/>
      <c r="U865"/>
      <c r="V865"/>
      <c r="W865"/>
      <c r="X865"/>
      <c r="Y865"/>
      <c r="Z865"/>
    </row>
    <row r="866" spans="1:26" s="1" customFormat="1">
      <c r="A866" s="9"/>
      <c r="B866" s="4"/>
      <c r="D866"/>
      <c r="E866"/>
      <c r="F866"/>
      <c r="J866"/>
      <c r="K866" s="3"/>
      <c r="L866"/>
      <c r="P866"/>
      <c r="Q866"/>
      <c r="R866"/>
      <c r="S866"/>
      <c r="T866"/>
      <c r="U866"/>
      <c r="V866"/>
      <c r="W866"/>
      <c r="X866"/>
      <c r="Y866"/>
      <c r="Z866"/>
    </row>
    <row r="867" spans="1:26" s="1" customFormat="1">
      <c r="A867" s="9"/>
      <c r="B867" s="4"/>
      <c r="D867"/>
      <c r="E867"/>
      <c r="F867"/>
      <c r="J867"/>
      <c r="K867" s="3"/>
      <c r="L867"/>
      <c r="P867"/>
      <c r="Q867"/>
      <c r="R867"/>
      <c r="S867"/>
      <c r="T867"/>
      <c r="U867"/>
      <c r="V867"/>
      <c r="W867"/>
      <c r="X867"/>
      <c r="Y867"/>
      <c r="Z867"/>
    </row>
    <row r="868" spans="1:26" s="1" customFormat="1">
      <c r="A868" s="9"/>
      <c r="B868" s="4"/>
      <c r="D868"/>
      <c r="E868"/>
      <c r="F868"/>
      <c r="J868"/>
      <c r="K868" s="3"/>
      <c r="L868"/>
      <c r="P868"/>
      <c r="Q868"/>
      <c r="R868"/>
      <c r="S868"/>
      <c r="T868"/>
      <c r="U868"/>
      <c r="V868"/>
      <c r="W868"/>
      <c r="X868"/>
      <c r="Y868"/>
      <c r="Z868"/>
    </row>
    <row r="869" spans="1:26" s="1" customFormat="1">
      <c r="A869" s="9"/>
      <c r="B869" s="4"/>
      <c r="D869"/>
      <c r="E869"/>
      <c r="F869"/>
      <c r="J869"/>
      <c r="K869" s="3"/>
      <c r="L869"/>
      <c r="P869"/>
      <c r="Q869"/>
      <c r="R869"/>
      <c r="S869"/>
      <c r="T869"/>
      <c r="U869"/>
      <c r="V869"/>
      <c r="W869"/>
      <c r="X869"/>
      <c r="Y869"/>
      <c r="Z869"/>
    </row>
    <row r="870" spans="1:26" s="1" customFormat="1">
      <c r="A870" s="9"/>
      <c r="B870" s="4"/>
      <c r="D870"/>
      <c r="E870"/>
      <c r="F870"/>
      <c r="J870"/>
      <c r="K870" s="3"/>
      <c r="L870"/>
      <c r="P870"/>
      <c r="Q870"/>
      <c r="R870"/>
      <c r="S870"/>
      <c r="T870"/>
      <c r="U870"/>
      <c r="V870"/>
      <c r="W870"/>
      <c r="X870"/>
      <c r="Y870"/>
      <c r="Z870"/>
    </row>
    <row r="871" spans="1:26" s="1" customFormat="1">
      <c r="A871" s="9"/>
      <c r="B871" s="4"/>
      <c r="D871"/>
      <c r="E871"/>
      <c r="F871"/>
      <c r="J871"/>
      <c r="K871" s="3"/>
      <c r="L871"/>
      <c r="P871"/>
      <c r="Q871"/>
      <c r="R871"/>
      <c r="S871"/>
      <c r="T871"/>
      <c r="U871"/>
      <c r="V871"/>
      <c r="W871"/>
      <c r="X871"/>
      <c r="Y871"/>
      <c r="Z871"/>
    </row>
    <row r="872" spans="1:26" s="1" customFormat="1">
      <c r="A872" s="9"/>
      <c r="B872" s="4"/>
      <c r="D872"/>
      <c r="E872"/>
      <c r="F872"/>
      <c r="J872"/>
      <c r="K872" s="3"/>
      <c r="L872"/>
      <c r="P872"/>
      <c r="Q872"/>
      <c r="R872"/>
      <c r="S872"/>
      <c r="T872"/>
      <c r="U872"/>
      <c r="V872"/>
      <c r="W872"/>
      <c r="X872"/>
      <c r="Y872"/>
      <c r="Z872"/>
    </row>
    <row r="873" spans="1:26" s="1" customFormat="1">
      <c r="A873" s="9"/>
      <c r="B873" s="4"/>
      <c r="D873"/>
      <c r="E873"/>
      <c r="F873"/>
      <c r="J873"/>
      <c r="K873" s="3"/>
      <c r="L873"/>
      <c r="P873"/>
      <c r="Q873"/>
      <c r="R873"/>
      <c r="S873"/>
      <c r="T873"/>
      <c r="U873"/>
      <c r="V873"/>
      <c r="W873"/>
      <c r="X873"/>
      <c r="Y873"/>
      <c r="Z873"/>
    </row>
    <row r="874" spans="1:26" s="1" customFormat="1">
      <c r="A874" s="9"/>
      <c r="B874" s="4"/>
      <c r="D874"/>
      <c r="E874"/>
      <c r="F874"/>
      <c r="J874"/>
      <c r="K874" s="3"/>
      <c r="L874"/>
      <c r="P874"/>
      <c r="Q874"/>
      <c r="R874"/>
      <c r="S874"/>
      <c r="T874"/>
      <c r="U874"/>
      <c r="V874"/>
      <c r="W874"/>
      <c r="X874"/>
      <c r="Y874"/>
      <c r="Z874"/>
    </row>
    <row r="875" spans="1:26" s="1" customFormat="1">
      <c r="A875" s="9"/>
      <c r="B875" s="4"/>
      <c r="D875"/>
      <c r="E875"/>
      <c r="F875"/>
      <c r="J875"/>
      <c r="K875" s="3"/>
      <c r="L875"/>
      <c r="P875"/>
      <c r="Q875"/>
      <c r="R875"/>
      <c r="S875"/>
      <c r="T875"/>
      <c r="U875"/>
      <c r="V875"/>
      <c r="W875"/>
      <c r="X875"/>
      <c r="Y875"/>
      <c r="Z875"/>
    </row>
    <row r="876" spans="1:26" s="1" customFormat="1">
      <c r="A876" s="9"/>
      <c r="B876" s="4"/>
      <c r="D876"/>
      <c r="E876"/>
      <c r="F876"/>
      <c r="J876"/>
      <c r="K876" s="3"/>
      <c r="L876"/>
      <c r="P876"/>
      <c r="Q876"/>
      <c r="R876"/>
      <c r="S876"/>
      <c r="T876"/>
      <c r="U876"/>
      <c r="V876"/>
      <c r="W876"/>
      <c r="X876"/>
      <c r="Y876"/>
      <c r="Z876"/>
    </row>
    <row r="877" spans="1:26" s="1" customFormat="1">
      <c r="A877" s="9"/>
      <c r="B877" s="4"/>
      <c r="D877"/>
      <c r="E877"/>
      <c r="F877"/>
      <c r="J877"/>
      <c r="K877" s="3"/>
      <c r="L877"/>
      <c r="P877"/>
      <c r="Q877"/>
      <c r="R877"/>
      <c r="S877"/>
      <c r="T877"/>
      <c r="U877"/>
      <c r="V877"/>
      <c r="W877"/>
      <c r="X877"/>
      <c r="Y877"/>
      <c r="Z877"/>
    </row>
    <row r="878" spans="1:26" s="1" customFormat="1">
      <c r="A878" s="9"/>
      <c r="B878" s="4"/>
      <c r="D878"/>
      <c r="E878"/>
      <c r="F878"/>
      <c r="J878"/>
      <c r="K878" s="3"/>
      <c r="L878"/>
      <c r="P878"/>
      <c r="Q878"/>
      <c r="R878"/>
      <c r="S878"/>
      <c r="T878"/>
      <c r="U878"/>
      <c r="V878"/>
      <c r="W878"/>
      <c r="X878"/>
      <c r="Y878"/>
      <c r="Z878"/>
    </row>
    <row r="879" spans="1:26" s="1" customFormat="1">
      <c r="A879" s="9"/>
      <c r="B879" s="4"/>
      <c r="D879"/>
      <c r="E879"/>
      <c r="F879"/>
      <c r="J879"/>
      <c r="K879" s="3"/>
      <c r="L879"/>
      <c r="P879"/>
      <c r="Q879"/>
      <c r="R879"/>
      <c r="S879"/>
      <c r="T879"/>
      <c r="U879"/>
      <c r="V879"/>
      <c r="W879"/>
      <c r="X879"/>
      <c r="Y879"/>
      <c r="Z879"/>
    </row>
    <row r="880" spans="1:26" s="1" customFormat="1">
      <c r="A880" s="9"/>
      <c r="B880" s="4"/>
      <c r="D880"/>
      <c r="E880"/>
      <c r="F880"/>
      <c r="J880"/>
      <c r="K880" s="3"/>
      <c r="L880"/>
      <c r="P880"/>
      <c r="Q880"/>
      <c r="R880"/>
      <c r="S880"/>
      <c r="T880"/>
      <c r="U880"/>
      <c r="V880"/>
      <c r="W880"/>
      <c r="X880"/>
      <c r="Y880"/>
      <c r="Z880"/>
    </row>
    <row r="881" spans="1:26" s="1" customFormat="1">
      <c r="A881" s="9"/>
      <c r="B881" s="4"/>
      <c r="D881"/>
      <c r="E881"/>
      <c r="F881"/>
      <c r="J881"/>
      <c r="K881" s="3"/>
      <c r="L881"/>
      <c r="P881"/>
      <c r="Q881"/>
      <c r="R881"/>
      <c r="S881"/>
      <c r="T881"/>
      <c r="U881"/>
      <c r="V881"/>
      <c r="W881"/>
      <c r="X881"/>
      <c r="Y881"/>
      <c r="Z881"/>
    </row>
    <row r="882" spans="1:26" s="1" customFormat="1">
      <c r="A882" s="9"/>
      <c r="B882" s="4"/>
      <c r="D882"/>
      <c r="E882"/>
      <c r="F882"/>
      <c r="J882"/>
      <c r="K882" s="3"/>
      <c r="L882"/>
      <c r="P882"/>
      <c r="Q882"/>
      <c r="R882"/>
      <c r="S882"/>
      <c r="T882"/>
      <c r="U882"/>
      <c r="V882"/>
      <c r="W882"/>
      <c r="X882"/>
      <c r="Y882"/>
      <c r="Z882"/>
    </row>
    <row r="883" spans="1:26" s="1" customFormat="1">
      <c r="A883" s="9"/>
      <c r="B883" s="4"/>
      <c r="D883"/>
      <c r="E883"/>
      <c r="F883"/>
      <c r="J883"/>
      <c r="K883" s="3"/>
      <c r="L883"/>
      <c r="P883"/>
      <c r="Q883"/>
      <c r="R883"/>
      <c r="S883"/>
      <c r="T883"/>
      <c r="U883"/>
      <c r="V883"/>
      <c r="W883"/>
      <c r="X883"/>
      <c r="Y883"/>
      <c r="Z883"/>
    </row>
    <row r="884" spans="1:26" s="1" customFormat="1">
      <c r="A884" s="9"/>
      <c r="B884" s="4"/>
      <c r="D884"/>
      <c r="E884"/>
      <c r="F884"/>
      <c r="J884"/>
      <c r="K884" s="3"/>
      <c r="L884"/>
      <c r="P884"/>
      <c r="Q884"/>
      <c r="R884"/>
      <c r="S884"/>
      <c r="T884"/>
      <c r="U884"/>
      <c r="V884"/>
      <c r="W884"/>
      <c r="X884"/>
      <c r="Y884"/>
      <c r="Z884"/>
    </row>
    <row r="885" spans="1:26" s="1" customFormat="1">
      <c r="A885" s="9"/>
      <c r="B885" s="4"/>
      <c r="D885"/>
      <c r="E885"/>
      <c r="F885"/>
      <c r="J885"/>
      <c r="K885" s="3"/>
      <c r="L885"/>
      <c r="P885"/>
      <c r="Q885"/>
      <c r="R885"/>
      <c r="S885"/>
      <c r="T885"/>
      <c r="U885"/>
      <c r="V885"/>
      <c r="W885"/>
      <c r="X885"/>
      <c r="Y885"/>
      <c r="Z885"/>
    </row>
    <row r="886" spans="1:26" s="1" customFormat="1">
      <c r="A886" s="9"/>
      <c r="B886" s="4"/>
      <c r="D886"/>
      <c r="E886"/>
      <c r="F886"/>
      <c r="J886"/>
      <c r="K886" s="3"/>
      <c r="L886"/>
      <c r="P886"/>
      <c r="Q886"/>
      <c r="R886"/>
      <c r="S886"/>
      <c r="T886"/>
      <c r="U886"/>
      <c r="V886"/>
      <c r="W886"/>
      <c r="X886"/>
      <c r="Y886"/>
      <c r="Z886"/>
    </row>
    <row r="887" spans="1:26" s="1" customFormat="1">
      <c r="A887" s="9"/>
      <c r="B887" s="4"/>
      <c r="D887"/>
      <c r="E887"/>
      <c r="F887"/>
      <c r="J887"/>
      <c r="K887" s="3"/>
      <c r="L887"/>
      <c r="P887"/>
      <c r="Q887"/>
      <c r="R887"/>
      <c r="S887"/>
      <c r="T887"/>
      <c r="U887"/>
      <c r="V887"/>
      <c r="W887"/>
      <c r="X887"/>
      <c r="Y887"/>
      <c r="Z887"/>
    </row>
    <row r="888" spans="1:26" s="1" customFormat="1">
      <c r="A888" s="9"/>
      <c r="B888" s="4"/>
      <c r="D888"/>
      <c r="E888"/>
      <c r="F888"/>
      <c r="J888"/>
      <c r="K888" s="3"/>
      <c r="L888"/>
      <c r="P888"/>
      <c r="Q888"/>
      <c r="R888"/>
      <c r="S888"/>
      <c r="T888"/>
      <c r="U888"/>
      <c r="V888"/>
      <c r="W888"/>
      <c r="X888"/>
      <c r="Y888"/>
      <c r="Z888"/>
    </row>
    <row r="889" spans="1:26" s="1" customFormat="1">
      <c r="A889" s="9"/>
      <c r="B889" s="4"/>
      <c r="D889"/>
      <c r="E889"/>
      <c r="F889"/>
      <c r="J889"/>
      <c r="K889" s="3"/>
      <c r="L889"/>
      <c r="P889"/>
      <c r="Q889"/>
      <c r="R889"/>
      <c r="S889"/>
      <c r="T889"/>
      <c r="U889"/>
      <c r="V889"/>
      <c r="W889"/>
      <c r="X889"/>
      <c r="Y889"/>
      <c r="Z889"/>
    </row>
    <row r="890" spans="1:26" s="1" customFormat="1">
      <c r="A890" s="9"/>
      <c r="B890" s="4"/>
      <c r="D890"/>
      <c r="E890"/>
      <c r="F890"/>
      <c r="J890"/>
      <c r="K890" s="3"/>
      <c r="L890"/>
      <c r="P890"/>
      <c r="Q890"/>
      <c r="R890"/>
      <c r="S890"/>
      <c r="T890"/>
      <c r="U890"/>
      <c r="V890"/>
      <c r="W890"/>
      <c r="X890"/>
      <c r="Y890"/>
      <c r="Z890"/>
    </row>
    <row r="891" spans="1:26" s="1" customFormat="1">
      <c r="A891" s="9"/>
      <c r="B891" s="4"/>
      <c r="D891"/>
      <c r="E891"/>
      <c r="F891"/>
      <c r="J891"/>
      <c r="K891" s="3"/>
      <c r="L891"/>
      <c r="P891"/>
      <c r="Q891"/>
      <c r="R891"/>
      <c r="S891"/>
      <c r="T891"/>
      <c r="U891"/>
      <c r="V891"/>
      <c r="W891"/>
      <c r="X891"/>
      <c r="Y891"/>
      <c r="Z891"/>
    </row>
    <row r="892" spans="1:26" s="1" customFormat="1">
      <c r="A892" s="9"/>
      <c r="B892" s="4"/>
      <c r="D892"/>
      <c r="E892"/>
      <c r="F892"/>
      <c r="J892"/>
      <c r="K892" s="3"/>
      <c r="L892"/>
      <c r="P892"/>
      <c r="Q892"/>
      <c r="R892"/>
      <c r="S892"/>
      <c r="T892"/>
      <c r="U892"/>
      <c r="V892"/>
      <c r="W892"/>
      <c r="X892"/>
      <c r="Y892"/>
      <c r="Z892"/>
    </row>
    <row r="893" spans="1:26" s="1" customFormat="1">
      <c r="A893" s="9"/>
      <c r="B893" s="4"/>
      <c r="D893"/>
      <c r="E893"/>
      <c r="F893"/>
      <c r="J893"/>
      <c r="K893" s="3"/>
      <c r="L893"/>
      <c r="P893"/>
      <c r="Q893"/>
      <c r="R893"/>
      <c r="S893"/>
      <c r="T893"/>
      <c r="U893"/>
      <c r="V893"/>
      <c r="W893"/>
      <c r="X893"/>
      <c r="Y893"/>
      <c r="Z893"/>
    </row>
    <row r="894" spans="1:26" s="1" customFormat="1">
      <c r="A894" s="9"/>
      <c r="B894" s="4"/>
      <c r="D894"/>
      <c r="E894"/>
      <c r="F894"/>
      <c r="J894"/>
      <c r="K894" s="3"/>
      <c r="L894"/>
      <c r="P894"/>
      <c r="Q894"/>
      <c r="R894"/>
      <c r="S894"/>
      <c r="T894"/>
      <c r="U894"/>
      <c r="V894"/>
      <c r="W894"/>
      <c r="X894"/>
      <c r="Y894"/>
      <c r="Z894"/>
    </row>
    <row r="895" spans="1:26" s="1" customFormat="1">
      <c r="A895" s="9"/>
      <c r="B895" s="4"/>
      <c r="D895"/>
      <c r="E895"/>
      <c r="F895"/>
      <c r="J895"/>
      <c r="K895" s="3"/>
      <c r="L895"/>
      <c r="P895"/>
      <c r="Q895"/>
      <c r="R895"/>
      <c r="S895"/>
      <c r="T895"/>
      <c r="U895"/>
      <c r="V895"/>
      <c r="W895"/>
      <c r="X895"/>
      <c r="Y895"/>
      <c r="Z895"/>
    </row>
    <row r="896" spans="1:26" s="1" customFormat="1">
      <c r="A896" s="9"/>
      <c r="B896" s="4"/>
      <c r="D896"/>
      <c r="E896"/>
      <c r="F896"/>
      <c r="J896"/>
      <c r="K896" s="3"/>
      <c r="L896"/>
      <c r="P896"/>
      <c r="Q896"/>
      <c r="R896"/>
      <c r="S896"/>
      <c r="T896"/>
      <c r="U896"/>
      <c r="V896"/>
      <c r="W896"/>
      <c r="X896"/>
      <c r="Y896"/>
      <c r="Z896"/>
    </row>
    <row r="897" spans="1:26" s="1" customFormat="1">
      <c r="A897" s="9"/>
      <c r="B897" s="4"/>
      <c r="D897"/>
      <c r="E897"/>
      <c r="F897"/>
      <c r="J897"/>
      <c r="K897" s="3"/>
      <c r="L897"/>
      <c r="P897"/>
      <c r="Q897"/>
      <c r="R897"/>
      <c r="S897"/>
      <c r="T897"/>
      <c r="U897"/>
      <c r="V897"/>
      <c r="W897"/>
      <c r="X897"/>
      <c r="Y897"/>
      <c r="Z897"/>
    </row>
    <row r="898" spans="1:26" s="1" customFormat="1">
      <c r="A898" s="9"/>
      <c r="B898" s="4"/>
      <c r="D898"/>
      <c r="E898"/>
      <c r="F898"/>
      <c r="J898"/>
      <c r="K898" s="3"/>
      <c r="L898"/>
      <c r="P898"/>
      <c r="Q898"/>
      <c r="R898"/>
      <c r="S898"/>
      <c r="T898"/>
      <c r="U898"/>
      <c r="V898"/>
      <c r="W898"/>
      <c r="X898"/>
      <c r="Y898"/>
      <c r="Z898"/>
    </row>
    <row r="899" spans="1:26" s="1" customFormat="1">
      <c r="A899" s="9"/>
      <c r="B899" s="4"/>
      <c r="D899"/>
      <c r="E899"/>
      <c r="F899"/>
      <c r="J899"/>
      <c r="K899" s="3"/>
      <c r="L899"/>
      <c r="P899"/>
      <c r="Q899"/>
      <c r="R899"/>
      <c r="S899"/>
      <c r="T899"/>
      <c r="U899"/>
      <c r="V899"/>
      <c r="W899"/>
      <c r="X899"/>
      <c r="Y899"/>
      <c r="Z899"/>
    </row>
    <row r="900" spans="1:26" s="1" customFormat="1">
      <c r="A900" s="9"/>
      <c r="B900" s="4"/>
      <c r="D900"/>
      <c r="E900"/>
      <c r="F900"/>
      <c r="J900"/>
      <c r="K900" s="3"/>
      <c r="L900"/>
      <c r="P900"/>
      <c r="Q900"/>
      <c r="R900"/>
      <c r="S900"/>
      <c r="T900"/>
      <c r="U900"/>
      <c r="V900"/>
      <c r="W900"/>
      <c r="X900"/>
      <c r="Y900"/>
      <c r="Z900"/>
    </row>
    <row r="901" spans="1:26" s="1" customFormat="1">
      <c r="A901" s="9"/>
      <c r="B901" s="4"/>
      <c r="D901"/>
      <c r="E901"/>
      <c r="F901"/>
      <c r="J901"/>
      <c r="K901" s="3"/>
      <c r="L901"/>
      <c r="P901"/>
      <c r="Q901"/>
      <c r="R901"/>
      <c r="S901"/>
      <c r="T901"/>
      <c r="U901"/>
      <c r="V901"/>
      <c r="W901"/>
      <c r="X901"/>
      <c r="Y901"/>
      <c r="Z901"/>
    </row>
    <row r="902" spans="1:26" s="1" customFormat="1">
      <c r="A902" s="9"/>
      <c r="B902" s="4"/>
      <c r="D902"/>
      <c r="E902"/>
      <c r="F902"/>
      <c r="J902"/>
      <c r="K902" s="3"/>
      <c r="L902"/>
      <c r="P902"/>
      <c r="Q902"/>
      <c r="R902"/>
      <c r="S902"/>
      <c r="T902"/>
      <c r="U902"/>
      <c r="V902"/>
      <c r="W902"/>
      <c r="X902"/>
      <c r="Y902"/>
      <c r="Z902"/>
    </row>
    <row r="903" spans="1:26" s="1" customFormat="1">
      <c r="A903" s="9"/>
      <c r="B903" s="4"/>
      <c r="D903"/>
      <c r="E903"/>
      <c r="F903"/>
      <c r="J903"/>
      <c r="K903" s="3"/>
      <c r="L903"/>
      <c r="P903"/>
      <c r="Q903"/>
      <c r="R903"/>
      <c r="S903"/>
      <c r="T903"/>
      <c r="U903"/>
      <c r="V903"/>
      <c r="W903"/>
      <c r="X903"/>
      <c r="Y903"/>
      <c r="Z903"/>
    </row>
    <row r="904" spans="1:26" s="1" customFormat="1">
      <c r="A904" s="9"/>
      <c r="B904" s="4"/>
      <c r="D904"/>
      <c r="E904"/>
      <c r="F904"/>
      <c r="J904"/>
      <c r="K904" s="3"/>
      <c r="L904"/>
      <c r="P904"/>
      <c r="Q904"/>
      <c r="R904"/>
      <c r="S904"/>
      <c r="T904"/>
      <c r="U904"/>
      <c r="V904"/>
      <c r="W904"/>
      <c r="X904"/>
      <c r="Y904"/>
      <c r="Z904"/>
    </row>
    <row r="905" spans="1:26" s="1" customFormat="1">
      <c r="A905" s="9"/>
      <c r="B905" s="4"/>
      <c r="D905"/>
      <c r="E905"/>
      <c r="F905"/>
      <c r="J905"/>
      <c r="K905" s="3"/>
      <c r="L905"/>
      <c r="P905"/>
      <c r="Q905"/>
      <c r="R905"/>
      <c r="S905"/>
      <c r="T905"/>
      <c r="U905"/>
      <c r="V905"/>
      <c r="W905"/>
      <c r="X905"/>
      <c r="Y905"/>
      <c r="Z905"/>
    </row>
    <row r="906" spans="1:26" s="1" customFormat="1">
      <c r="A906" s="9"/>
      <c r="B906" s="4"/>
      <c r="D906"/>
      <c r="E906"/>
      <c r="F906"/>
      <c r="J906"/>
      <c r="K906" s="3"/>
      <c r="L906"/>
      <c r="P906"/>
      <c r="Q906"/>
      <c r="R906"/>
      <c r="S906"/>
      <c r="T906"/>
      <c r="U906"/>
      <c r="V906"/>
      <c r="W906"/>
      <c r="X906"/>
      <c r="Y906"/>
      <c r="Z906"/>
    </row>
    <row r="907" spans="1:26" s="1" customFormat="1">
      <c r="A907" s="9"/>
      <c r="B907" s="4"/>
      <c r="D907"/>
      <c r="E907"/>
      <c r="F907"/>
      <c r="J907"/>
      <c r="K907" s="3"/>
      <c r="L907"/>
      <c r="P907"/>
      <c r="Q907"/>
      <c r="R907"/>
      <c r="S907"/>
      <c r="T907"/>
      <c r="U907"/>
      <c r="V907"/>
      <c r="W907"/>
      <c r="X907"/>
      <c r="Y907"/>
      <c r="Z907"/>
    </row>
    <row r="908" spans="1:26" s="1" customFormat="1">
      <c r="A908" s="9"/>
      <c r="B908" s="4"/>
      <c r="D908"/>
      <c r="E908"/>
      <c r="F908"/>
      <c r="J908"/>
      <c r="K908" s="3"/>
      <c r="L908"/>
      <c r="P908"/>
      <c r="Q908"/>
      <c r="R908"/>
      <c r="S908"/>
      <c r="T908"/>
      <c r="U908"/>
      <c r="V908"/>
      <c r="W908"/>
      <c r="X908"/>
      <c r="Y908"/>
      <c r="Z908"/>
    </row>
    <row r="909" spans="1:26" s="1" customFormat="1">
      <c r="A909" s="9"/>
      <c r="B909" s="4"/>
      <c r="D909"/>
      <c r="E909"/>
      <c r="F909"/>
      <c r="J909"/>
      <c r="K909" s="3"/>
      <c r="L909"/>
      <c r="P909"/>
      <c r="Q909"/>
      <c r="R909"/>
      <c r="S909"/>
      <c r="T909"/>
      <c r="U909"/>
      <c r="V909"/>
      <c r="W909"/>
      <c r="X909"/>
      <c r="Y909"/>
      <c r="Z909"/>
    </row>
    <row r="910" spans="1:26" s="1" customFormat="1">
      <c r="A910" s="9"/>
      <c r="B910" s="4"/>
      <c r="D910"/>
      <c r="E910"/>
      <c r="F910"/>
      <c r="J910"/>
      <c r="K910" s="3"/>
      <c r="L910"/>
      <c r="P910"/>
      <c r="Q910"/>
      <c r="R910"/>
      <c r="S910"/>
      <c r="T910"/>
      <c r="U910"/>
      <c r="V910"/>
      <c r="W910"/>
      <c r="X910"/>
      <c r="Y910"/>
      <c r="Z910"/>
    </row>
    <row r="911" spans="1:26" s="1" customFormat="1">
      <c r="A911" s="9"/>
      <c r="B911" s="4"/>
      <c r="D911"/>
      <c r="E911"/>
      <c r="F911"/>
      <c r="J911"/>
      <c r="K911" s="3"/>
      <c r="L911"/>
      <c r="P911"/>
      <c r="Q911"/>
      <c r="R911"/>
      <c r="S911"/>
      <c r="T911"/>
      <c r="U911"/>
      <c r="V911"/>
      <c r="W911"/>
      <c r="X911"/>
      <c r="Y911"/>
      <c r="Z911"/>
    </row>
    <row r="912" spans="1:26" s="1" customFormat="1">
      <c r="A912" s="9"/>
      <c r="B912" s="4"/>
      <c r="D912"/>
      <c r="E912"/>
      <c r="F912"/>
      <c r="J912"/>
      <c r="K912" s="3"/>
      <c r="L912"/>
      <c r="P912"/>
      <c r="Q912"/>
      <c r="R912"/>
      <c r="S912"/>
      <c r="T912"/>
      <c r="U912"/>
      <c r="V912"/>
      <c r="W912"/>
      <c r="X912"/>
      <c r="Y912"/>
      <c r="Z912"/>
    </row>
    <row r="913" spans="1:26" s="1" customFormat="1">
      <c r="A913" s="9"/>
      <c r="B913" s="4"/>
      <c r="D913"/>
      <c r="E913"/>
      <c r="F913"/>
      <c r="J913"/>
      <c r="K913" s="3"/>
      <c r="L913"/>
      <c r="P913"/>
      <c r="Q913"/>
      <c r="R913"/>
      <c r="S913"/>
      <c r="T913"/>
      <c r="U913"/>
      <c r="V913"/>
      <c r="W913"/>
      <c r="X913"/>
      <c r="Y913"/>
      <c r="Z913"/>
    </row>
    <row r="914" spans="1:26" s="1" customFormat="1">
      <c r="A914" s="9"/>
      <c r="B914" s="4"/>
      <c r="D914"/>
      <c r="E914"/>
      <c r="F914"/>
      <c r="J914"/>
      <c r="K914" s="3"/>
      <c r="L914"/>
      <c r="P914"/>
      <c r="Q914"/>
      <c r="R914"/>
      <c r="S914"/>
      <c r="T914"/>
      <c r="U914"/>
      <c r="V914"/>
      <c r="W914"/>
      <c r="X914"/>
      <c r="Y914"/>
      <c r="Z914"/>
    </row>
    <row r="915" spans="1:26" s="1" customFormat="1">
      <c r="A915" s="9"/>
      <c r="B915" s="4"/>
      <c r="D915"/>
      <c r="E915"/>
      <c r="F915"/>
      <c r="J915"/>
      <c r="K915" s="3"/>
      <c r="L915"/>
      <c r="P915"/>
      <c r="Q915"/>
      <c r="R915"/>
      <c r="S915"/>
      <c r="T915"/>
      <c r="U915"/>
      <c r="V915"/>
      <c r="W915"/>
      <c r="X915"/>
      <c r="Y915"/>
      <c r="Z915"/>
    </row>
    <row r="916" spans="1:26" s="1" customFormat="1">
      <c r="A916" s="9"/>
      <c r="B916" s="4"/>
      <c r="D916"/>
      <c r="E916"/>
      <c r="F916"/>
      <c r="J916"/>
      <c r="K916" s="3"/>
      <c r="L916"/>
      <c r="P916"/>
      <c r="Q916"/>
      <c r="R916"/>
      <c r="S916"/>
      <c r="T916"/>
      <c r="U916"/>
      <c r="V916"/>
      <c r="W916"/>
      <c r="X916"/>
      <c r="Y916"/>
      <c r="Z916"/>
    </row>
    <row r="917" spans="1:26" s="1" customFormat="1">
      <c r="A917" s="9"/>
      <c r="B917" s="4"/>
      <c r="D917"/>
      <c r="E917"/>
      <c r="F917"/>
      <c r="J917"/>
      <c r="K917" s="3"/>
      <c r="L917"/>
      <c r="P917"/>
      <c r="Q917"/>
      <c r="R917"/>
      <c r="S917"/>
      <c r="T917"/>
      <c r="U917"/>
      <c r="V917"/>
      <c r="W917"/>
      <c r="X917"/>
      <c r="Y917"/>
      <c r="Z917"/>
    </row>
    <row r="918" spans="1:26" s="1" customFormat="1">
      <c r="A918" s="9"/>
      <c r="B918" s="4"/>
      <c r="D918"/>
      <c r="E918"/>
      <c r="F918"/>
      <c r="J918"/>
      <c r="K918" s="3"/>
      <c r="L918"/>
      <c r="P918"/>
      <c r="Q918"/>
      <c r="R918"/>
      <c r="S918"/>
      <c r="T918"/>
      <c r="U918"/>
      <c r="V918"/>
      <c r="W918"/>
      <c r="X918"/>
      <c r="Y918"/>
      <c r="Z918"/>
    </row>
    <row r="919" spans="1:26" s="1" customFormat="1">
      <c r="A919" s="9"/>
      <c r="B919" s="4"/>
      <c r="D919"/>
      <c r="E919"/>
      <c r="F919"/>
      <c r="J919"/>
      <c r="K919" s="3"/>
      <c r="L919"/>
      <c r="P919"/>
      <c r="Q919"/>
      <c r="R919"/>
      <c r="S919"/>
      <c r="T919"/>
      <c r="U919"/>
      <c r="V919"/>
      <c r="W919"/>
      <c r="X919"/>
      <c r="Y919"/>
      <c r="Z919"/>
    </row>
    <row r="920" spans="1:26" s="1" customFormat="1">
      <c r="A920" s="9"/>
      <c r="B920" s="4"/>
      <c r="D920"/>
      <c r="E920"/>
      <c r="F920"/>
      <c r="J920"/>
      <c r="K920" s="3"/>
      <c r="L920"/>
      <c r="P920"/>
      <c r="Q920"/>
      <c r="R920"/>
      <c r="S920"/>
      <c r="T920"/>
      <c r="U920"/>
      <c r="V920"/>
      <c r="W920"/>
      <c r="X920"/>
      <c r="Y920"/>
      <c r="Z920"/>
    </row>
    <row r="921" spans="1:26" s="1" customFormat="1">
      <c r="A921" s="9"/>
      <c r="B921" s="4"/>
      <c r="D921"/>
      <c r="E921"/>
      <c r="F921"/>
      <c r="J921"/>
      <c r="K921" s="3"/>
      <c r="L921"/>
      <c r="P921"/>
      <c r="Q921"/>
      <c r="R921"/>
      <c r="S921"/>
      <c r="T921"/>
      <c r="U921"/>
      <c r="V921"/>
      <c r="W921"/>
      <c r="X921"/>
      <c r="Y921"/>
      <c r="Z921"/>
    </row>
    <row r="922" spans="1:26" s="1" customFormat="1">
      <c r="A922" s="9"/>
      <c r="B922" s="4"/>
      <c r="D922"/>
      <c r="E922"/>
      <c r="F922"/>
      <c r="J922"/>
      <c r="K922" s="3"/>
      <c r="L922"/>
      <c r="P922"/>
      <c r="Q922"/>
      <c r="R922"/>
      <c r="S922"/>
      <c r="T922"/>
      <c r="U922"/>
      <c r="V922"/>
      <c r="W922"/>
      <c r="X922"/>
      <c r="Y922"/>
      <c r="Z922"/>
    </row>
    <row r="923" spans="1:26" s="1" customFormat="1">
      <c r="A923" s="9"/>
      <c r="B923" s="4"/>
      <c r="D923"/>
      <c r="E923"/>
      <c r="F923"/>
      <c r="J923"/>
      <c r="K923" s="3"/>
      <c r="L923"/>
      <c r="P923"/>
      <c r="Q923"/>
      <c r="R923"/>
      <c r="S923"/>
      <c r="T923"/>
      <c r="U923"/>
      <c r="V923"/>
      <c r="W923"/>
      <c r="X923"/>
      <c r="Y923"/>
      <c r="Z923"/>
    </row>
    <row r="924" spans="1:26" s="1" customFormat="1">
      <c r="A924" s="9"/>
      <c r="B924" s="4"/>
      <c r="D924"/>
      <c r="E924"/>
      <c r="F924"/>
      <c r="J924"/>
      <c r="K924" s="3"/>
      <c r="L924"/>
      <c r="P924"/>
      <c r="Q924"/>
      <c r="R924"/>
      <c r="S924"/>
      <c r="T924"/>
      <c r="U924"/>
      <c r="V924"/>
      <c r="W924"/>
      <c r="X924"/>
      <c r="Y924"/>
      <c r="Z924"/>
    </row>
    <row r="925" spans="1:26" s="1" customFormat="1">
      <c r="A925" s="9"/>
      <c r="B925" s="4"/>
      <c r="D925"/>
      <c r="E925"/>
      <c r="F925"/>
      <c r="J925"/>
      <c r="K925" s="3"/>
      <c r="L925"/>
      <c r="P925"/>
      <c r="Q925"/>
      <c r="R925"/>
      <c r="S925"/>
      <c r="T925"/>
      <c r="U925"/>
      <c r="V925"/>
      <c r="W925"/>
      <c r="X925"/>
      <c r="Y925"/>
      <c r="Z925"/>
    </row>
    <row r="926" spans="1:26" s="1" customFormat="1">
      <c r="A926" s="9"/>
      <c r="B926" s="4"/>
      <c r="D926"/>
      <c r="E926"/>
      <c r="F926"/>
      <c r="J926"/>
      <c r="K926" s="3"/>
      <c r="L926"/>
      <c r="P926"/>
      <c r="Q926"/>
      <c r="R926"/>
      <c r="S926"/>
      <c r="T926"/>
      <c r="U926"/>
      <c r="V926"/>
      <c r="W926"/>
      <c r="X926"/>
      <c r="Y926"/>
      <c r="Z926"/>
    </row>
    <row r="927" spans="1:26" s="1" customFormat="1">
      <c r="A927" s="9"/>
      <c r="B927" s="4"/>
      <c r="D927"/>
      <c r="E927"/>
      <c r="F927"/>
      <c r="J927"/>
      <c r="K927" s="3"/>
      <c r="L927"/>
      <c r="P927"/>
      <c r="Q927"/>
      <c r="R927"/>
      <c r="S927"/>
      <c r="T927"/>
      <c r="U927"/>
      <c r="V927"/>
      <c r="W927"/>
      <c r="X927"/>
      <c r="Y927"/>
      <c r="Z927"/>
    </row>
    <row r="928" spans="1:26" s="1" customFormat="1">
      <c r="A928" s="9"/>
      <c r="B928" s="4"/>
      <c r="D928"/>
      <c r="E928"/>
      <c r="F928"/>
      <c r="J928"/>
      <c r="K928" s="3"/>
      <c r="L928"/>
      <c r="P928"/>
      <c r="Q928"/>
      <c r="R928"/>
      <c r="S928"/>
      <c r="T928"/>
      <c r="U928"/>
      <c r="V928"/>
      <c r="W928"/>
      <c r="X928"/>
      <c r="Y928"/>
      <c r="Z928"/>
    </row>
    <row r="929" spans="1:26" s="1" customFormat="1">
      <c r="A929" s="9"/>
      <c r="B929" s="4"/>
      <c r="D929"/>
      <c r="E929"/>
      <c r="F929"/>
      <c r="J929"/>
      <c r="K929" s="3"/>
      <c r="L929"/>
      <c r="P929"/>
      <c r="Q929"/>
      <c r="R929"/>
      <c r="S929"/>
      <c r="T929"/>
      <c r="U929"/>
      <c r="V929"/>
      <c r="W929"/>
      <c r="X929"/>
      <c r="Y929"/>
      <c r="Z929"/>
    </row>
    <row r="930" spans="1:26" s="1" customFormat="1">
      <c r="A930" s="9"/>
      <c r="B930" s="4"/>
      <c r="D930"/>
      <c r="E930"/>
      <c r="F930"/>
      <c r="J930"/>
      <c r="K930" s="3"/>
      <c r="L930"/>
      <c r="P930"/>
      <c r="Q930"/>
      <c r="R930"/>
      <c r="S930"/>
      <c r="T930"/>
      <c r="U930"/>
      <c r="V930"/>
      <c r="W930"/>
      <c r="X930"/>
      <c r="Y930"/>
      <c r="Z930"/>
    </row>
    <row r="931" spans="1:26" s="1" customFormat="1">
      <c r="A931" s="9"/>
      <c r="B931" s="4"/>
      <c r="D931"/>
      <c r="E931"/>
      <c r="F931"/>
      <c r="J931"/>
      <c r="K931" s="3"/>
      <c r="L931"/>
      <c r="P931"/>
      <c r="Q931"/>
      <c r="R931"/>
      <c r="S931"/>
      <c r="T931"/>
      <c r="U931"/>
      <c r="V931"/>
      <c r="W931"/>
      <c r="X931"/>
      <c r="Y931"/>
      <c r="Z931"/>
    </row>
    <row r="932" spans="1:26" s="1" customFormat="1">
      <c r="A932" s="9"/>
      <c r="B932" s="4"/>
      <c r="D932"/>
      <c r="E932"/>
      <c r="F932"/>
      <c r="J932"/>
      <c r="K932" s="3"/>
      <c r="L932"/>
      <c r="P932"/>
      <c r="Q932"/>
      <c r="R932"/>
      <c r="S932"/>
      <c r="T932"/>
      <c r="U932"/>
      <c r="V932"/>
      <c r="W932"/>
      <c r="X932"/>
      <c r="Y932"/>
      <c r="Z932"/>
    </row>
    <row r="933" spans="1:26" s="1" customFormat="1">
      <c r="A933" s="9"/>
      <c r="B933" s="4"/>
      <c r="D933"/>
      <c r="E933"/>
      <c r="F933"/>
      <c r="J933"/>
      <c r="K933" s="3"/>
      <c r="L933"/>
      <c r="P933"/>
      <c r="Q933"/>
      <c r="R933"/>
      <c r="S933"/>
      <c r="T933"/>
      <c r="U933"/>
      <c r="V933"/>
      <c r="W933"/>
      <c r="X933"/>
      <c r="Y933"/>
      <c r="Z933"/>
    </row>
    <row r="934" spans="1:26" s="1" customFormat="1">
      <c r="A934" s="9"/>
      <c r="B934" s="4"/>
      <c r="D934"/>
      <c r="E934"/>
      <c r="F934"/>
      <c r="J934"/>
      <c r="K934" s="3"/>
      <c r="L934"/>
      <c r="P934"/>
      <c r="Q934"/>
      <c r="R934"/>
      <c r="S934"/>
      <c r="T934"/>
      <c r="U934"/>
      <c r="V934"/>
      <c r="W934"/>
      <c r="X934"/>
      <c r="Y934"/>
      <c r="Z934"/>
    </row>
    <row r="935" spans="1:26" s="1" customFormat="1">
      <c r="A935" s="9"/>
      <c r="B935" s="4"/>
      <c r="D935"/>
      <c r="E935"/>
      <c r="F935"/>
      <c r="J935"/>
      <c r="K935" s="3"/>
      <c r="L935"/>
      <c r="P935"/>
      <c r="Q935"/>
      <c r="R935"/>
      <c r="S935"/>
      <c r="T935"/>
      <c r="U935"/>
      <c r="V935"/>
      <c r="W935"/>
      <c r="X935"/>
      <c r="Y935"/>
      <c r="Z935"/>
    </row>
    <row r="936" spans="1:26" s="1" customFormat="1">
      <c r="A936" s="9"/>
      <c r="B936" s="4"/>
      <c r="D936"/>
      <c r="E936"/>
      <c r="F936"/>
      <c r="J936"/>
      <c r="K936" s="3"/>
      <c r="L936"/>
      <c r="P936"/>
      <c r="Q936"/>
      <c r="R936"/>
      <c r="S936"/>
      <c r="T936"/>
      <c r="U936"/>
      <c r="V936"/>
      <c r="W936"/>
      <c r="X936"/>
      <c r="Y936"/>
      <c r="Z936"/>
    </row>
    <row r="937" spans="1:26" s="1" customFormat="1">
      <c r="A937" s="9"/>
      <c r="B937" s="4"/>
      <c r="D937"/>
      <c r="E937"/>
      <c r="F937"/>
      <c r="J937"/>
      <c r="K937" s="3"/>
      <c r="L937"/>
      <c r="P937"/>
      <c r="Q937"/>
      <c r="R937"/>
      <c r="S937"/>
      <c r="T937"/>
      <c r="U937"/>
      <c r="V937"/>
      <c r="W937"/>
      <c r="X937"/>
      <c r="Y937"/>
      <c r="Z937"/>
    </row>
    <row r="938" spans="1:26" s="1" customFormat="1">
      <c r="A938" s="9"/>
      <c r="B938" s="4"/>
      <c r="D938"/>
      <c r="E938"/>
      <c r="F938"/>
      <c r="J938"/>
      <c r="K938" s="3"/>
      <c r="L938"/>
      <c r="P938"/>
      <c r="Q938"/>
      <c r="R938"/>
      <c r="S938"/>
      <c r="T938"/>
      <c r="U938"/>
      <c r="V938"/>
      <c r="W938"/>
      <c r="X938"/>
      <c r="Y938"/>
      <c r="Z938"/>
    </row>
    <row r="939" spans="1:26" s="1" customFormat="1">
      <c r="A939" s="9"/>
      <c r="B939" s="4"/>
      <c r="D939"/>
      <c r="E939"/>
      <c r="F939"/>
      <c r="J939"/>
      <c r="K939" s="3"/>
      <c r="L939"/>
      <c r="P939"/>
      <c r="Q939"/>
      <c r="R939"/>
      <c r="S939"/>
      <c r="T939"/>
      <c r="U939"/>
      <c r="V939"/>
      <c r="W939"/>
      <c r="X939"/>
      <c r="Y939"/>
      <c r="Z939"/>
    </row>
    <row r="940" spans="1:26" s="1" customFormat="1">
      <c r="A940" s="9"/>
      <c r="B940" s="4"/>
      <c r="D940"/>
      <c r="E940"/>
      <c r="F940"/>
      <c r="J940"/>
      <c r="K940" s="3"/>
      <c r="L940"/>
      <c r="P940"/>
      <c r="Q940"/>
      <c r="R940"/>
      <c r="S940"/>
      <c r="T940"/>
      <c r="U940"/>
      <c r="V940"/>
      <c r="W940"/>
      <c r="X940"/>
      <c r="Y940"/>
      <c r="Z940"/>
    </row>
    <row r="941" spans="1:26" s="1" customFormat="1">
      <c r="A941" s="9"/>
      <c r="B941" s="4"/>
      <c r="D941"/>
      <c r="E941"/>
      <c r="F941"/>
      <c r="J941"/>
      <c r="K941" s="3"/>
      <c r="L941"/>
      <c r="P941"/>
      <c r="Q941"/>
      <c r="R941"/>
      <c r="S941"/>
      <c r="T941"/>
      <c r="U941"/>
      <c r="V941"/>
      <c r="W941"/>
      <c r="X941"/>
      <c r="Y941"/>
      <c r="Z941"/>
    </row>
    <row r="942" spans="1:26" s="1" customFormat="1">
      <c r="A942" s="9"/>
      <c r="B942" s="4"/>
      <c r="D942"/>
      <c r="E942"/>
      <c r="F942"/>
      <c r="J942"/>
      <c r="K942" s="3"/>
      <c r="L942"/>
      <c r="P942"/>
      <c r="Q942"/>
      <c r="R942"/>
      <c r="S942"/>
      <c r="T942"/>
      <c r="U942"/>
      <c r="V942"/>
      <c r="W942"/>
      <c r="X942"/>
      <c r="Y942"/>
      <c r="Z942"/>
    </row>
    <row r="943" spans="1:26" s="1" customFormat="1">
      <c r="A943" s="9"/>
      <c r="B943" s="4"/>
      <c r="D943"/>
      <c r="E943"/>
      <c r="F943"/>
      <c r="J943"/>
      <c r="K943" s="3"/>
      <c r="L943"/>
      <c r="P943"/>
      <c r="Q943"/>
      <c r="R943"/>
      <c r="S943"/>
      <c r="T943"/>
      <c r="U943"/>
      <c r="V943"/>
      <c r="W943"/>
      <c r="X943"/>
      <c r="Y943"/>
      <c r="Z943"/>
    </row>
    <row r="944" spans="1:26" s="1" customFormat="1">
      <c r="A944" s="9"/>
      <c r="B944" s="4"/>
      <c r="D944"/>
      <c r="E944"/>
      <c r="F944"/>
      <c r="J944"/>
      <c r="K944" s="3"/>
      <c r="L944"/>
      <c r="P944"/>
      <c r="Q944"/>
      <c r="R944"/>
      <c r="S944"/>
      <c r="T944"/>
      <c r="U944"/>
      <c r="V944"/>
      <c r="W944"/>
      <c r="X944"/>
      <c r="Y944"/>
      <c r="Z944"/>
    </row>
    <row r="945" spans="1:26" s="1" customFormat="1">
      <c r="A945" s="9"/>
      <c r="B945" s="4"/>
      <c r="D945"/>
      <c r="E945"/>
      <c r="F945"/>
      <c r="J945"/>
      <c r="K945" s="3"/>
      <c r="L945"/>
      <c r="P945"/>
      <c r="Q945"/>
      <c r="R945"/>
      <c r="S945"/>
      <c r="T945"/>
      <c r="U945"/>
      <c r="V945"/>
      <c r="W945"/>
      <c r="X945"/>
      <c r="Y945"/>
      <c r="Z945"/>
    </row>
    <row r="946" spans="1:26" s="1" customFormat="1">
      <c r="A946" s="9"/>
      <c r="B946" s="4"/>
      <c r="D946"/>
      <c r="E946"/>
      <c r="F946"/>
      <c r="J946"/>
      <c r="K946" s="3"/>
      <c r="L946"/>
      <c r="P946"/>
      <c r="Q946"/>
      <c r="R946"/>
      <c r="S946"/>
      <c r="T946"/>
      <c r="U946"/>
      <c r="V946"/>
      <c r="W946"/>
      <c r="X946"/>
      <c r="Y946"/>
      <c r="Z946"/>
    </row>
    <row r="947" spans="1:26" s="1" customFormat="1">
      <c r="A947" s="9"/>
      <c r="B947" s="4"/>
      <c r="D947"/>
      <c r="E947"/>
      <c r="F947"/>
      <c r="J947"/>
      <c r="K947" s="3"/>
      <c r="L947"/>
      <c r="P947"/>
      <c r="Q947"/>
      <c r="R947"/>
      <c r="S947"/>
      <c r="T947"/>
      <c r="U947"/>
      <c r="V947"/>
      <c r="W947"/>
      <c r="X947"/>
      <c r="Y947"/>
      <c r="Z947"/>
    </row>
    <row r="948" spans="1:26" s="1" customFormat="1">
      <c r="A948" s="9"/>
      <c r="B948" s="4"/>
      <c r="D948"/>
      <c r="E948"/>
      <c r="F948"/>
      <c r="J948"/>
      <c r="K948" s="3"/>
      <c r="L948"/>
      <c r="P948"/>
      <c r="Q948"/>
      <c r="R948"/>
      <c r="S948"/>
      <c r="T948"/>
      <c r="U948"/>
      <c r="V948"/>
      <c r="W948"/>
      <c r="X948"/>
      <c r="Y948"/>
      <c r="Z948"/>
    </row>
    <row r="949" spans="1:26" s="1" customFormat="1">
      <c r="A949" s="9"/>
      <c r="B949" s="4"/>
      <c r="D949"/>
      <c r="E949"/>
      <c r="F949"/>
      <c r="J949"/>
      <c r="K949" s="3"/>
      <c r="L949"/>
      <c r="P949"/>
      <c r="Q949"/>
      <c r="R949"/>
      <c r="S949"/>
      <c r="T949"/>
      <c r="U949"/>
      <c r="V949"/>
      <c r="W949"/>
      <c r="X949"/>
      <c r="Y949"/>
      <c r="Z949"/>
    </row>
    <row r="950" spans="1:26" s="1" customFormat="1">
      <c r="A950" s="9"/>
      <c r="B950" s="4"/>
      <c r="D950"/>
      <c r="E950"/>
      <c r="F950"/>
      <c r="J950"/>
      <c r="K950" s="3"/>
      <c r="L950"/>
      <c r="P950"/>
      <c r="Q950"/>
      <c r="R950"/>
      <c r="S950"/>
      <c r="T950"/>
      <c r="U950"/>
      <c r="V950"/>
      <c r="W950"/>
      <c r="X950"/>
      <c r="Y950"/>
      <c r="Z950"/>
    </row>
    <row r="951" spans="1:26" s="1" customFormat="1">
      <c r="A951" s="9"/>
      <c r="B951" s="4"/>
      <c r="D951"/>
      <c r="E951"/>
      <c r="F951"/>
      <c r="J951"/>
      <c r="K951" s="3"/>
      <c r="L951"/>
      <c r="P951"/>
      <c r="Q951"/>
      <c r="R951"/>
      <c r="S951"/>
      <c r="T951"/>
      <c r="U951"/>
      <c r="V951"/>
      <c r="W951"/>
      <c r="X951"/>
      <c r="Y951"/>
      <c r="Z951"/>
    </row>
    <row r="952" spans="1:26" s="1" customFormat="1">
      <c r="A952" s="9"/>
      <c r="B952" s="4"/>
      <c r="D952"/>
      <c r="E952"/>
      <c r="F952"/>
      <c r="J952"/>
      <c r="K952" s="3"/>
      <c r="L952"/>
      <c r="P952"/>
      <c r="Q952"/>
      <c r="R952"/>
      <c r="S952"/>
      <c r="T952"/>
      <c r="U952"/>
      <c r="V952"/>
      <c r="W952"/>
      <c r="X952"/>
      <c r="Y952"/>
      <c r="Z952"/>
    </row>
    <row r="953" spans="1:26" s="1" customFormat="1">
      <c r="A953" s="9"/>
      <c r="B953" s="4"/>
      <c r="D953"/>
      <c r="E953"/>
      <c r="F953"/>
      <c r="J953"/>
      <c r="K953" s="3"/>
      <c r="L953"/>
      <c r="P953"/>
      <c r="Q953"/>
      <c r="R953"/>
      <c r="S953"/>
      <c r="T953"/>
      <c r="U953"/>
      <c r="V953"/>
      <c r="W953"/>
      <c r="X953"/>
      <c r="Y953"/>
      <c r="Z953"/>
    </row>
    <row r="954" spans="1:26" s="1" customFormat="1">
      <c r="A954" s="9"/>
      <c r="B954" s="4"/>
      <c r="D954"/>
      <c r="E954"/>
      <c r="F954"/>
      <c r="J954"/>
      <c r="K954" s="3"/>
      <c r="L954"/>
      <c r="P954"/>
      <c r="Q954"/>
      <c r="R954"/>
      <c r="S954"/>
      <c r="T954"/>
      <c r="U954"/>
      <c r="V954"/>
      <c r="W954"/>
      <c r="X954"/>
      <c r="Y954"/>
      <c r="Z954"/>
    </row>
    <row r="955" spans="1:26" s="1" customFormat="1">
      <c r="A955" s="9"/>
      <c r="B955" s="4"/>
      <c r="D955"/>
      <c r="E955"/>
      <c r="F955"/>
      <c r="J955"/>
      <c r="K955" s="3"/>
      <c r="L955"/>
      <c r="P955"/>
      <c r="Q955"/>
      <c r="R955"/>
      <c r="S955"/>
      <c r="T955"/>
      <c r="U955"/>
      <c r="V955"/>
      <c r="W955"/>
      <c r="X955"/>
      <c r="Y955"/>
      <c r="Z955"/>
    </row>
    <row r="956" spans="1:26" s="1" customFormat="1">
      <c r="A956" s="9"/>
      <c r="B956" s="4"/>
      <c r="D956"/>
      <c r="E956"/>
      <c r="F956"/>
      <c r="J956"/>
      <c r="K956" s="3"/>
      <c r="L956"/>
      <c r="P956"/>
      <c r="Q956"/>
      <c r="R956"/>
      <c r="S956"/>
      <c r="T956"/>
      <c r="U956"/>
      <c r="V956"/>
      <c r="W956"/>
      <c r="X956"/>
      <c r="Y956"/>
      <c r="Z956"/>
    </row>
    <row r="957" spans="1:26" s="1" customFormat="1">
      <c r="A957" s="9"/>
      <c r="B957" s="4"/>
      <c r="D957"/>
      <c r="E957"/>
      <c r="F957"/>
      <c r="J957"/>
      <c r="K957" s="3"/>
      <c r="L957"/>
      <c r="P957"/>
      <c r="Q957"/>
      <c r="R957"/>
      <c r="S957"/>
      <c r="T957"/>
      <c r="U957"/>
      <c r="V957"/>
      <c r="W957"/>
      <c r="X957"/>
      <c r="Y957"/>
      <c r="Z957"/>
    </row>
    <row r="958" spans="1:26" s="1" customFormat="1">
      <c r="A958" s="9"/>
      <c r="B958" s="4"/>
      <c r="D958"/>
      <c r="E958"/>
      <c r="F958"/>
      <c r="J958"/>
      <c r="K958" s="3"/>
      <c r="L958"/>
      <c r="P958"/>
      <c r="Q958"/>
      <c r="R958"/>
      <c r="S958"/>
      <c r="T958"/>
      <c r="U958"/>
      <c r="V958"/>
      <c r="W958"/>
      <c r="X958"/>
      <c r="Y958"/>
      <c r="Z958"/>
    </row>
    <row r="959" spans="1:26" s="1" customFormat="1">
      <c r="A959" s="9"/>
      <c r="B959" s="4"/>
      <c r="D959"/>
      <c r="E959"/>
      <c r="F959"/>
      <c r="J959"/>
      <c r="K959" s="3"/>
      <c r="L959"/>
      <c r="P959"/>
      <c r="Q959"/>
      <c r="R959"/>
      <c r="S959"/>
      <c r="T959"/>
      <c r="U959"/>
      <c r="V959"/>
      <c r="W959"/>
      <c r="X959"/>
      <c r="Y959"/>
      <c r="Z959"/>
    </row>
    <row r="960" spans="1:26" s="1" customFormat="1">
      <c r="A960" s="9"/>
      <c r="B960" s="4"/>
      <c r="D960"/>
      <c r="E960"/>
      <c r="F960"/>
      <c r="J960"/>
      <c r="K960" s="3"/>
      <c r="L960"/>
      <c r="P960"/>
      <c r="Q960"/>
      <c r="R960"/>
      <c r="S960"/>
      <c r="T960"/>
      <c r="U960"/>
      <c r="V960"/>
      <c r="W960"/>
      <c r="X960"/>
      <c r="Y960"/>
      <c r="Z960"/>
    </row>
    <row r="961" spans="1:26" s="1" customFormat="1">
      <c r="A961" s="9"/>
      <c r="B961" s="4"/>
      <c r="D961"/>
      <c r="E961"/>
      <c r="F961"/>
      <c r="J961"/>
      <c r="K961" s="3"/>
      <c r="L961"/>
      <c r="P961"/>
      <c r="Q961"/>
      <c r="R961"/>
      <c r="S961"/>
      <c r="T961"/>
      <c r="U961"/>
      <c r="V961"/>
      <c r="W961"/>
      <c r="X961"/>
      <c r="Y961"/>
      <c r="Z961"/>
    </row>
    <row r="962" spans="1:26" s="1" customFormat="1">
      <c r="A962" s="9"/>
      <c r="B962" s="4"/>
      <c r="D962"/>
      <c r="E962"/>
      <c r="F962"/>
      <c r="J962"/>
      <c r="K962" s="3"/>
      <c r="L962"/>
      <c r="P962"/>
      <c r="Q962"/>
      <c r="R962"/>
      <c r="S962"/>
      <c r="T962"/>
      <c r="U962"/>
      <c r="V962"/>
      <c r="W962"/>
      <c r="X962"/>
      <c r="Y962"/>
      <c r="Z962"/>
    </row>
    <row r="963" spans="1:26" s="1" customFormat="1">
      <c r="A963" s="9"/>
      <c r="B963" s="4"/>
      <c r="D963"/>
      <c r="E963"/>
      <c r="F963"/>
      <c r="J963"/>
      <c r="K963" s="3"/>
      <c r="L963"/>
      <c r="P963"/>
      <c r="Q963"/>
      <c r="R963"/>
      <c r="S963"/>
      <c r="T963"/>
      <c r="U963"/>
      <c r="V963"/>
      <c r="W963"/>
      <c r="X963"/>
      <c r="Y963"/>
      <c r="Z963"/>
    </row>
    <row r="964" spans="1:26" s="1" customFormat="1">
      <c r="A964" s="9"/>
      <c r="B964" s="4"/>
      <c r="D964"/>
      <c r="E964"/>
      <c r="F964"/>
      <c r="J964"/>
      <c r="K964" s="3"/>
      <c r="L964"/>
      <c r="P964"/>
      <c r="Q964"/>
      <c r="R964"/>
      <c r="S964"/>
      <c r="T964"/>
      <c r="U964"/>
      <c r="V964"/>
      <c r="W964"/>
      <c r="X964"/>
      <c r="Y964"/>
      <c r="Z964"/>
    </row>
    <row r="965" spans="1:26" s="1" customFormat="1">
      <c r="A965" s="9"/>
      <c r="B965" s="4"/>
      <c r="D965"/>
      <c r="E965"/>
      <c r="F965"/>
      <c r="J965"/>
      <c r="K965" s="3"/>
      <c r="L965"/>
      <c r="P965"/>
      <c r="Q965"/>
      <c r="R965"/>
      <c r="S965"/>
      <c r="T965"/>
      <c r="U965"/>
      <c r="V965"/>
      <c r="W965"/>
      <c r="X965"/>
      <c r="Y965"/>
      <c r="Z965"/>
    </row>
    <row r="966" spans="1:26" s="1" customFormat="1">
      <c r="A966" s="9"/>
      <c r="B966" s="4"/>
      <c r="D966"/>
      <c r="E966"/>
      <c r="F966"/>
      <c r="J966"/>
      <c r="K966" s="3"/>
      <c r="L966"/>
      <c r="P966"/>
      <c r="Q966"/>
      <c r="R966"/>
      <c r="S966"/>
      <c r="T966"/>
      <c r="U966"/>
      <c r="V966"/>
      <c r="W966"/>
      <c r="X966"/>
      <c r="Y966"/>
      <c r="Z966"/>
    </row>
    <row r="967" spans="1:26" s="1" customFormat="1">
      <c r="A967" s="9"/>
      <c r="B967" s="4"/>
      <c r="D967"/>
      <c r="E967"/>
      <c r="F967"/>
      <c r="J967"/>
      <c r="K967" s="3"/>
      <c r="L967"/>
      <c r="P967"/>
      <c r="Q967"/>
      <c r="R967"/>
      <c r="S967"/>
      <c r="T967"/>
      <c r="U967"/>
      <c r="V967"/>
      <c r="W967"/>
      <c r="X967"/>
      <c r="Y967"/>
      <c r="Z967"/>
    </row>
    <row r="968" spans="1:26" s="1" customFormat="1">
      <c r="A968" s="9"/>
      <c r="B968" s="4"/>
      <c r="D968"/>
      <c r="E968"/>
      <c r="F968"/>
      <c r="J968"/>
      <c r="K968" s="3"/>
      <c r="L968"/>
      <c r="P968"/>
      <c r="Q968"/>
      <c r="R968"/>
      <c r="S968"/>
      <c r="T968"/>
      <c r="U968"/>
      <c r="V968"/>
      <c r="W968"/>
      <c r="X968"/>
      <c r="Y968"/>
      <c r="Z968"/>
    </row>
    <row r="969" spans="1:26" s="1" customFormat="1">
      <c r="A969" s="9"/>
      <c r="B969" s="4"/>
      <c r="D969"/>
      <c r="E969"/>
      <c r="F969"/>
      <c r="J969"/>
      <c r="K969" s="3"/>
      <c r="L969"/>
      <c r="P969"/>
      <c r="Q969"/>
      <c r="R969"/>
      <c r="S969"/>
      <c r="T969"/>
      <c r="U969"/>
      <c r="V969"/>
      <c r="W969"/>
      <c r="X969"/>
      <c r="Y969"/>
      <c r="Z969"/>
    </row>
    <row r="970" spans="1:26" s="1" customFormat="1">
      <c r="A970" s="9"/>
      <c r="B970" s="4"/>
      <c r="D970"/>
      <c r="E970"/>
      <c r="F970"/>
      <c r="J970"/>
      <c r="K970" s="3"/>
      <c r="L970"/>
      <c r="P970"/>
      <c r="Q970"/>
      <c r="R970"/>
      <c r="S970"/>
      <c r="T970"/>
      <c r="U970"/>
      <c r="V970"/>
      <c r="W970"/>
      <c r="X970"/>
      <c r="Y970"/>
      <c r="Z970"/>
    </row>
    <row r="971" spans="1:26" s="1" customFormat="1">
      <c r="A971" s="9"/>
      <c r="B971" s="4"/>
      <c r="D971"/>
      <c r="E971"/>
      <c r="F971"/>
      <c r="J971"/>
      <c r="K971" s="3"/>
      <c r="L971"/>
      <c r="P971"/>
      <c r="Q971"/>
      <c r="R971"/>
      <c r="S971"/>
      <c r="T971"/>
      <c r="U971"/>
      <c r="V971"/>
      <c r="W971"/>
      <c r="X971"/>
      <c r="Y971"/>
      <c r="Z971"/>
    </row>
    <row r="972" spans="1:26" s="1" customFormat="1">
      <c r="A972" s="9"/>
      <c r="B972" s="4"/>
      <c r="D972"/>
      <c r="E972"/>
      <c r="F972"/>
      <c r="J972"/>
      <c r="K972" s="3"/>
      <c r="L972"/>
      <c r="P972"/>
      <c r="Q972"/>
      <c r="R972"/>
      <c r="S972"/>
      <c r="T972"/>
      <c r="U972"/>
      <c r="V972"/>
      <c r="W972"/>
      <c r="X972"/>
      <c r="Y972"/>
      <c r="Z972"/>
    </row>
    <row r="973" spans="1:26" s="1" customFormat="1">
      <c r="A973" s="9"/>
      <c r="B973" s="4"/>
      <c r="D973"/>
      <c r="E973"/>
      <c r="F973"/>
      <c r="J973"/>
      <c r="K973" s="3"/>
      <c r="L973"/>
      <c r="P973"/>
      <c r="Q973"/>
      <c r="R973"/>
      <c r="S973"/>
      <c r="T973"/>
      <c r="U973"/>
      <c r="V973"/>
      <c r="W973"/>
      <c r="X973"/>
      <c r="Y973"/>
      <c r="Z973"/>
    </row>
    <row r="974" spans="1:26" s="1" customFormat="1">
      <c r="A974" s="9"/>
      <c r="B974" s="4"/>
      <c r="D974"/>
      <c r="E974"/>
      <c r="F974"/>
      <c r="J974"/>
      <c r="K974" s="3"/>
      <c r="L974"/>
      <c r="P974"/>
      <c r="Q974"/>
      <c r="R974"/>
      <c r="S974"/>
      <c r="T974"/>
      <c r="U974"/>
      <c r="V974"/>
      <c r="W974"/>
      <c r="X974"/>
      <c r="Y974"/>
      <c r="Z974"/>
    </row>
    <row r="975" spans="1:26" s="1" customFormat="1">
      <c r="A975" s="9"/>
      <c r="B975" s="4"/>
      <c r="D975"/>
      <c r="E975"/>
      <c r="F975"/>
      <c r="J975"/>
      <c r="K975" s="3"/>
      <c r="L975"/>
      <c r="P975"/>
      <c r="Q975"/>
      <c r="R975"/>
      <c r="S975"/>
      <c r="T975"/>
      <c r="U975"/>
      <c r="V975"/>
      <c r="W975"/>
      <c r="X975"/>
      <c r="Y975"/>
      <c r="Z975"/>
    </row>
    <row r="976" spans="1:26" s="1" customFormat="1">
      <c r="A976" s="9"/>
      <c r="B976" s="4"/>
      <c r="D976"/>
      <c r="E976"/>
      <c r="F976"/>
      <c r="J976"/>
      <c r="K976" s="3"/>
      <c r="L976"/>
      <c r="P976"/>
      <c r="Q976"/>
      <c r="R976"/>
      <c r="S976"/>
      <c r="T976"/>
      <c r="U976"/>
      <c r="V976"/>
      <c r="W976"/>
      <c r="X976"/>
      <c r="Y976"/>
      <c r="Z976"/>
    </row>
    <row r="977" spans="1:26" s="1" customFormat="1">
      <c r="A977" s="9"/>
      <c r="B977" s="4"/>
      <c r="D977"/>
      <c r="E977"/>
      <c r="F977"/>
      <c r="J977"/>
      <c r="K977" s="3"/>
      <c r="L977"/>
      <c r="P977"/>
      <c r="Q977"/>
      <c r="R977"/>
      <c r="S977"/>
      <c r="T977"/>
      <c r="U977"/>
      <c r="V977"/>
      <c r="W977"/>
      <c r="X977"/>
      <c r="Y977"/>
      <c r="Z977"/>
    </row>
    <row r="978" spans="1:26" s="1" customFormat="1">
      <c r="A978" s="9"/>
      <c r="B978" s="4"/>
      <c r="D978"/>
      <c r="E978"/>
      <c r="F978"/>
      <c r="J978"/>
      <c r="K978" s="3"/>
      <c r="L978"/>
      <c r="P978"/>
      <c r="Q978"/>
      <c r="R978"/>
      <c r="S978"/>
      <c r="T978"/>
      <c r="U978"/>
      <c r="V978"/>
      <c r="W978"/>
      <c r="X978"/>
      <c r="Y978"/>
      <c r="Z978"/>
    </row>
    <row r="979" spans="1:26" s="1" customFormat="1">
      <c r="A979" s="9"/>
      <c r="B979" s="4"/>
      <c r="D979"/>
      <c r="E979"/>
      <c r="F979"/>
      <c r="J979"/>
      <c r="K979" s="3"/>
      <c r="L979"/>
      <c r="P979"/>
      <c r="Q979"/>
      <c r="R979"/>
      <c r="S979"/>
      <c r="T979"/>
      <c r="U979"/>
      <c r="V979"/>
      <c r="W979"/>
      <c r="X979"/>
      <c r="Y979"/>
      <c r="Z979"/>
    </row>
    <row r="980" spans="1:26" s="1" customFormat="1">
      <c r="A980" s="9"/>
      <c r="B980" s="4"/>
      <c r="D980"/>
      <c r="E980"/>
      <c r="F980"/>
      <c r="J980"/>
      <c r="K980" s="3"/>
      <c r="L980"/>
      <c r="P980"/>
      <c r="Q980"/>
      <c r="R980"/>
      <c r="S980"/>
      <c r="T980"/>
      <c r="U980"/>
      <c r="V980"/>
      <c r="W980"/>
      <c r="X980"/>
      <c r="Y980"/>
      <c r="Z980"/>
    </row>
    <row r="981" spans="1:26" s="1" customFormat="1">
      <c r="A981" s="9"/>
      <c r="B981" s="4"/>
      <c r="D981"/>
      <c r="E981"/>
      <c r="F981"/>
      <c r="J981"/>
      <c r="K981" s="3"/>
      <c r="L981"/>
      <c r="P981"/>
      <c r="Q981"/>
      <c r="R981"/>
      <c r="S981"/>
      <c r="T981"/>
      <c r="U981"/>
      <c r="V981"/>
      <c r="W981"/>
      <c r="X981"/>
      <c r="Y981"/>
      <c r="Z981"/>
    </row>
    <row r="982" spans="1:26" s="1" customFormat="1">
      <c r="A982" s="9"/>
      <c r="B982" s="4"/>
      <c r="D982"/>
      <c r="E982"/>
      <c r="F982"/>
      <c r="J982"/>
      <c r="K982" s="3"/>
      <c r="L982"/>
      <c r="P982"/>
      <c r="Q982"/>
      <c r="R982"/>
      <c r="S982"/>
      <c r="T982"/>
      <c r="U982"/>
      <c r="V982"/>
      <c r="W982"/>
      <c r="X982"/>
      <c r="Y982"/>
      <c r="Z982"/>
    </row>
    <row r="983" spans="1:26" s="1" customFormat="1">
      <c r="A983" s="9"/>
      <c r="B983" s="4"/>
      <c r="D983"/>
      <c r="E983"/>
      <c r="F983"/>
      <c r="J983"/>
      <c r="K983" s="3"/>
      <c r="L983"/>
      <c r="P983"/>
      <c r="Q983"/>
      <c r="R983"/>
      <c r="S983"/>
      <c r="T983"/>
      <c r="U983"/>
      <c r="V983"/>
      <c r="W983"/>
      <c r="X983"/>
      <c r="Y983"/>
      <c r="Z983"/>
    </row>
    <row r="984" spans="1:26" s="1" customFormat="1">
      <c r="A984" s="9"/>
      <c r="B984" s="4"/>
      <c r="D984"/>
      <c r="E984"/>
      <c r="F984"/>
      <c r="J984"/>
      <c r="K984" s="3"/>
      <c r="L984"/>
      <c r="P984"/>
      <c r="Q984"/>
      <c r="R984"/>
      <c r="S984"/>
      <c r="T984"/>
      <c r="U984"/>
      <c r="V984"/>
      <c r="W984"/>
      <c r="X984"/>
      <c r="Y984"/>
      <c r="Z984"/>
    </row>
    <row r="985" spans="1:26" s="1" customFormat="1">
      <c r="A985" s="9"/>
      <c r="B985" s="4"/>
      <c r="D985"/>
      <c r="E985"/>
      <c r="F985"/>
      <c r="J985"/>
      <c r="K985" s="3"/>
      <c r="L985"/>
      <c r="P985"/>
      <c r="Q985"/>
      <c r="R985"/>
      <c r="S985"/>
      <c r="T985"/>
      <c r="U985"/>
      <c r="V985"/>
      <c r="W985"/>
      <c r="X985"/>
      <c r="Y985"/>
      <c r="Z985"/>
    </row>
    <row r="986" spans="1:26" s="1" customFormat="1">
      <c r="A986" s="9"/>
      <c r="B986" s="4"/>
      <c r="D986"/>
      <c r="E986"/>
      <c r="F986"/>
      <c r="J986"/>
      <c r="K986" s="3"/>
      <c r="L986"/>
      <c r="P986"/>
      <c r="Q986"/>
      <c r="R986"/>
      <c r="S986"/>
      <c r="T986"/>
      <c r="U986"/>
      <c r="V986"/>
      <c r="W986"/>
      <c r="X986"/>
      <c r="Y986"/>
      <c r="Z986"/>
    </row>
    <row r="987" spans="1:26" s="1" customFormat="1">
      <c r="A987" s="9"/>
      <c r="B987" s="4"/>
      <c r="D987"/>
      <c r="E987"/>
      <c r="F987"/>
      <c r="J987"/>
      <c r="K987" s="3"/>
      <c r="L987"/>
      <c r="P987"/>
      <c r="Q987"/>
      <c r="R987"/>
      <c r="S987"/>
      <c r="T987"/>
      <c r="U987"/>
      <c r="V987"/>
      <c r="W987"/>
      <c r="X987"/>
      <c r="Y987"/>
      <c r="Z987"/>
    </row>
    <row r="988" spans="1:26" s="1" customFormat="1">
      <c r="A988" s="9"/>
      <c r="B988" s="4"/>
      <c r="D988"/>
      <c r="E988"/>
      <c r="F988"/>
      <c r="J988"/>
      <c r="K988" s="3"/>
      <c r="L988"/>
      <c r="P988"/>
      <c r="Q988"/>
      <c r="R988"/>
      <c r="S988"/>
      <c r="T988"/>
      <c r="U988"/>
      <c r="V988"/>
      <c r="W988"/>
      <c r="X988"/>
      <c r="Y988"/>
      <c r="Z988"/>
    </row>
    <row r="989" spans="1:26" s="1" customFormat="1">
      <c r="A989" s="9"/>
      <c r="B989" s="4"/>
      <c r="D989"/>
      <c r="E989"/>
      <c r="F989"/>
      <c r="J989"/>
      <c r="K989" s="3"/>
      <c r="L989"/>
      <c r="P989"/>
      <c r="Q989"/>
      <c r="R989"/>
      <c r="S989"/>
      <c r="T989"/>
      <c r="U989"/>
      <c r="V989"/>
      <c r="W989"/>
      <c r="X989"/>
      <c r="Y989"/>
      <c r="Z989"/>
    </row>
    <row r="990" spans="1:26" s="1" customFormat="1">
      <c r="A990" s="9"/>
      <c r="B990" s="4"/>
      <c r="D990"/>
      <c r="E990"/>
      <c r="F990"/>
      <c r="J990"/>
      <c r="K990" s="3"/>
      <c r="L990"/>
      <c r="P990"/>
      <c r="Q990"/>
      <c r="R990"/>
      <c r="S990"/>
      <c r="T990"/>
      <c r="U990"/>
      <c r="V990"/>
      <c r="W990"/>
      <c r="X990"/>
      <c r="Y990"/>
      <c r="Z990"/>
    </row>
    <row r="991" spans="1:26" s="1" customFormat="1">
      <c r="A991" s="9"/>
      <c r="B991" s="4"/>
      <c r="D991"/>
      <c r="E991"/>
      <c r="F991"/>
      <c r="J991"/>
      <c r="K991" s="3"/>
      <c r="L991"/>
      <c r="P991"/>
      <c r="Q991"/>
      <c r="R991"/>
      <c r="S991"/>
      <c r="T991"/>
      <c r="U991"/>
      <c r="V991"/>
      <c r="W991"/>
      <c r="X991"/>
      <c r="Y991"/>
      <c r="Z991"/>
    </row>
    <row r="992" spans="1:26" s="1" customFormat="1">
      <c r="A992" s="9"/>
      <c r="B992" s="4"/>
      <c r="D992"/>
      <c r="E992"/>
      <c r="F992"/>
      <c r="J992"/>
      <c r="K992" s="3"/>
      <c r="L992"/>
      <c r="P992"/>
      <c r="Q992"/>
      <c r="R992"/>
      <c r="S992"/>
      <c r="T992"/>
      <c r="U992"/>
      <c r="V992"/>
      <c r="W992"/>
      <c r="X992"/>
      <c r="Y992"/>
      <c r="Z992"/>
    </row>
    <row r="993" spans="1:26" s="1" customFormat="1">
      <c r="A993" s="9"/>
      <c r="B993" s="4"/>
      <c r="D993"/>
      <c r="E993"/>
      <c r="F993"/>
      <c r="J993"/>
      <c r="K993" s="3"/>
      <c r="L993"/>
      <c r="P993"/>
      <c r="Q993"/>
      <c r="R993"/>
      <c r="S993"/>
      <c r="T993"/>
      <c r="U993"/>
      <c r="V993"/>
      <c r="W993"/>
      <c r="X993"/>
      <c r="Y993"/>
      <c r="Z993"/>
    </row>
    <row r="994" spans="1:26" s="1" customFormat="1">
      <c r="A994" s="9"/>
      <c r="B994" s="4"/>
      <c r="D994"/>
      <c r="E994"/>
      <c r="F994"/>
      <c r="J994"/>
      <c r="K994" s="3"/>
      <c r="L994"/>
      <c r="P994"/>
      <c r="Q994"/>
      <c r="R994"/>
      <c r="S994"/>
      <c r="T994"/>
      <c r="U994"/>
      <c r="V994"/>
      <c r="W994"/>
      <c r="X994"/>
      <c r="Y994"/>
      <c r="Z994"/>
    </row>
    <row r="995" spans="1:26" s="1" customFormat="1">
      <c r="A995" s="9"/>
      <c r="B995" s="4"/>
      <c r="D995"/>
      <c r="E995"/>
      <c r="F995"/>
      <c r="J995"/>
      <c r="K995" s="3"/>
      <c r="L995"/>
      <c r="P995"/>
      <c r="Q995"/>
      <c r="R995"/>
      <c r="S995"/>
      <c r="T995"/>
      <c r="U995"/>
      <c r="V995"/>
      <c r="W995"/>
      <c r="X995"/>
      <c r="Y995"/>
      <c r="Z995"/>
    </row>
    <row r="996" spans="1:26" s="1" customFormat="1">
      <c r="A996" s="9"/>
      <c r="B996" s="4"/>
      <c r="D996"/>
      <c r="E996"/>
      <c r="F996"/>
      <c r="J996"/>
      <c r="K996" s="3"/>
      <c r="L996"/>
      <c r="P996"/>
      <c r="Q996"/>
      <c r="R996"/>
      <c r="S996"/>
      <c r="T996"/>
      <c r="U996"/>
      <c r="V996"/>
      <c r="W996"/>
      <c r="X996"/>
      <c r="Y996"/>
      <c r="Z996"/>
    </row>
    <row r="997" spans="1:26" s="1" customFormat="1">
      <c r="A997" s="9"/>
      <c r="B997" s="4"/>
      <c r="D997"/>
      <c r="E997"/>
      <c r="F997"/>
      <c r="J997"/>
      <c r="K997" s="3"/>
      <c r="L997"/>
      <c r="P997"/>
      <c r="Q997"/>
      <c r="R997"/>
      <c r="S997"/>
      <c r="T997"/>
      <c r="U997"/>
      <c r="V997"/>
      <c r="W997"/>
      <c r="X997"/>
      <c r="Y997"/>
      <c r="Z997"/>
    </row>
    <row r="998" spans="1:26" s="1" customFormat="1">
      <c r="A998" s="9"/>
      <c r="B998" s="4"/>
      <c r="D998"/>
      <c r="E998"/>
      <c r="F998"/>
      <c r="J998"/>
      <c r="K998" s="3"/>
      <c r="L998"/>
      <c r="P998"/>
      <c r="Q998"/>
      <c r="R998"/>
      <c r="S998"/>
      <c r="T998"/>
      <c r="U998"/>
      <c r="V998"/>
      <c r="W998"/>
      <c r="X998"/>
      <c r="Y998"/>
      <c r="Z998"/>
    </row>
    <row r="999" spans="1:26" s="1" customFormat="1">
      <c r="A999" s="9"/>
      <c r="B999" s="4"/>
      <c r="D999"/>
      <c r="E999"/>
      <c r="F999"/>
      <c r="J999"/>
      <c r="K999" s="3"/>
      <c r="L999"/>
      <c r="P999"/>
      <c r="Q999"/>
      <c r="R999"/>
      <c r="S999"/>
      <c r="T999"/>
      <c r="U999"/>
      <c r="V999"/>
      <c r="W999"/>
      <c r="X999"/>
      <c r="Y999"/>
      <c r="Z999"/>
    </row>
    <row r="1000" spans="1:26" s="1" customFormat="1">
      <c r="A1000" s="9"/>
      <c r="B1000" s="4"/>
      <c r="D1000"/>
      <c r="E1000"/>
      <c r="F1000"/>
      <c r="J1000"/>
      <c r="K1000" s="3"/>
      <c r="L1000"/>
      <c r="P1000"/>
      <c r="Q1000"/>
      <c r="R1000"/>
      <c r="S1000"/>
      <c r="T1000"/>
      <c r="U1000"/>
      <c r="V1000"/>
      <c r="W1000"/>
      <c r="X1000"/>
      <c r="Y1000"/>
      <c r="Z1000"/>
    </row>
    <row r="1001" spans="1:26" s="1" customFormat="1">
      <c r="A1001" s="9"/>
      <c r="B1001" s="4"/>
      <c r="D1001"/>
      <c r="E1001"/>
      <c r="F1001"/>
      <c r="J1001"/>
      <c r="K1001" s="3"/>
      <c r="L1001"/>
      <c r="P1001"/>
      <c r="Q1001"/>
      <c r="R1001"/>
      <c r="S1001"/>
      <c r="T1001"/>
      <c r="U1001"/>
      <c r="V1001"/>
      <c r="W1001"/>
      <c r="X1001"/>
      <c r="Y1001"/>
      <c r="Z1001"/>
    </row>
    <row r="1002" spans="1:26" s="1" customFormat="1">
      <c r="A1002" s="9"/>
      <c r="B1002" s="4"/>
      <c r="D1002"/>
      <c r="E1002"/>
      <c r="F1002"/>
      <c r="J1002"/>
      <c r="K1002" s="3"/>
      <c r="L1002"/>
      <c r="P1002"/>
      <c r="Q1002"/>
      <c r="R1002"/>
      <c r="S1002"/>
      <c r="T1002"/>
      <c r="U1002"/>
      <c r="V1002"/>
      <c r="W1002"/>
      <c r="X1002"/>
      <c r="Y1002"/>
      <c r="Z1002"/>
    </row>
    <row r="1003" spans="1:26" s="1" customFormat="1">
      <c r="A1003" s="9"/>
      <c r="B1003" s="4"/>
      <c r="D1003"/>
      <c r="E1003"/>
      <c r="F1003"/>
      <c r="J1003"/>
      <c r="K1003" s="3"/>
      <c r="L1003"/>
      <c r="P1003"/>
      <c r="Q1003"/>
      <c r="R1003"/>
      <c r="S1003"/>
      <c r="T1003"/>
      <c r="U1003"/>
      <c r="V1003"/>
      <c r="W1003"/>
      <c r="X1003"/>
      <c r="Y1003"/>
      <c r="Z1003"/>
    </row>
    <row r="1004" spans="1:26" s="1" customFormat="1">
      <c r="A1004" s="9"/>
      <c r="B1004" s="4"/>
      <c r="D1004"/>
      <c r="E1004"/>
      <c r="F1004"/>
      <c r="J1004"/>
      <c r="K1004" s="3"/>
      <c r="L1004"/>
      <c r="P1004"/>
      <c r="Q1004"/>
      <c r="R1004"/>
      <c r="S1004"/>
      <c r="T1004"/>
      <c r="U1004"/>
      <c r="V1004"/>
      <c r="W1004"/>
      <c r="X1004"/>
      <c r="Y1004"/>
      <c r="Z1004"/>
    </row>
    <row r="1005" spans="1:26" s="1" customFormat="1">
      <c r="A1005" s="9"/>
      <c r="B1005" s="4"/>
      <c r="D1005"/>
      <c r="E1005"/>
      <c r="F1005"/>
      <c r="J1005"/>
      <c r="K1005" s="3"/>
      <c r="L1005"/>
      <c r="P1005"/>
      <c r="Q1005"/>
      <c r="R1005"/>
      <c r="S1005"/>
      <c r="T1005"/>
      <c r="U1005"/>
      <c r="V1005"/>
      <c r="W1005"/>
      <c r="X1005"/>
      <c r="Y1005"/>
      <c r="Z1005"/>
    </row>
    <row r="1006" spans="1:26" s="1" customFormat="1">
      <c r="A1006" s="9"/>
      <c r="B1006" s="4"/>
      <c r="D1006"/>
      <c r="E1006"/>
      <c r="F1006"/>
      <c r="J1006"/>
      <c r="K1006" s="3"/>
      <c r="L1006"/>
      <c r="P1006"/>
      <c r="Q1006"/>
      <c r="R1006"/>
      <c r="S1006"/>
      <c r="T1006"/>
      <c r="U1006"/>
      <c r="V1006"/>
      <c r="W1006"/>
      <c r="X1006"/>
      <c r="Y1006"/>
      <c r="Z1006"/>
    </row>
    <row r="1007" spans="1:26" s="1" customFormat="1">
      <c r="A1007" s="9"/>
      <c r="B1007" s="4"/>
      <c r="D1007"/>
      <c r="E1007"/>
      <c r="F1007"/>
      <c r="J1007"/>
      <c r="K1007" s="3"/>
      <c r="L1007"/>
      <c r="P1007"/>
      <c r="Q1007"/>
      <c r="R1007"/>
      <c r="S1007"/>
      <c r="T1007"/>
      <c r="U1007"/>
      <c r="V1007"/>
      <c r="W1007"/>
      <c r="X1007"/>
      <c r="Y1007"/>
      <c r="Z1007"/>
    </row>
    <row r="1008" spans="1:26" s="1" customFormat="1">
      <c r="A1008" s="9"/>
      <c r="B1008" s="4"/>
      <c r="D1008"/>
      <c r="E1008"/>
      <c r="F1008"/>
      <c r="J1008"/>
      <c r="K1008" s="3"/>
      <c r="L1008"/>
      <c r="P1008"/>
      <c r="Q1008"/>
      <c r="R1008"/>
      <c r="S1008"/>
      <c r="T1008"/>
      <c r="U1008"/>
      <c r="V1008"/>
      <c r="W1008"/>
      <c r="X1008"/>
      <c r="Y1008"/>
      <c r="Z1008"/>
    </row>
    <row r="1009" spans="1:26" s="1" customFormat="1">
      <c r="A1009" s="9"/>
      <c r="B1009" s="4"/>
      <c r="D1009"/>
      <c r="E1009"/>
      <c r="F1009"/>
      <c r="J1009"/>
      <c r="K1009" s="3"/>
      <c r="L1009"/>
      <c r="P1009"/>
      <c r="Q1009"/>
      <c r="R1009"/>
      <c r="S1009"/>
      <c r="T1009"/>
      <c r="U1009"/>
      <c r="V1009"/>
      <c r="W1009"/>
      <c r="X1009"/>
      <c r="Y1009"/>
      <c r="Z1009"/>
    </row>
    <row r="1010" spans="1:26" s="1" customFormat="1">
      <c r="A1010" s="9"/>
      <c r="B1010" s="4"/>
      <c r="D1010"/>
      <c r="E1010"/>
      <c r="F1010"/>
      <c r="J1010"/>
      <c r="K1010" s="3"/>
      <c r="L1010"/>
      <c r="P1010"/>
      <c r="Q1010"/>
      <c r="R1010"/>
      <c r="S1010"/>
      <c r="T1010"/>
      <c r="U1010"/>
      <c r="V1010"/>
      <c r="W1010"/>
      <c r="X1010"/>
      <c r="Y1010"/>
      <c r="Z1010"/>
    </row>
    <row r="1011" spans="1:26" s="1" customFormat="1">
      <c r="A1011" s="9"/>
      <c r="B1011" s="4"/>
      <c r="D1011"/>
      <c r="E1011"/>
      <c r="F1011"/>
      <c r="J1011"/>
      <c r="K1011" s="3"/>
      <c r="L1011"/>
      <c r="P1011"/>
      <c r="Q1011"/>
      <c r="R1011"/>
      <c r="S1011"/>
      <c r="T1011"/>
      <c r="U1011"/>
      <c r="V1011"/>
      <c r="W1011"/>
      <c r="X1011"/>
      <c r="Y1011"/>
      <c r="Z1011"/>
    </row>
    <row r="1012" spans="1:26" s="1" customFormat="1">
      <c r="A1012" s="9"/>
      <c r="B1012" s="4"/>
      <c r="D1012"/>
      <c r="E1012"/>
      <c r="F1012"/>
      <c r="J1012"/>
      <c r="K1012" s="3"/>
      <c r="L1012"/>
      <c r="P1012"/>
      <c r="Q1012"/>
      <c r="R1012"/>
      <c r="S1012"/>
      <c r="T1012"/>
      <c r="U1012"/>
      <c r="V1012"/>
      <c r="W1012"/>
      <c r="X1012"/>
      <c r="Y1012"/>
      <c r="Z1012"/>
    </row>
    <row r="1013" spans="1:26" s="1" customFormat="1">
      <c r="A1013" s="9"/>
      <c r="B1013" s="4"/>
      <c r="D1013"/>
      <c r="E1013"/>
      <c r="F1013"/>
      <c r="J1013"/>
      <c r="K1013" s="3"/>
      <c r="L1013"/>
      <c r="P1013"/>
      <c r="Q1013"/>
      <c r="R1013"/>
      <c r="S1013"/>
      <c r="T1013"/>
      <c r="U1013"/>
      <c r="V1013"/>
      <c r="W1013"/>
      <c r="X1013"/>
      <c r="Y1013"/>
      <c r="Z1013"/>
    </row>
    <row r="1014" spans="1:26" s="1" customFormat="1">
      <c r="A1014" s="9"/>
      <c r="B1014" s="4"/>
      <c r="D1014"/>
      <c r="E1014"/>
      <c r="F1014"/>
      <c r="J1014"/>
      <c r="K1014" s="3"/>
      <c r="L1014"/>
      <c r="P1014"/>
      <c r="Q1014"/>
      <c r="R1014"/>
      <c r="S1014"/>
      <c r="T1014"/>
      <c r="U1014"/>
      <c r="V1014"/>
      <c r="W1014"/>
      <c r="X1014"/>
      <c r="Y1014"/>
      <c r="Z1014"/>
    </row>
    <row r="1015" spans="1:26" s="1" customFormat="1">
      <c r="A1015" s="9"/>
      <c r="B1015" s="4"/>
      <c r="D1015"/>
      <c r="E1015"/>
      <c r="F1015"/>
      <c r="J1015"/>
      <c r="K1015" s="3"/>
      <c r="L1015"/>
      <c r="P1015"/>
      <c r="Q1015"/>
      <c r="R1015"/>
      <c r="S1015"/>
      <c r="T1015"/>
      <c r="U1015"/>
      <c r="V1015"/>
      <c r="W1015"/>
      <c r="X1015"/>
      <c r="Y1015"/>
      <c r="Z1015"/>
    </row>
    <row r="1016" spans="1:26" s="1" customFormat="1">
      <c r="A1016" s="9"/>
      <c r="B1016" s="4"/>
      <c r="D1016"/>
      <c r="E1016"/>
      <c r="F1016"/>
      <c r="J1016"/>
      <c r="K1016" s="3"/>
      <c r="L1016"/>
      <c r="P1016"/>
      <c r="Q1016"/>
      <c r="R1016"/>
      <c r="S1016"/>
      <c r="T1016"/>
      <c r="U1016"/>
      <c r="V1016"/>
      <c r="W1016"/>
      <c r="X1016"/>
      <c r="Y1016"/>
      <c r="Z1016"/>
    </row>
    <row r="1017" spans="1:26" s="1" customFormat="1">
      <c r="A1017" s="9"/>
      <c r="B1017" s="4"/>
      <c r="D1017"/>
      <c r="E1017"/>
      <c r="F1017"/>
      <c r="J1017"/>
      <c r="K1017" s="3"/>
      <c r="L1017"/>
      <c r="P1017"/>
      <c r="Q1017"/>
      <c r="R1017"/>
      <c r="S1017"/>
      <c r="T1017"/>
      <c r="U1017"/>
      <c r="V1017"/>
      <c r="W1017"/>
      <c r="X1017"/>
      <c r="Y1017"/>
      <c r="Z1017"/>
    </row>
    <row r="1018" spans="1:26" s="1" customFormat="1">
      <c r="A1018" s="9"/>
      <c r="B1018" s="4"/>
      <c r="D1018"/>
      <c r="E1018"/>
      <c r="F1018"/>
      <c r="J1018"/>
      <c r="K1018" s="3"/>
      <c r="L1018"/>
      <c r="P1018"/>
      <c r="Q1018"/>
      <c r="R1018"/>
      <c r="S1018"/>
      <c r="T1018"/>
      <c r="U1018"/>
      <c r="V1018"/>
      <c r="W1018"/>
      <c r="X1018"/>
      <c r="Y1018"/>
      <c r="Z1018"/>
    </row>
    <row r="1019" spans="1:26" s="1" customFormat="1">
      <c r="A1019" s="9"/>
      <c r="B1019" s="4"/>
      <c r="D1019"/>
      <c r="E1019"/>
      <c r="F1019"/>
      <c r="J1019"/>
      <c r="K1019" s="3"/>
      <c r="L1019"/>
      <c r="P1019"/>
      <c r="Q1019"/>
      <c r="R1019"/>
      <c r="S1019"/>
      <c r="T1019"/>
      <c r="U1019"/>
      <c r="V1019"/>
      <c r="W1019"/>
      <c r="X1019"/>
      <c r="Y1019"/>
      <c r="Z1019"/>
    </row>
    <row r="1020" spans="1:26" s="1" customFormat="1">
      <c r="A1020" s="9"/>
      <c r="B1020" s="4"/>
      <c r="D1020"/>
      <c r="E1020"/>
      <c r="F1020"/>
      <c r="J1020"/>
      <c r="K1020" s="3"/>
      <c r="L1020"/>
      <c r="P1020"/>
      <c r="Q1020"/>
      <c r="R1020"/>
      <c r="S1020"/>
      <c r="T1020"/>
      <c r="U1020"/>
      <c r="V1020"/>
      <c r="W1020"/>
      <c r="X1020"/>
      <c r="Y1020"/>
      <c r="Z1020"/>
    </row>
    <row r="1021" spans="1:26" s="1" customFormat="1">
      <c r="A1021" s="9"/>
      <c r="B1021" s="4"/>
      <c r="D1021"/>
      <c r="E1021"/>
      <c r="F1021"/>
      <c r="J1021"/>
      <c r="K1021" s="3"/>
      <c r="L1021"/>
      <c r="P1021"/>
      <c r="Q1021"/>
      <c r="R1021"/>
      <c r="S1021"/>
      <c r="T1021"/>
      <c r="U1021"/>
      <c r="V1021"/>
      <c r="W1021"/>
      <c r="X1021"/>
      <c r="Y1021"/>
      <c r="Z1021"/>
    </row>
    <row r="1022" spans="1:26" s="1" customFormat="1">
      <c r="A1022" s="9"/>
      <c r="B1022" s="4"/>
      <c r="D1022"/>
      <c r="E1022"/>
      <c r="F1022"/>
      <c r="J1022"/>
      <c r="K1022" s="3"/>
      <c r="L1022"/>
      <c r="P1022"/>
      <c r="Q1022"/>
      <c r="R1022"/>
      <c r="S1022"/>
      <c r="T1022"/>
      <c r="U1022"/>
      <c r="V1022"/>
      <c r="W1022"/>
      <c r="X1022"/>
      <c r="Y1022"/>
      <c r="Z1022"/>
    </row>
    <row r="1023" spans="1:26" s="1" customFormat="1">
      <c r="A1023" s="9"/>
      <c r="B1023" s="4"/>
      <c r="D1023"/>
      <c r="E1023"/>
      <c r="F1023"/>
      <c r="J1023"/>
      <c r="K1023" s="3"/>
      <c r="L1023"/>
      <c r="P1023"/>
      <c r="Q1023"/>
      <c r="R1023"/>
      <c r="S1023"/>
      <c r="T1023"/>
      <c r="U1023"/>
      <c r="V1023"/>
      <c r="W1023"/>
      <c r="X1023"/>
      <c r="Y1023"/>
      <c r="Z1023"/>
    </row>
    <row r="1024" spans="1:26" s="1" customFormat="1">
      <c r="A1024" s="9"/>
      <c r="B1024" s="4"/>
      <c r="D1024"/>
      <c r="E1024"/>
      <c r="F1024"/>
      <c r="J1024"/>
      <c r="K1024" s="3"/>
      <c r="L1024"/>
      <c r="P1024"/>
      <c r="Q1024"/>
      <c r="R1024"/>
      <c r="S1024"/>
      <c r="T1024"/>
      <c r="U1024"/>
      <c r="V1024"/>
      <c r="W1024"/>
      <c r="X1024"/>
      <c r="Y1024"/>
      <c r="Z1024"/>
    </row>
    <row r="1025" spans="1:26" s="1" customFormat="1">
      <c r="A1025" s="9"/>
      <c r="B1025" s="4"/>
      <c r="D1025"/>
      <c r="E1025"/>
      <c r="F1025"/>
      <c r="J1025"/>
      <c r="K1025" s="3"/>
      <c r="L1025"/>
      <c r="P1025"/>
      <c r="Q1025"/>
      <c r="R1025"/>
      <c r="S1025"/>
      <c r="T1025"/>
      <c r="U1025"/>
      <c r="V1025"/>
      <c r="W1025"/>
      <c r="X1025"/>
      <c r="Y1025"/>
      <c r="Z1025"/>
    </row>
    <row r="1026" spans="1:26" s="1" customFormat="1">
      <c r="A1026" s="9"/>
      <c r="B1026" s="4"/>
      <c r="D1026"/>
      <c r="E1026"/>
      <c r="F1026"/>
      <c r="J1026"/>
      <c r="K1026" s="3"/>
      <c r="L1026"/>
      <c r="P1026"/>
      <c r="Q1026"/>
      <c r="R1026"/>
      <c r="S1026"/>
      <c r="T1026"/>
      <c r="U1026"/>
      <c r="V1026"/>
      <c r="W1026"/>
      <c r="X1026"/>
      <c r="Y1026"/>
      <c r="Z1026"/>
    </row>
    <row r="1027" spans="1:26" s="1" customFormat="1">
      <c r="A1027" s="9"/>
      <c r="B1027" s="4"/>
      <c r="D1027"/>
      <c r="E1027"/>
      <c r="F1027"/>
      <c r="J1027"/>
      <c r="K1027" s="3"/>
      <c r="L1027"/>
      <c r="P1027"/>
      <c r="Q1027"/>
      <c r="R1027"/>
      <c r="S1027"/>
      <c r="T1027"/>
      <c r="U1027"/>
      <c r="V1027"/>
      <c r="W1027"/>
      <c r="X1027"/>
      <c r="Y1027"/>
      <c r="Z1027"/>
    </row>
    <row r="1028" spans="1:26" s="1" customFormat="1">
      <c r="A1028" s="9"/>
      <c r="B1028" s="4"/>
      <c r="D1028"/>
      <c r="E1028"/>
      <c r="F1028"/>
      <c r="J1028"/>
      <c r="K1028" s="3"/>
      <c r="L1028"/>
      <c r="P1028"/>
      <c r="Q1028"/>
      <c r="R1028"/>
      <c r="S1028"/>
      <c r="T1028"/>
      <c r="U1028"/>
      <c r="V1028"/>
      <c r="W1028"/>
      <c r="X1028"/>
      <c r="Y1028"/>
      <c r="Z1028"/>
    </row>
    <row r="1029" spans="1:26" s="1" customFormat="1">
      <c r="A1029" s="9"/>
      <c r="B1029" s="4"/>
      <c r="D1029"/>
      <c r="E1029"/>
      <c r="F1029"/>
      <c r="J1029"/>
      <c r="K1029" s="3"/>
      <c r="L1029"/>
      <c r="P1029"/>
      <c r="Q1029"/>
      <c r="R1029"/>
      <c r="S1029"/>
      <c r="T1029"/>
      <c r="U1029"/>
      <c r="V1029"/>
      <c r="W1029"/>
      <c r="X1029"/>
      <c r="Y1029"/>
      <c r="Z1029"/>
    </row>
    <row r="1030" spans="1:26" s="1" customFormat="1">
      <c r="A1030" s="9"/>
      <c r="B1030" s="4"/>
      <c r="D1030"/>
      <c r="E1030"/>
      <c r="F1030"/>
      <c r="J1030"/>
      <c r="K1030" s="3"/>
      <c r="L1030"/>
      <c r="P1030"/>
      <c r="Q1030"/>
      <c r="R1030"/>
      <c r="S1030"/>
      <c r="T1030"/>
      <c r="U1030"/>
      <c r="V1030"/>
      <c r="W1030"/>
      <c r="X1030"/>
      <c r="Y1030"/>
      <c r="Z1030"/>
    </row>
    <row r="1031" spans="1:26" s="1" customFormat="1">
      <c r="A1031" s="9"/>
      <c r="B1031" s="4"/>
      <c r="D1031"/>
      <c r="E1031"/>
      <c r="F1031"/>
      <c r="J1031"/>
      <c r="K1031" s="3"/>
      <c r="L1031"/>
      <c r="P1031"/>
      <c r="Q1031"/>
      <c r="R1031"/>
      <c r="S1031"/>
      <c r="T1031"/>
      <c r="U1031"/>
      <c r="V1031"/>
      <c r="W1031"/>
      <c r="X1031"/>
      <c r="Y1031"/>
      <c r="Z1031"/>
    </row>
    <row r="1032" spans="1:26" s="1" customFormat="1">
      <c r="A1032" s="9"/>
      <c r="B1032" s="4"/>
      <c r="D1032"/>
      <c r="E1032"/>
      <c r="F1032"/>
      <c r="J1032"/>
      <c r="K1032" s="3"/>
      <c r="L1032"/>
      <c r="P1032"/>
      <c r="Q1032"/>
      <c r="R1032"/>
      <c r="S1032"/>
      <c r="T1032"/>
      <c r="U1032"/>
      <c r="V1032"/>
      <c r="W1032"/>
      <c r="X1032"/>
      <c r="Y1032"/>
      <c r="Z1032"/>
    </row>
    <row r="1033" spans="1:26" s="1" customFormat="1">
      <c r="A1033" s="9"/>
      <c r="B1033" s="4"/>
      <c r="D1033"/>
      <c r="E1033"/>
      <c r="F1033"/>
      <c r="J1033"/>
      <c r="K1033" s="3"/>
      <c r="L1033"/>
      <c r="P1033"/>
      <c r="Q1033"/>
      <c r="R1033"/>
      <c r="S1033"/>
      <c r="T1033"/>
      <c r="U1033"/>
      <c r="V1033"/>
      <c r="W1033"/>
      <c r="X1033"/>
      <c r="Y1033"/>
      <c r="Z1033"/>
    </row>
    <row r="1034" spans="1:26" s="1" customFormat="1">
      <c r="A1034" s="9"/>
      <c r="B1034" s="4"/>
      <c r="D1034"/>
      <c r="E1034"/>
      <c r="F1034"/>
      <c r="J1034"/>
      <c r="K1034" s="3"/>
      <c r="L1034"/>
      <c r="P1034"/>
      <c r="Q1034"/>
      <c r="R1034"/>
      <c r="S1034"/>
      <c r="T1034"/>
      <c r="U1034"/>
      <c r="V1034"/>
      <c r="W1034"/>
      <c r="X1034"/>
      <c r="Y1034"/>
      <c r="Z1034"/>
    </row>
    <row r="1035" spans="1:26" s="1" customFormat="1">
      <c r="A1035" s="9"/>
      <c r="B1035" s="4"/>
      <c r="D1035"/>
      <c r="E1035"/>
      <c r="F1035"/>
      <c r="J1035"/>
      <c r="K1035" s="3"/>
      <c r="L1035"/>
      <c r="P1035"/>
      <c r="Q1035"/>
      <c r="R1035"/>
      <c r="S1035"/>
      <c r="T1035"/>
      <c r="U1035"/>
      <c r="V1035"/>
      <c r="W1035"/>
      <c r="X1035"/>
      <c r="Y1035"/>
      <c r="Z1035"/>
    </row>
    <row r="1036" spans="1:26" s="1" customFormat="1">
      <c r="A1036" s="9"/>
      <c r="B1036" s="4"/>
      <c r="D1036"/>
      <c r="E1036"/>
      <c r="F1036"/>
      <c r="J1036"/>
      <c r="K1036" s="3"/>
      <c r="L1036"/>
      <c r="P1036"/>
      <c r="Q1036"/>
      <c r="R1036"/>
      <c r="S1036"/>
      <c r="T1036"/>
      <c r="U1036"/>
      <c r="V1036"/>
      <c r="W1036"/>
      <c r="X1036"/>
      <c r="Y1036"/>
      <c r="Z1036"/>
    </row>
    <row r="1037" spans="1:26" s="1" customFormat="1">
      <c r="A1037" s="9"/>
      <c r="B1037" s="4"/>
      <c r="D1037"/>
      <c r="E1037"/>
      <c r="F1037"/>
      <c r="J1037"/>
      <c r="K1037" s="3"/>
      <c r="L1037"/>
      <c r="P1037"/>
      <c r="Q1037"/>
      <c r="R1037"/>
      <c r="S1037"/>
      <c r="T1037"/>
      <c r="U1037"/>
      <c r="V1037"/>
      <c r="W1037"/>
      <c r="X1037"/>
      <c r="Y1037"/>
      <c r="Z1037"/>
    </row>
    <row r="1038" spans="1:26" s="1" customFormat="1">
      <c r="A1038" s="9"/>
      <c r="B1038" s="4"/>
      <c r="D1038"/>
      <c r="E1038"/>
      <c r="F1038"/>
      <c r="J1038"/>
      <c r="K1038" s="3"/>
      <c r="L1038"/>
      <c r="P1038"/>
      <c r="Q1038"/>
      <c r="R1038"/>
      <c r="S1038"/>
      <c r="T1038"/>
      <c r="U1038"/>
      <c r="V1038"/>
      <c r="W1038"/>
      <c r="X1038"/>
      <c r="Y1038"/>
      <c r="Z1038"/>
    </row>
    <row r="1039" spans="1:26" s="1" customFormat="1">
      <c r="A1039" s="9"/>
      <c r="B1039" s="4"/>
      <c r="D1039"/>
      <c r="E1039"/>
      <c r="F1039"/>
      <c r="J1039"/>
      <c r="K1039" s="3"/>
      <c r="L1039"/>
      <c r="P1039"/>
      <c r="Q1039"/>
      <c r="R1039"/>
      <c r="S1039"/>
      <c r="T1039"/>
      <c r="U1039"/>
      <c r="V1039"/>
      <c r="W1039"/>
      <c r="X1039"/>
      <c r="Y1039"/>
      <c r="Z1039"/>
    </row>
    <row r="1040" spans="1:26" s="1" customFormat="1">
      <c r="A1040" s="9"/>
      <c r="B1040" s="4"/>
      <c r="D1040"/>
      <c r="E1040"/>
      <c r="F1040"/>
      <c r="J1040"/>
      <c r="K1040" s="3"/>
      <c r="L1040"/>
      <c r="P1040"/>
      <c r="Q1040"/>
      <c r="R1040"/>
      <c r="S1040"/>
      <c r="T1040"/>
      <c r="U1040"/>
      <c r="V1040"/>
      <c r="W1040"/>
      <c r="X1040"/>
      <c r="Y1040"/>
      <c r="Z1040"/>
    </row>
    <row r="1041" spans="1:26" s="1" customFormat="1">
      <c r="A1041" s="9"/>
      <c r="B1041" s="4"/>
      <c r="D1041"/>
      <c r="E1041"/>
      <c r="F1041"/>
      <c r="J1041"/>
      <c r="K1041" s="3"/>
      <c r="L1041"/>
      <c r="P1041"/>
      <c r="Q1041"/>
      <c r="R1041"/>
      <c r="S1041"/>
      <c r="T1041"/>
      <c r="U1041"/>
      <c r="V1041"/>
      <c r="W1041"/>
      <c r="X1041"/>
      <c r="Y1041"/>
      <c r="Z1041"/>
    </row>
    <row r="1042" spans="1:26" s="1" customFormat="1">
      <c r="A1042" s="9"/>
      <c r="B1042" s="4"/>
      <c r="D1042"/>
      <c r="E1042"/>
      <c r="F1042"/>
      <c r="J1042"/>
      <c r="K1042" s="3"/>
      <c r="L1042"/>
      <c r="P1042"/>
      <c r="Q1042"/>
      <c r="R1042"/>
      <c r="S1042"/>
      <c r="T1042"/>
      <c r="U1042"/>
      <c r="V1042"/>
      <c r="W1042"/>
      <c r="X1042"/>
      <c r="Y1042"/>
      <c r="Z1042"/>
    </row>
    <row r="1043" spans="1:26" s="1" customFormat="1">
      <c r="A1043" s="9"/>
      <c r="B1043" s="4"/>
      <c r="D1043"/>
      <c r="E1043"/>
      <c r="F1043"/>
      <c r="J1043"/>
      <c r="K1043" s="3"/>
      <c r="L1043"/>
      <c r="P1043"/>
      <c r="Q1043"/>
      <c r="R1043"/>
      <c r="S1043"/>
      <c r="T1043"/>
      <c r="U1043"/>
      <c r="V1043"/>
      <c r="W1043"/>
      <c r="X1043"/>
      <c r="Y1043"/>
      <c r="Z1043"/>
    </row>
    <row r="1044" spans="1:26" s="1" customFormat="1">
      <c r="A1044" s="9"/>
      <c r="B1044" s="4"/>
      <c r="D1044"/>
      <c r="E1044"/>
      <c r="F1044"/>
      <c r="J1044"/>
      <c r="K1044" s="3"/>
      <c r="L1044"/>
      <c r="P1044"/>
      <c r="Q1044"/>
      <c r="R1044"/>
      <c r="S1044"/>
      <c r="T1044"/>
      <c r="U1044"/>
      <c r="V1044"/>
      <c r="W1044"/>
      <c r="X1044"/>
      <c r="Y1044"/>
      <c r="Z1044"/>
    </row>
    <row r="1045" spans="1:26" s="1" customFormat="1">
      <c r="A1045" s="9"/>
      <c r="B1045" s="4"/>
      <c r="D1045"/>
      <c r="E1045"/>
      <c r="F1045"/>
      <c r="J1045"/>
      <c r="K1045" s="3"/>
      <c r="L1045"/>
      <c r="P1045"/>
      <c r="Q1045"/>
      <c r="R1045"/>
      <c r="S1045"/>
      <c r="T1045"/>
      <c r="U1045"/>
      <c r="V1045"/>
      <c r="W1045"/>
      <c r="X1045"/>
      <c r="Y1045"/>
      <c r="Z1045"/>
    </row>
    <row r="1046" spans="1:26" s="1" customFormat="1">
      <c r="A1046" s="9"/>
      <c r="B1046" s="4"/>
      <c r="D1046"/>
      <c r="E1046"/>
      <c r="F1046"/>
      <c r="J1046"/>
      <c r="K1046" s="3"/>
      <c r="L1046"/>
      <c r="P1046"/>
      <c r="Q1046"/>
      <c r="R1046"/>
      <c r="S1046"/>
      <c r="T1046"/>
      <c r="U1046"/>
      <c r="V1046"/>
      <c r="W1046"/>
      <c r="X1046"/>
      <c r="Y1046"/>
      <c r="Z1046"/>
    </row>
    <row r="1047" spans="1:26" s="1" customFormat="1">
      <c r="A1047" s="9"/>
      <c r="B1047" s="4"/>
      <c r="D1047"/>
      <c r="E1047"/>
      <c r="F1047"/>
      <c r="J1047"/>
      <c r="K1047" s="3"/>
      <c r="L1047"/>
      <c r="P1047"/>
      <c r="Q1047"/>
      <c r="R1047"/>
      <c r="S1047"/>
      <c r="T1047"/>
      <c r="U1047"/>
      <c r="V1047"/>
      <c r="W1047"/>
      <c r="X1047"/>
      <c r="Y1047"/>
      <c r="Z1047"/>
    </row>
    <row r="1048" spans="1:26" s="1" customFormat="1">
      <c r="A1048" s="9"/>
      <c r="B1048" s="4"/>
      <c r="D1048"/>
      <c r="E1048"/>
      <c r="F1048"/>
      <c r="J1048"/>
      <c r="K1048" s="3"/>
      <c r="L1048"/>
      <c r="P1048"/>
      <c r="Q1048"/>
      <c r="R1048"/>
      <c r="S1048"/>
      <c r="T1048"/>
      <c r="U1048"/>
      <c r="V1048"/>
      <c r="W1048"/>
      <c r="X1048"/>
      <c r="Y1048"/>
      <c r="Z1048"/>
    </row>
    <row r="1049" spans="1:26" s="1" customFormat="1">
      <c r="A1049" s="9"/>
      <c r="B1049" s="4"/>
      <c r="D1049"/>
      <c r="E1049"/>
      <c r="F1049"/>
      <c r="J1049"/>
      <c r="K1049" s="3"/>
      <c r="L1049"/>
      <c r="P1049"/>
      <c r="Q1049"/>
      <c r="R1049"/>
      <c r="S1049"/>
      <c r="T1049"/>
      <c r="U1049"/>
      <c r="V1049"/>
      <c r="W1049"/>
      <c r="X1049"/>
      <c r="Y1049"/>
      <c r="Z1049"/>
    </row>
    <row r="1050" spans="1:26" s="1" customFormat="1">
      <c r="A1050" s="9"/>
      <c r="B1050" s="4"/>
      <c r="D1050"/>
      <c r="E1050"/>
      <c r="F1050"/>
      <c r="J1050"/>
      <c r="K1050" s="3"/>
      <c r="L1050"/>
      <c r="P1050"/>
      <c r="Q1050"/>
      <c r="R1050"/>
      <c r="S1050"/>
      <c r="T1050"/>
      <c r="U1050"/>
      <c r="V1050"/>
      <c r="W1050"/>
      <c r="X1050"/>
      <c r="Y1050"/>
      <c r="Z1050"/>
    </row>
    <row r="1051" spans="1:26" s="1" customFormat="1">
      <c r="A1051" s="9"/>
      <c r="B1051" s="4"/>
      <c r="D1051"/>
      <c r="E1051"/>
      <c r="F1051"/>
      <c r="J1051"/>
      <c r="K1051" s="3"/>
      <c r="L1051"/>
      <c r="P1051"/>
      <c r="Q1051"/>
      <c r="R1051"/>
      <c r="S1051"/>
      <c r="T1051"/>
      <c r="U1051"/>
      <c r="V1051"/>
      <c r="W1051"/>
      <c r="X1051"/>
      <c r="Y1051"/>
      <c r="Z1051"/>
    </row>
    <row r="1052" spans="1:26" s="1" customFormat="1">
      <c r="A1052" s="9"/>
      <c r="B1052" s="4"/>
      <c r="D1052"/>
      <c r="E1052"/>
      <c r="F1052"/>
      <c r="J1052"/>
      <c r="K1052" s="3"/>
      <c r="L1052"/>
      <c r="P1052"/>
      <c r="Q1052"/>
      <c r="R1052"/>
      <c r="S1052"/>
      <c r="T1052"/>
      <c r="U1052"/>
      <c r="V1052"/>
      <c r="W1052"/>
      <c r="X1052"/>
      <c r="Y1052"/>
      <c r="Z1052"/>
    </row>
    <row r="1053" spans="1:26" s="1" customFormat="1">
      <c r="A1053" s="9"/>
      <c r="B1053" s="4"/>
      <c r="D1053"/>
      <c r="E1053"/>
      <c r="F1053"/>
      <c r="J1053"/>
      <c r="K1053" s="3"/>
      <c r="L1053"/>
      <c r="P1053"/>
      <c r="Q1053"/>
      <c r="R1053"/>
      <c r="S1053"/>
      <c r="T1053"/>
      <c r="U1053"/>
      <c r="V1053"/>
      <c r="W1053"/>
      <c r="X1053"/>
      <c r="Y1053"/>
      <c r="Z1053"/>
    </row>
    <row r="1054" spans="1:26" s="1" customFormat="1">
      <c r="A1054" s="9"/>
      <c r="B1054" s="4"/>
      <c r="D1054"/>
      <c r="E1054"/>
      <c r="F1054"/>
      <c r="J1054"/>
      <c r="K1054" s="3"/>
      <c r="L1054"/>
      <c r="P1054"/>
      <c r="Q1054"/>
      <c r="R1054"/>
      <c r="S1054"/>
      <c r="T1054"/>
      <c r="U1054"/>
      <c r="V1054"/>
      <c r="W1054"/>
      <c r="X1054"/>
      <c r="Y1054"/>
      <c r="Z1054"/>
    </row>
    <row r="1055" spans="1:26" s="1" customFormat="1">
      <c r="A1055" s="9"/>
      <c r="B1055" s="4"/>
      <c r="D1055"/>
      <c r="E1055"/>
      <c r="F1055"/>
      <c r="J1055"/>
      <c r="K1055" s="3"/>
      <c r="L1055"/>
      <c r="P1055"/>
      <c r="Q1055"/>
      <c r="R1055"/>
      <c r="S1055"/>
      <c r="T1055"/>
      <c r="U1055"/>
      <c r="V1055"/>
      <c r="W1055"/>
      <c r="X1055"/>
      <c r="Y1055"/>
      <c r="Z1055"/>
    </row>
    <row r="1056" spans="1:26" s="1" customFormat="1">
      <c r="A1056" s="9"/>
      <c r="B1056" s="4"/>
      <c r="D1056"/>
      <c r="E1056"/>
      <c r="F1056"/>
      <c r="J1056"/>
      <c r="K1056" s="3"/>
      <c r="L1056"/>
      <c r="P1056"/>
      <c r="Q1056"/>
      <c r="R1056"/>
      <c r="S1056"/>
      <c r="T1056"/>
      <c r="U1056"/>
      <c r="V1056"/>
      <c r="W1056"/>
      <c r="X1056"/>
      <c r="Y1056"/>
      <c r="Z1056"/>
    </row>
    <row r="1057" spans="1:26" s="1" customFormat="1">
      <c r="A1057" s="9"/>
      <c r="B1057" s="4"/>
      <c r="D1057"/>
      <c r="E1057"/>
      <c r="F1057"/>
      <c r="J1057"/>
      <c r="K1057" s="3"/>
      <c r="L1057"/>
      <c r="P1057"/>
      <c r="Q1057"/>
      <c r="R1057"/>
      <c r="S1057"/>
      <c r="T1057"/>
      <c r="U1057"/>
      <c r="V1057"/>
      <c r="W1057"/>
      <c r="X1057"/>
      <c r="Y1057"/>
      <c r="Z1057"/>
    </row>
    <row r="1058" spans="1:26" s="1" customFormat="1">
      <c r="A1058" s="9"/>
      <c r="B1058" s="4"/>
      <c r="D1058"/>
      <c r="E1058"/>
      <c r="F1058"/>
      <c r="J1058"/>
      <c r="K1058" s="3"/>
      <c r="L1058"/>
      <c r="P1058"/>
      <c r="Q1058"/>
      <c r="R1058"/>
      <c r="S1058"/>
      <c r="T1058"/>
      <c r="U1058"/>
      <c r="V1058"/>
      <c r="W1058"/>
      <c r="X1058"/>
      <c r="Y1058"/>
      <c r="Z1058"/>
    </row>
    <row r="1059" spans="1:26" s="1" customFormat="1">
      <c r="A1059" s="9"/>
      <c r="B1059" s="4"/>
      <c r="D1059"/>
      <c r="E1059"/>
      <c r="F1059"/>
      <c r="J1059"/>
      <c r="K1059" s="3"/>
      <c r="L1059"/>
      <c r="P1059"/>
      <c r="Q1059"/>
      <c r="R1059"/>
      <c r="S1059"/>
      <c r="T1059"/>
      <c r="U1059"/>
      <c r="V1059"/>
      <c r="W1059"/>
      <c r="X1059"/>
      <c r="Y1059"/>
      <c r="Z1059"/>
    </row>
    <row r="1060" spans="1:26" s="1" customFormat="1">
      <c r="A1060" s="9"/>
      <c r="B1060" s="4"/>
      <c r="D1060"/>
      <c r="E1060"/>
      <c r="F1060"/>
      <c r="J1060"/>
      <c r="K1060" s="3"/>
      <c r="L1060"/>
      <c r="P1060"/>
      <c r="Q1060"/>
      <c r="R1060"/>
      <c r="S1060"/>
      <c r="T1060"/>
      <c r="U1060"/>
      <c r="V1060"/>
      <c r="W1060"/>
      <c r="X1060"/>
      <c r="Y1060"/>
      <c r="Z1060"/>
    </row>
    <row r="1061" spans="1:26" s="1" customFormat="1">
      <c r="A1061" s="9"/>
      <c r="B1061" s="4"/>
      <c r="D1061"/>
      <c r="E1061"/>
      <c r="F1061"/>
      <c r="J1061"/>
      <c r="K1061" s="3"/>
      <c r="L1061"/>
      <c r="P1061"/>
      <c r="Q1061"/>
      <c r="R1061"/>
      <c r="S1061"/>
      <c r="T1061"/>
      <c r="U1061"/>
      <c r="V1061"/>
      <c r="W1061"/>
      <c r="X1061"/>
      <c r="Y1061"/>
      <c r="Z1061"/>
    </row>
    <row r="1062" spans="1:26" s="1" customFormat="1">
      <c r="A1062" s="9"/>
      <c r="B1062" s="4"/>
      <c r="D1062"/>
      <c r="E1062"/>
      <c r="F1062"/>
      <c r="J1062"/>
      <c r="K1062" s="3"/>
      <c r="L1062"/>
      <c r="P1062"/>
      <c r="Q1062"/>
      <c r="R1062"/>
      <c r="S1062"/>
      <c r="T1062"/>
      <c r="U1062"/>
      <c r="V1062"/>
      <c r="W1062"/>
      <c r="X1062"/>
      <c r="Y1062"/>
      <c r="Z1062"/>
    </row>
    <row r="1063" spans="1:26" s="1" customFormat="1">
      <c r="A1063" s="9"/>
      <c r="B1063" s="4"/>
      <c r="D1063"/>
      <c r="E1063"/>
      <c r="F1063"/>
      <c r="J1063"/>
      <c r="K1063" s="3"/>
      <c r="L1063"/>
      <c r="P1063"/>
      <c r="Q1063"/>
      <c r="R1063"/>
      <c r="S1063"/>
      <c r="T1063"/>
      <c r="U1063"/>
      <c r="V1063"/>
      <c r="W1063"/>
      <c r="X1063"/>
      <c r="Y1063"/>
      <c r="Z1063"/>
    </row>
    <row r="1064" spans="1:26" s="1" customFormat="1">
      <c r="A1064" s="9"/>
      <c r="B1064" s="4"/>
      <c r="D1064"/>
      <c r="E1064"/>
      <c r="F1064"/>
      <c r="J1064"/>
      <c r="K1064" s="3"/>
      <c r="L1064"/>
      <c r="P1064"/>
      <c r="Q1064"/>
      <c r="R1064"/>
      <c r="S1064"/>
      <c r="T1064"/>
      <c r="U1064"/>
      <c r="V1064"/>
      <c r="W1064"/>
      <c r="X1064"/>
      <c r="Y1064"/>
      <c r="Z1064"/>
    </row>
    <row r="1065" spans="1:26" s="1" customFormat="1">
      <c r="A1065" s="9"/>
      <c r="B1065" s="4"/>
      <c r="D1065"/>
      <c r="E1065"/>
      <c r="F1065"/>
      <c r="J1065"/>
      <c r="K1065" s="3"/>
      <c r="L1065"/>
      <c r="P1065"/>
      <c r="Q1065"/>
      <c r="R1065"/>
      <c r="S1065"/>
      <c r="T1065"/>
      <c r="U1065"/>
      <c r="V1065"/>
      <c r="W1065"/>
      <c r="X1065"/>
      <c r="Y1065"/>
      <c r="Z1065"/>
    </row>
    <row r="1066" spans="1:26" s="1" customFormat="1">
      <c r="A1066" s="9"/>
      <c r="B1066" s="4"/>
      <c r="D1066"/>
      <c r="E1066"/>
      <c r="F1066"/>
      <c r="J1066"/>
      <c r="K1066" s="3"/>
      <c r="L1066"/>
      <c r="P1066"/>
      <c r="Q1066"/>
      <c r="R1066"/>
      <c r="S1066"/>
      <c r="T1066"/>
      <c r="U1066"/>
      <c r="V1066"/>
      <c r="W1066"/>
      <c r="X1066"/>
      <c r="Y1066"/>
      <c r="Z1066"/>
    </row>
    <row r="1067" spans="1:26" s="1" customFormat="1">
      <c r="A1067" s="9"/>
      <c r="B1067" s="4"/>
      <c r="D1067"/>
      <c r="E1067"/>
      <c r="F1067"/>
      <c r="J1067"/>
      <c r="K1067" s="3"/>
      <c r="L1067"/>
      <c r="P1067"/>
      <c r="Q1067"/>
      <c r="R1067"/>
      <c r="S1067"/>
      <c r="T1067"/>
      <c r="U1067"/>
      <c r="V1067"/>
      <c r="W1067"/>
      <c r="X1067"/>
      <c r="Y1067"/>
      <c r="Z1067"/>
    </row>
    <row r="1068" spans="1:26" s="1" customFormat="1">
      <c r="A1068" s="9"/>
      <c r="B1068" s="4"/>
      <c r="D1068"/>
      <c r="E1068"/>
      <c r="F1068"/>
      <c r="J1068"/>
      <c r="K1068" s="3"/>
      <c r="L1068"/>
      <c r="P1068"/>
      <c r="Q1068"/>
      <c r="R1068"/>
      <c r="S1068"/>
      <c r="T1068"/>
      <c r="U1068"/>
      <c r="V1068"/>
      <c r="W1068"/>
      <c r="X1068"/>
      <c r="Y1068"/>
      <c r="Z1068"/>
    </row>
    <row r="1069" spans="1:26" s="1" customFormat="1">
      <c r="A1069" s="9"/>
      <c r="B1069" s="4"/>
      <c r="D1069"/>
      <c r="E1069"/>
      <c r="F1069"/>
      <c r="J1069"/>
      <c r="K1069" s="3"/>
      <c r="L1069"/>
      <c r="P1069"/>
      <c r="Q1069"/>
      <c r="R1069"/>
      <c r="S1069"/>
      <c r="T1069"/>
      <c r="U1069"/>
      <c r="V1069"/>
      <c r="W1069"/>
      <c r="X1069"/>
      <c r="Y1069"/>
      <c r="Z1069"/>
    </row>
    <row r="1070" spans="1:26" s="1" customFormat="1">
      <c r="A1070" s="9"/>
      <c r="B1070" s="4"/>
      <c r="D1070"/>
      <c r="E1070"/>
      <c r="F1070"/>
      <c r="J1070"/>
      <c r="K1070" s="3"/>
      <c r="L1070"/>
      <c r="P1070"/>
      <c r="Q1070"/>
      <c r="R1070"/>
      <c r="S1070"/>
      <c r="T1070"/>
      <c r="U1070"/>
      <c r="V1070"/>
      <c r="W1070"/>
      <c r="X1070"/>
      <c r="Y1070"/>
      <c r="Z1070"/>
    </row>
    <row r="1071" spans="1:26" s="1" customFormat="1">
      <c r="A1071" s="9"/>
      <c r="B1071" s="4"/>
      <c r="D1071"/>
      <c r="E1071"/>
      <c r="F1071"/>
      <c r="J1071"/>
      <c r="K1071" s="3"/>
      <c r="L1071"/>
      <c r="P1071"/>
      <c r="Q1071"/>
      <c r="R1071"/>
      <c r="S1071"/>
      <c r="T1071"/>
      <c r="U1071"/>
      <c r="V1071"/>
      <c r="W1071"/>
      <c r="X1071"/>
      <c r="Y1071"/>
      <c r="Z1071"/>
    </row>
    <row r="1072" spans="1:26" s="1" customFormat="1">
      <c r="A1072" s="9"/>
      <c r="B1072" s="4"/>
      <c r="D1072"/>
      <c r="E1072"/>
      <c r="F1072"/>
      <c r="J1072"/>
      <c r="K1072" s="3"/>
      <c r="L1072"/>
      <c r="P1072"/>
      <c r="Q1072"/>
      <c r="R1072"/>
      <c r="S1072"/>
      <c r="T1072"/>
      <c r="U1072"/>
      <c r="V1072"/>
      <c r="W1072"/>
      <c r="X1072"/>
      <c r="Y1072"/>
      <c r="Z1072"/>
    </row>
    <row r="1073" spans="1:26" s="1" customFormat="1">
      <c r="A1073" s="9"/>
      <c r="B1073" s="4"/>
      <c r="D1073"/>
      <c r="E1073"/>
      <c r="F1073"/>
      <c r="J1073"/>
      <c r="K1073" s="3"/>
      <c r="L1073"/>
      <c r="P1073"/>
      <c r="Q1073"/>
      <c r="R1073"/>
      <c r="S1073"/>
      <c r="T1073"/>
      <c r="U1073"/>
      <c r="V1073"/>
      <c r="W1073"/>
      <c r="X1073"/>
      <c r="Y1073"/>
      <c r="Z1073"/>
    </row>
    <row r="1074" spans="1:26" s="1" customFormat="1">
      <c r="A1074" s="9"/>
      <c r="B1074" s="4"/>
      <c r="D1074"/>
      <c r="E1074"/>
      <c r="F1074"/>
      <c r="J1074"/>
      <c r="K1074" s="3"/>
      <c r="L1074"/>
      <c r="P1074"/>
      <c r="Q1074"/>
      <c r="R1074"/>
      <c r="S1074"/>
      <c r="T1074"/>
      <c r="U1074"/>
      <c r="V1074"/>
      <c r="W1074"/>
      <c r="X1074"/>
      <c r="Y1074"/>
      <c r="Z1074"/>
    </row>
    <row r="1075" spans="1:26" s="1" customFormat="1">
      <c r="A1075" s="9"/>
      <c r="B1075" s="4"/>
      <c r="D1075"/>
      <c r="E1075"/>
      <c r="F1075"/>
      <c r="J1075"/>
      <c r="K1075" s="3"/>
      <c r="L1075"/>
      <c r="P1075"/>
      <c r="Q1075"/>
      <c r="R1075"/>
      <c r="S1075"/>
      <c r="T1075"/>
      <c r="U1075"/>
      <c r="V1075"/>
      <c r="W1075"/>
      <c r="X1075"/>
      <c r="Y1075"/>
      <c r="Z1075"/>
    </row>
    <row r="1076" spans="1:26" s="1" customFormat="1">
      <c r="A1076" s="9"/>
      <c r="B1076" s="4"/>
      <c r="D1076"/>
      <c r="E1076"/>
      <c r="F1076"/>
      <c r="J1076"/>
      <c r="K1076" s="3"/>
      <c r="L1076"/>
      <c r="P1076"/>
      <c r="Q1076"/>
      <c r="R1076"/>
      <c r="S1076"/>
      <c r="T1076"/>
      <c r="U1076"/>
      <c r="V1076"/>
      <c r="W1076"/>
      <c r="X1076"/>
      <c r="Y1076"/>
      <c r="Z1076"/>
    </row>
    <row r="1077" spans="1:26" s="1" customFormat="1">
      <c r="A1077" s="9"/>
      <c r="B1077" s="4"/>
      <c r="D1077"/>
      <c r="E1077"/>
      <c r="F1077"/>
      <c r="J1077"/>
      <c r="K1077" s="3"/>
      <c r="L1077"/>
      <c r="P1077"/>
      <c r="Q1077"/>
      <c r="R1077"/>
      <c r="S1077"/>
      <c r="T1077"/>
      <c r="U1077"/>
      <c r="V1077"/>
      <c r="W1077"/>
      <c r="X1077"/>
      <c r="Y1077"/>
      <c r="Z1077"/>
    </row>
    <row r="1078" spans="1:26" s="1" customFormat="1">
      <c r="A1078" s="9"/>
      <c r="B1078" s="4"/>
      <c r="D1078"/>
      <c r="E1078"/>
      <c r="F1078"/>
      <c r="J1078"/>
      <c r="K1078" s="3"/>
      <c r="L1078"/>
      <c r="P1078"/>
      <c r="Q1078"/>
      <c r="R1078"/>
      <c r="S1078"/>
      <c r="T1078"/>
      <c r="U1078"/>
      <c r="V1078"/>
      <c r="W1078"/>
      <c r="X1078"/>
      <c r="Y1078"/>
      <c r="Z1078"/>
    </row>
    <row r="1079" spans="1:26" s="1" customFormat="1">
      <c r="A1079" s="9"/>
      <c r="B1079" s="4"/>
      <c r="D1079"/>
      <c r="E1079"/>
      <c r="F1079"/>
      <c r="J1079"/>
      <c r="K1079" s="3"/>
      <c r="L1079"/>
      <c r="P1079"/>
      <c r="Q1079"/>
      <c r="R1079"/>
      <c r="S1079"/>
      <c r="T1079"/>
      <c r="U1079"/>
      <c r="V1079"/>
      <c r="W1079"/>
      <c r="X1079"/>
      <c r="Y1079"/>
      <c r="Z1079"/>
    </row>
    <row r="1080" spans="1:26" s="1" customFormat="1">
      <c r="A1080" s="9"/>
      <c r="B1080" s="4"/>
      <c r="D1080"/>
      <c r="E1080"/>
      <c r="F1080"/>
      <c r="J1080"/>
      <c r="K1080" s="3"/>
      <c r="L1080"/>
      <c r="P1080"/>
      <c r="Q1080"/>
      <c r="R1080"/>
      <c r="S1080"/>
      <c r="T1080"/>
      <c r="U1080"/>
      <c r="V1080"/>
      <c r="W1080"/>
      <c r="X1080"/>
      <c r="Y1080"/>
      <c r="Z1080"/>
    </row>
    <row r="1081" spans="1:26" s="1" customFormat="1">
      <c r="A1081" s="9"/>
      <c r="B1081" s="4"/>
      <c r="D1081"/>
      <c r="E1081"/>
      <c r="F1081"/>
      <c r="J1081"/>
      <c r="K1081" s="3"/>
      <c r="L1081"/>
      <c r="P1081"/>
      <c r="Q1081"/>
      <c r="R1081"/>
      <c r="S1081"/>
      <c r="T1081"/>
      <c r="U1081"/>
      <c r="V1081"/>
      <c r="W1081"/>
      <c r="X1081"/>
      <c r="Y1081"/>
      <c r="Z1081"/>
    </row>
    <row r="1082" spans="1:26" s="1" customFormat="1">
      <c r="A1082" s="9"/>
      <c r="B1082" s="4"/>
      <c r="D1082"/>
      <c r="E1082"/>
      <c r="F1082"/>
      <c r="J1082"/>
      <c r="K1082" s="3"/>
      <c r="L1082"/>
      <c r="P1082"/>
      <c r="Q1082"/>
      <c r="R1082"/>
      <c r="S1082"/>
      <c r="T1082"/>
      <c r="U1082"/>
      <c r="V1082"/>
      <c r="W1082"/>
      <c r="X1082"/>
      <c r="Y1082"/>
      <c r="Z1082"/>
    </row>
    <row r="1083" spans="1:26" s="1" customFormat="1">
      <c r="A1083" s="9"/>
      <c r="B1083" s="4"/>
      <c r="D1083"/>
      <c r="E1083"/>
      <c r="F1083"/>
      <c r="J1083"/>
      <c r="K1083" s="3"/>
      <c r="L1083"/>
      <c r="P1083"/>
      <c r="Q1083"/>
      <c r="R1083"/>
      <c r="S1083"/>
      <c r="T1083"/>
      <c r="U1083"/>
      <c r="V1083"/>
      <c r="W1083"/>
      <c r="X1083"/>
      <c r="Y1083"/>
      <c r="Z1083"/>
    </row>
    <row r="1084" spans="1:26" s="1" customFormat="1">
      <c r="A1084" s="9"/>
      <c r="B1084" s="4"/>
      <c r="D1084"/>
      <c r="E1084"/>
      <c r="F1084"/>
      <c r="J1084"/>
      <c r="K1084" s="3"/>
      <c r="L1084"/>
      <c r="P1084"/>
      <c r="Q1084"/>
      <c r="R1084"/>
      <c r="S1084"/>
      <c r="T1084"/>
      <c r="U1084"/>
      <c r="V1084"/>
      <c r="W1084"/>
      <c r="X1084"/>
      <c r="Y1084"/>
      <c r="Z1084"/>
    </row>
    <row r="1085" spans="1:26" s="1" customFormat="1">
      <c r="A1085" s="9"/>
      <c r="B1085" s="4"/>
      <c r="D1085"/>
      <c r="E1085"/>
      <c r="F1085"/>
      <c r="J1085"/>
      <c r="K1085" s="3"/>
      <c r="L1085"/>
      <c r="P1085"/>
      <c r="Q1085"/>
      <c r="R1085"/>
      <c r="S1085"/>
      <c r="T1085"/>
      <c r="U1085"/>
      <c r="V1085"/>
      <c r="W1085"/>
      <c r="X1085"/>
      <c r="Y1085"/>
      <c r="Z1085"/>
    </row>
    <row r="1086" spans="1:26" s="1" customFormat="1">
      <c r="A1086" s="9"/>
      <c r="B1086" s="4"/>
      <c r="D1086"/>
      <c r="E1086"/>
      <c r="F1086"/>
      <c r="J1086"/>
      <c r="K1086" s="3"/>
      <c r="L1086"/>
      <c r="P1086"/>
      <c r="Q1086"/>
      <c r="R1086"/>
      <c r="S1086"/>
      <c r="T1086"/>
      <c r="U1086"/>
      <c r="V1086"/>
      <c r="W1086"/>
      <c r="X1086"/>
      <c r="Y1086"/>
      <c r="Z1086"/>
    </row>
    <row r="1087" spans="1:26" s="1" customFormat="1">
      <c r="A1087" s="9"/>
      <c r="B1087" s="4"/>
      <c r="D1087"/>
      <c r="E1087"/>
      <c r="F1087"/>
      <c r="J1087"/>
      <c r="K1087" s="3"/>
      <c r="L1087"/>
      <c r="P1087"/>
      <c r="Q1087"/>
      <c r="R1087"/>
      <c r="S1087"/>
      <c r="T1087"/>
      <c r="U1087"/>
      <c r="V1087"/>
      <c r="W1087"/>
      <c r="X1087"/>
      <c r="Y1087"/>
      <c r="Z1087"/>
    </row>
    <row r="1088" spans="1:26" s="1" customFormat="1">
      <c r="A1088" s="9"/>
      <c r="B1088" s="4"/>
      <c r="D1088"/>
      <c r="E1088"/>
      <c r="F1088"/>
      <c r="J1088"/>
      <c r="K1088" s="3"/>
      <c r="L1088"/>
      <c r="P1088"/>
      <c r="Q1088"/>
      <c r="R1088"/>
      <c r="S1088"/>
      <c r="T1088"/>
      <c r="U1088"/>
      <c r="V1088"/>
      <c r="W1088"/>
      <c r="X1088"/>
      <c r="Y1088"/>
      <c r="Z1088"/>
    </row>
    <row r="1089" spans="1:26" s="1" customFormat="1">
      <c r="A1089" s="9"/>
      <c r="B1089" s="4"/>
      <c r="D1089"/>
      <c r="E1089"/>
      <c r="F1089"/>
      <c r="J1089"/>
      <c r="K1089" s="3"/>
      <c r="L1089"/>
      <c r="P1089"/>
      <c r="Q1089"/>
      <c r="R1089"/>
      <c r="S1089"/>
      <c r="T1089"/>
      <c r="U1089"/>
      <c r="V1089"/>
      <c r="W1089"/>
      <c r="X1089"/>
      <c r="Y1089"/>
      <c r="Z1089"/>
    </row>
    <row r="1090" spans="1:26" s="1" customFormat="1">
      <c r="A1090" s="9"/>
      <c r="B1090" s="4"/>
      <c r="D1090"/>
      <c r="E1090"/>
      <c r="F1090"/>
      <c r="J1090"/>
      <c r="K1090" s="3"/>
      <c r="L1090"/>
      <c r="P1090"/>
      <c r="Q1090"/>
      <c r="R1090"/>
      <c r="S1090"/>
      <c r="T1090"/>
      <c r="U1090"/>
      <c r="V1090"/>
      <c r="W1090"/>
      <c r="X1090"/>
      <c r="Y1090"/>
      <c r="Z1090"/>
    </row>
    <row r="1091" spans="1:26" s="1" customFormat="1">
      <c r="A1091" s="9"/>
      <c r="B1091" s="4"/>
      <c r="D1091"/>
      <c r="E1091"/>
      <c r="F1091"/>
      <c r="J1091"/>
      <c r="K1091" s="3"/>
      <c r="L1091"/>
      <c r="P1091"/>
      <c r="Q1091"/>
      <c r="R1091"/>
      <c r="S1091"/>
      <c r="T1091"/>
      <c r="U1091"/>
      <c r="V1091"/>
      <c r="W1091"/>
      <c r="X1091"/>
      <c r="Y1091"/>
      <c r="Z1091"/>
    </row>
    <row r="1092" spans="1:26" s="1" customFormat="1">
      <c r="A1092" s="9"/>
      <c r="B1092" s="4"/>
      <c r="D1092"/>
      <c r="E1092"/>
      <c r="F1092"/>
      <c r="J1092"/>
      <c r="K1092" s="3"/>
      <c r="L1092"/>
      <c r="P1092"/>
      <c r="Q1092"/>
      <c r="R1092"/>
      <c r="S1092"/>
      <c r="T1092"/>
      <c r="U1092"/>
      <c r="V1092"/>
      <c r="W1092"/>
      <c r="X1092"/>
      <c r="Y1092"/>
      <c r="Z1092"/>
    </row>
    <row r="1093" spans="1:26" s="1" customFormat="1">
      <c r="A1093" s="9"/>
      <c r="B1093" s="4"/>
      <c r="D1093"/>
      <c r="E1093"/>
      <c r="F1093"/>
      <c r="J1093"/>
      <c r="K1093" s="3"/>
      <c r="L1093"/>
      <c r="P1093"/>
      <c r="Q1093"/>
      <c r="R1093"/>
      <c r="S1093"/>
      <c r="T1093"/>
      <c r="U1093"/>
      <c r="V1093"/>
      <c r="W1093"/>
      <c r="X1093"/>
      <c r="Y1093"/>
      <c r="Z1093"/>
    </row>
    <row r="1094" spans="1:26" s="1" customFormat="1">
      <c r="A1094" s="9"/>
      <c r="B1094" s="4"/>
      <c r="D1094"/>
      <c r="E1094"/>
      <c r="F1094"/>
      <c r="J1094"/>
      <c r="K1094" s="3"/>
      <c r="L1094"/>
      <c r="P1094"/>
      <c r="Q1094"/>
      <c r="R1094"/>
      <c r="S1094"/>
      <c r="T1094"/>
      <c r="U1094"/>
      <c r="V1094"/>
      <c r="W1094"/>
      <c r="X1094"/>
      <c r="Y1094"/>
      <c r="Z1094"/>
    </row>
    <row r="1095" spans="1:26" s="1" customFormat="1">
      <c r="A1095" s="9"/>
      <c r="B1095" s="4"/>
      <c r="D1095"/>
      <c r="E1095"/>
      <c r="F1095"/>
      <c r="J1095"/>
      <c r="K1095" s="3"/>
      <c r="L1095"/>
      <c r="P1095"/>
      <c r="Q1095"/>
      <c r="R1095"/>
      <c r="S1095"/>
      <c r="T1095"/>
      <c r="U1095"/>
      <c r="V1095"/>
      <c r="W1095"/>
      <c r="X1095"/>
      <c r="Y1095"/>
      <c r="Z1095"/>
    </row>
    <row r="1096" spans="1:26" s="1" customFormat="1">
      <c r="A1096" s="9"/>
      <c r="B1096" s="4"/>
      <c r="D1096"/>
      <c r="E1096"/>
      <c r="F1096"/>
      <c r="J1096"/>
      <c r="K1096" s="3"/>
      <c r="L1096"/>
      <c r="P1096"/>
      <c r="Q1096"/>
      <c r="R1096"/>
      <c r="S1096"/>
      <c r="T1096"/>
      <c r="U1096"/>
      <c r="V1096"/>
      <c r="W1096"/>
      <c r="X1096"/>
      <c r="Y1096"/>
      <c r="Z1096"/>
    </row>
    <row r="1097" spans="1:26" s="1" customFormat="1">
      <c r="A1097" s="9"/>
      <c r="B1097" s="4"/>
      <c r="D1097"/>
      <c r="E1097"/>
      <c r="F1097"/>
      <c r="J1097"/>
      <c r="K1097" s="3"/>
      <c r="L1097"/>
      <c r="P1097"/>
      <c r="Q1097"/>
      <c r="R1097"/>
      <c r="S1097"/>
      <c r="T1097"/>
      <c r="U1097"/>
      <c r="V1097"/>
      <c r="W1097"/>
      <c r="X1097"/>
      <c r="Y1097"/>
      <c r="Z1097"/>
    </row>
    <row r="1098" spans="1:26" s="1" customFormat="1">
      <c r="A1098" s="9"/>
      <c r="B1098" s="4"/>
      <c r="D1098"/>
      <c r="E1098"/>
      <c r="F1098"/>
      <c r="J1098"/>
      <c r="K1098" s="3"/>
      <c r="L1098"/>
      <c r="P1098"/>
      <c r="Q1098"/>
      <c r="R1098"/>
      <c r="S1098"/>
      <c r="T1098"/>
      <c r="U1098"/>
      <c r="V1098"/>
      <c r="W1098"/>
      <c r="X1098"/>
      <c r="Y1098"/>
      <c r="Z1098"/>
    </row>
    <row r="1099" spans="1:26" s="1" customFormat="1">
      <c r="A1099" s="9"/>
      <c r="B1099" s="4"/>
      <c r="D1099"/>
      <c r="E1099"/>
      <c r="F1099"/>
      <c r="J1099"/>
      <c r="K1099" s="3"/>
      <c r="L1099"/>
      <c r="P1099"/>
      <c r="Q1099"/>
      <c r="R1099"/>
      <c r="S1099"/>
      <c r="T1099"/>
      <c r="U1099"/>
      <c r="V1099"/>
      <c r="W1099"/>
      <c r="X1099"/>
      <c r="Y1099"/>
      <c r="Z1099"/>
    </row>
    <row r="1100" spans="1:26" s="1" customFormat="1">
      <c r="A1100" s="9"/>
      <c r="B1100" s="4"/>
      <c r="D1100"/>
      <c r="E1100"/>
      <c r="F1100"/>
      <c r="J1100"/>
      <c r="K1100" s="3"/>
      <c r="L1100"/>
      <c r="P1100"/>
      <c r="Q1100"/>
      <c r="R1100"/>
      <c r="S1100"/>
      <c r="T1100"/>
      <c r="U1100"/>
      <c r="V1100"/>
      <c r="W1100"/>
      <c r="X1100"/>
      <c r="Y1100"/>
      <c r="Z1100"/>
    </row>
    <row r="1101" spans="1:26" s="1" customFormat="1">
      <c r="A1101" s="9"/>
      <c r="B1101" s="4"/>
      <c r="D1101"/>
      <c r="E1101"/>
      <c r="F1101"/>
      <c r="J1101"/>
      <c r="K1101" s="3"/>
      <c r="L1101"/>
      <c r="P1101"/>
      <c r="Q1101"/>
      <c r="R1101"/>
      <c r="S1101"/>
      <c r="T1101"/>
      <c r="U1101"/>
      <c r="V1101"/>
      <c r="W1101"/>
      <c r="X1101"/>
      <c r="Y1101"/>
      <c r="Z1101"/>
    </row>
    <row r="1102" spans="1:26" s="1" customFormat="1">
      <c r="A1102" s="9"/>
      <c r="B1102" s="4"/>
      <c r="D1102"/>
      <c r="E1102"/>
      <c r="F1102"/>
      <c r="J1102"/>
      <c r="K1102" s="3"/>
      <c r="L1102"/>
      <c r="P1102"/>
      <c r="Q1102"/>
      <c r="R1102"/>
      <c r="S1102"/>
      <c r="T1102"/>
      <c r="U1102"/>
      <c r="V1102"/>
      <c r="W1102"/>
      <c r="X1102"/>
      <c r="Y1102"/>
      <c r="Z1102"/>
    </row>
    <row r="1103" spans="1:26" s="1" customFormat="1">
      <c r="A1103" s="9"/>
      <c r="B1103" s="4"/>
      <c r="D1103"/>
      <c r="E1103"/>
      <c r="F1103"/>
      <c r="J1103"/>
      <c r="K1103" s="3"/>
      <c r="L1103"/>
      <c r="P1103"/>
      <c r="Q1103"/>
      <c r="R1103"/>
      <c r="S1103"/>
      <c r="T1103"/>
      <c r="U1103"/>
      <c r="V1103"/>
      <c r="W1103"/>
      <c r="X1103"/>
      <c r="Y1103"/>
      <c r="Z1103"/>
    </row>
    <row r="1104" spans="1:26" s="1" customFormat="1">
      <c r="A1104" s="9"/>
      <c r="B1104" s="4"/>
      <c r="D1104"/>
      <c r="E1104"/>
      <c r="F1104"/>
      <c r="J1104"/>
      <c r="K1104" s="3"/>
      <c r="L1104"/>
      <c r="P1104"/>
      <c r="Q1104"/>
      <c r="R1104"/>
      <c r="S1104"/>
      <c r="T1104"/>
      <c r="U1104"/>
      <c r="V1104"/>
      <c r="W1104"/>
      <c r="X1104"/>
      <c r="Y1104"/>
      <c r="Z1104"/>
    </row>
    <row r="1105" spans="1:26" s="1" customFormat="1">
      <c r="A1105" s="9"/>
      <c r="B1105" s="4"/>
      <c r="D1105"/>
      <c r="E1105"/>
      <c r="F1105"/>
      <c r="J1105"/>
      <c r="K1105" s="3"/>
      <c r="L1105"/>
      <c r="P1105"/>
      <c r="Q1105"/>
      <c r="R1105"/>
      <c r="S1105"/>
      <c r="T1105"/>
      <c r="U1105"/>
      <c r="V1105"/>
      <c r="W1105"/>
      <c r="X1105"/>
      <c r="Y1105"/>
      <c r="Z1105"/>
    </row>
    <row r="1106" spans="1:26" s="1" customFormat="1">
      <c r="A1106" s="9"/>
      <c r="B1106" s="4"/>
      <c r="D1106"/>
      <c r="E1106"/>
      <c r="F1106"/>
      <c r="J1106"/>
      <c r="K1106" s="3"/>
      <c r="L1106"/>
      <c r="P1106"/>
      <c r="Q1106"/>
      <c r="R1106"/>
      <c r="S1106"/>
      <c r="T1106"/>
      <c r="U1106"/>
      <c r="V1106"/>
      <c r="W1106"/>
      <c r="X1106"/>
      <c r="Y1106"/>
      <c r="Z1106"/>
    </row>
    <row r="1107" spans="1:26" s="1" customFormat="1">
      <c r="A1107" s="9"/>
      <c r="B1107" s="4"/>
      <c r="D1107"/>
      <c r="E1107"/>
      <c r="F1107"/>
      <c r="J1107"/>
      <c r="K1107" s="3"/>
      <c r="L1107"/>
      <c r="P1107"/>
      <c r="Q1107"/>
      <c r="R1107"/>
      <c r="S1107"/>
      <c r="T1107"/>
      <c r="U1107"/>
      <c r="V1107"/>
      <c r="W1107"/>
      <c r="X1107"/>
      <c r="Y1107"/>
      <c r="Z1107"/>
    </row>
    <row r="1108" spans="1:26" s="1" customFormat="1">
      <c r="A1108" s="9"/>
      <c r="B1108" s="4"/>
      <c r="D1108"/>
      <c r="E1108"/>
      <c r="F1108"/>
      <c r="J1108"/>
      <c r="K1108" s="3"/>
      <c r="L1108"/>
      <c r="P1108"/>
      <c r="Q1108"/>
      <c r="R1108"/>
      <c r="S1108"/>
      <c r="T1108"/>
      <c r="U1108"/>
      <c r="V1108"/>
      <c r="W1108"/>
      <c r="X1108"/>
      <c r="Y1108"/>
      <c r="Z1108"/>
    </row>
    <row r="1109" spans="1:26" s="1" customFormat="1">
      <c r="A1109" s="9"/>
      <c r="B1109" s="4"/>
      <c r="D1109"/>
      <c r="E1109"/>
      <c r="F1109"/>
      <c r="J1109"/>
      <c r="K1109" s="3"/>
      <c r="L1109"/>
      <c r="P1109"/>
      <c r="Q1109"/>
      <c r="R1109"/>
      <c r="S1109"/>
      <c r="T1109"/>
      <c r="U1109"/>
      <c r="V1109"/>
      <c r="W1109"/>
      <c r="X1109"/>
      <c r="Y1109"/>
      <c r="Z1109"/>
    </row>
    <row r="1110" spans="1:26" s="1" customFormat="1">
      <c r="A1110" s="9"/>
      <c r="B1110" s="4"/>
      <c r="D1110"/>
      <c r="E1110"/>
      <c r="F1110"/>
      <c r="J1110"/>
      <c r="K1110" s="3"/>
      <c r="L1110"/>
      <c r="P1110"/>
      <c r="Q1110"/>
      <c r="R1110"/>
      <c r="S1110"/>
      <c r="T1110"/>
      <c r="U1110"/>
      <c r="V1110"/>
      <c r="W1110"/>
      <c r="X1110"/>
      <c r="Y1110"/>
      <c r="Z1110"/>
    </row>
    <row r="1111" spans="1:26" s="1" customFormat="1">
      <c r="A1111" s="9"/>
      <c r="B1111" s="4"/>
      <c r="D1111"/>
      <c r="E1111"/>
      <c r="F1111"/>
      <c r="J1111"/>
      <c r="K1111" s="3"/>
      <c r="L1111"/>
      <c r="P1111"/>
      <c r="Q1111"/>
      <c r="R1111"/>
      <c r="S1111"/>
      <c r="T1111"/>
      <c r="U1111"/>
      <c r="V1111"/>
      <c r="W1111"/>
      <c r="X1111"/>
      <c r="Y1111"/>
      <c r="Z1111"/>
    </row>
    <row r="1112" spans="1:26" s="1" customFormat="1">
      <c r="A1112" s="9"/>
      <c r="B1112" s="4"/>
      <c r="D1112"/>
      <c r="E1112"/>
      <c r="F1112"/>
      <c r="J1112"/>
      <c r="K1112" s="3"/>
      <c r="L1112"/>
      <c r="P1112"/>
      <c r="Q1112"/>
      <c r="R1112"/>
      <c r="S1112"/>
      <c r="T1112"/>
      <c r="U1112"/>
      <c r="V1112"/>
      <c r="W1112"/>
      <c r="X1112"/>
      <c r="Y1112"/>
      <c r="Z1112"/>
    </row>
    <row r="1113" spans="1:26" s="1" customFormat="1">
      <c r="A1113" s="9"/>
      <c r="B1113" s="4"/>
      <c r="D1113"/>
      <c r="E1113"/>
      <c r="F1113"/>
      <c r="J1113"/>
      <c r="K1113" s="3"/>
      <c r="L1113"/>
      <c r="P1113"/>
      <c r="Q1113"/>
      <c r="R1113"/>
      <c r="S1113"/>
      <c r="T1113"/>
      <c r="U1113"/>
      <c r="V1113"/>
      <c r="W1113"/>
      <c r="X1113"/>
      <c r="Y1113"/>
      <c r="Z1113"/>
    </row>
    <row r="1114" spans="1:26" s="1" customFormat="1">
      <c r="A1114" s="9"/>
      <c r="B1114" s="4"/>
      <c r="D1114"/>
      <c r="E1114"/>
      <c r="F1114"/>
      <c r="J1114"/>
      <c r="K1114" s="3"/>
      <c r="L1114"/>
      <c r="P1114"/>
      <c r="Q1114"/>
      <c r="R1114"/>
      <c r="S1114"/>
      <c r="T1114"/>
      <c r="U1114"/>
      <c r="V1114"/>
      <c r="W1114"/>
      <c r="X1114"/>
      <c r="Y1114"/>
      <c r="Z1114"/>
    </row>
    <row r="1115" spans="1:26" s="1" customFormat="1">
      <c r="A1115" s="9"/>
      <c r="B1115" s="4"/>
      <c r="D1115"/>
      <c r="E1115"/>
      <c r="F1115"/>
      <c r="J1115"/>
      <c r="K1115" s="3"/>
      <c r="L1115"/>
      <c r="P1115"/>
      <c r="Q1115"/>
      <c r="R1115"/>
      <c r="S1115"/>
      <c r="T1115"/>
      <c r="U1115"/>
      <c r="V1115"/>
      <c r="W1115"/>
      <c r="X1115"/>
      <c r="Y1115"/>
      <c r="Z1115"/>
    </row>
    <row r="1116" spans="1:26" s="1" customFormat="1">
      <c r="A1116" s="9"/>
      <c r="B1116" s="4"/>
      <c r="D1116"/>
      <c r="E1116"/>
      <c r="F1116"/>
      <c r="J1116"/>
      <c r="K1116" s="3"/>
      <c r="L1116"/>
      <c r="P1116"/>
      <c r="Q1116"/>
      <c r="R1116"/>
      <c r="S1116"/>
      <c r="T1116"/>
      <c r="U1116"/>
      <c r="V1116"/>
      <c r="W1116"/>
      <c r="X1116"/>
      <c r="Y1116"/>
      <c r="Z1116"/>
    </row>
    <row r="1117" spans="1:26" s="1" customFormat="1">
      <c r="A1117" s="9"/>
      <c r="B1117" s="4"/>
      <c r="D1117"/>
      <c r="E1117"/>
      <c r="F1117"/>
      <c r="J1117"/>
      <c r="K1117" s="3"/>
      <c r="L1117"/>
      <c r="P1117"/>
      <c r="Q1117"/>
      <c r="R1117"/>
      <c r="S1117"/>
      <c r="T1117"/>
      <c r="U1117"/>
      <c r="V1117"/>
      <c r="W1117"/>
      <c r="X1117"/>
      <c r="Y1117"/>
      <c r="Z1117"/>
    </row>
    <row r="1118" spans="1:26" s="1" customFormat="1">
      <c r="A1118" s="9"/>
      <c r="B1118" s="4"/>
      <c r="D1118"/>
      <c r="E1118"/>
      <c r="F1118"/>
      <c r="J1118"/>
      <c r="K1118" s="3"/>
      <c r="L1118"/>
      <c r="P1118"/>
      <c r="Q1118"/>
      <c r="R1118"/>
      <c r="S1118"/>
      <c r="T1118"/>
      <c r="U1118"/>
      <c r="V1118"/>
      <c r="W1118"/>
      <c r="X1118"/>
      <c r="Y1118"/>
      <c r="Z1118"/>
    </row>
    <row r="1119" spans="1:26" s="1" customFormat="1">
      <c r="A1119" s="9"/>
      <c r="B1119" s="4"/>
      <c r="D1119"/>
      <c r="E1119"/>
      <c r="F1119"/>
      <c r="J1119"/>
      <c r="K1119" s="3"/>
      <c r="L1119"/>
      <c r="P1119"/>
      <c r="Q1119"/>
      <c r="R1119"/>
      <c r="S1119"/>
      <c r="T1119"/>
      <c r="U1119"/>
      <c r="V1119"/>
      <c r="W1119"/>
      <c r="X1119"/>
      <c r="Y1119"/>
      <c r="Z1119"/>
    </row>
    <row r="1120" spans="1:26" s="1" customFormat="1">
      <c r="A1120" s="9"/>
      <c r="B1120" s="4"/>
      <c r="D1120"/>
      <c r="E1120"/>
      <c r="F1120"/>
      <c r="J1120"/>
      <c r="K1120" s="3"/>
      <c r="L1120"/>
      <c r="P1120"/>
      <c r="Q1120"/>
      <c r="R1120"/>
      <c r="S1120"/>
      <c r="T1120"/>
      <c r="U1120"/>
      <c r="V1120"/>
      <c r="W1120"/>
      <c r="X1120"/>
      <c r="Y1120"/>
      <c r="Z1120"/>
    </row>
    <row r="1121" spans="1:26" s="1" customFormat="1">
      <c r="A1121" s="9"/>
      <c r="B1121" s="4"/>
      <c r="D1121"/>
      <c r="E1121"/>
      <c r="F1121"/>
      <c r="J1121"/>
      <c r="K1121" s="3"/>
      <c r="L1121"/>
      <c r="P1121"/>
      <c r="Q1121"/>
      <c r="R1121"/>
      <c r="S1121"/>
      <c r="T1121"/>
      <c r="U1121"/>
      <c r="V1121"/>
      <c r="W1121"/>
      <c r="X1121"/>
      <c r="Y1121"/>
      <c r="Z1121"/>
    </row>
    <row r="1122" spans="1:26" s="1" customFormat="1">
      <c r="A1122" s="9"/>
      <c r="B1122" s="4"/>
      <c r="D1122"/>
      <c r="E1122"/>
      <c r="F1122"/>
      <c r="J1122"/>
      <c r="K1122" s="3"/>
      <c r="L1122"/>
      <c r="P1122"/>
      <c r="Q1122"/>
      <c r="R1122"/>
      <c r="S1122"/>
      <c r="T1122"/>
      <c r="U1122"/>
      <c r="V1122"/>
      <c r="W1122"/>
      <c r="X1122"/>
      <c r="Y1122"/>
      <c r="Z1122"/>
    </row>
    <row r="1123" spans="1:26" s="1" customFormat="1">
      <c r="A1123" s="9"/>
      <c r="B1123" s="4"/>
      <c r="D1123"/>
      <c r="E1123"/>
      <c r="F1123"/>
      <c r="J1123"/>
      <c r="K1123" s="3"/>
      <c r="L1123"/>
      <c r="P1123"/>
      <c r="Q1123"/>
      <c r="R1123"/>
      <c r="S1123"/>
      <c r="T1123"/>
      <c r="U1123"/>
      <c r="V1123"/>
      <c r="W1123"/>
      <c r="X1123"/>
      <c r="Y1123"/>
      <c r="Z1123"/>
    </row>
    <row r="1124" spans="1:26" s="1" customFormat="1">
      <c r="A1124" s="9"/>
      <c r="B1124" s="4"/>
      <c r="D1124"/>
      <c r="E1124"/>
      <c r="F1124"/>
      <c r="J1124"/>
      <c r="K1124" s="3"/>
      <c r="L1124"/>
      <c r="P1124"/>
      <c r="Q1124"/>
      <c r="R1124"/>
      <c r="S1124"/>
      <c r="T1124"/>
      <c r="U1124"/>
      <c r="V1124"/>
      <c r="W1124"/>
      <c r="X1124"/>
      <c r="Y1124"/>
      <c r="Z1124"/>
    </row>
    <row r="1125" spans="1:26" s="1" customFormat="1">
      <c r="A1125" s="9"/>
      <c r="B1125" s="4"/>
      <c r="D1125"/>
      <c r="E1125"/>
      <c r="F1125"/>
      <c r="J1125"/>
      <c r="K1125" s="3"/>
      <c r="L1125"/>
      <c r="P1125"/>
      <c r="Q1125"/>
      <c r="R1125"/>
      <c r="S1125"/>
      <c r="T1125"/>
      <c r="U1125"/>
      <c r="V1125"/>
      <c r="W1125"/>
      <c r="X1125"/>
      <c r="Y1125"/>
      <c r="Z1125"/>
    </row>
    <row r="1126" spans="1:26" s="1" customFormat="1">
      <c r="A1126" s="9"/>
      <c r="B1126" s="4"/>
      <c r="D1126"/>
      <c r="E1126"/>
      <c r="F1126"/>
      <c r="J1126"/>
      <c r="K1126" s="3"/>
      <c r="L1126"/>
      <c r="P1126"/>
      <c r="Q1126"/>
      <c r="R1126"/>
      <c r="S1126"/>
      <c r="T1126"/>
      <c r="U1126"/>
      <c r="V1126"/>
      <c r="W1126"/>
      <c r="X1126"/>
      <c r="Y1126"/>
      <c r="Z1126"/>
    </row>
    <row r="1127" spans="1:26" s="1" customFormat="1">
      <c r="A1127" s="9"/>
      <c r="B1127" s="4"/>
      <c r="D1127"/>
      <c r="E1127"/>
      <c r="F1127"/>
      <c r="J1127"/>
      <c r="K1127" s="3"/>
      <c r="L1127"/>
      <c r="P1127"/>
      <c r="Q1127"/>
      <c r="R1127"/>
      <c r="S1127"/>
      <c r="T1127"/>
      <c r="U1127"/>
      <c r="V1127"/>
      <c r="W1127"/>
      <c r="X1127"/>
      <c r="Y1127"/>
      <c r="Z1127"/>
    </row>
    <row r="1128" spans="1:26" s="1" customFormat="1">
      <c r="A1128" s="9"/>
      <c r="B1128" s="4"/>
      <c r="D1128"/>
      <c r="E1128"/>
      <c r="F1128"/>
      <c r="J1128"/>
      <c r="K1128" s="3"/>
      <c r="L1128"/>
      <c r="P1128"/>
      <c r="Q1128"/>
      <c r="R1128"/>
      <c r="S1128"/>
      <c r="T1128"/>
      <c r="U1128"/>
      <c r="V1128"/>
      <c r="W1128"/>
      <c r="X1128"/>
      <c r="Y1128"/>
      <c r="Z1128"/>
    </row>
    <row r="1129" spans="1:26" s="1" customFormat="1">
      <c r="A1129" s="9"/>
      <c r="B1129" s="4"/>
      <c r="D1129"/>
      <c r="E1129"/>
      <c r="F1129"/>
      <c r="J1129"/>
      <c r="K1129" s="3"/>
      <c r="L1129"/>
      <c r="P1129"/>
      <c r="Q1129"/>
      <c r="R1129"/>
      <c r="S1129"/>
      <c r="T1129"/>
      <c r="U1129"/>
      <c r="V1129"/>
      <c r="W1129"/>
      <c r="X1129"/>
      <c r="Y1129"/>
      <c r="Z1129"/>
    </row>
    <row r="1130" spans="1:26" s="1" customFormat="1">
      <c r="A1130" s="9"/>
      <c r="B1130" s="4"/>
      <c r="D1130"/>
      <c r="E1130"/>
      <c r="F1130"/>
      <c r="J1130"/>
      <c r="K1130" s="3"/>
      <c r="L1130"/>
      <c r="P1130"/>
      <c r="Q1130"/>
      <c r="R1130"/>
      <c r="S1130"/>
      <c r="T1130"/>
      <c r="U1130"/>
      <c r="V1130"/>
      <c r="W1130"/>
      <c r="X1130"/>
      <c r="Y1130"/>
      <c r="Z1130"/>
    </row>
    <row r="1131" spans="1:26" s="1" customFormat="1">
      <c r="A1131" s="9"/>
      <c r="B1131" s="4"/>
      <c r="D1131"/>
      <c r="E1131"/>
      <c r="F1131"/>
      <c r="J1131"/>
      <c r="K1131" s="3"/>
      <c r="L1131"/>
      <c r="P1131"/>
      <c r="Q1131"/>
      <c r="R1131"/>
      <c r="S1131"/>
      <c r="T1131"/>
      <c r="U1131"/>
      <c r="V1131"/>
      <c r="W1131"/>
      <c r="X1131"/>
      <c r="Y1131"/>
      <c r="Z1131"/>
    </row>
    <row r="1132" spans="1:26" s="1" customFormat="1">
      <c r="A1132" s="9"/>
      <c r="B1132" s="4"/>
      <c r="D1132"/>
      <c r="E1132"/>
      <c r="F1132"/>
      <c r="J1132"/>
      <c r="K1132" s="3"/>
      <c r="L1132"/>
      <c r="P1132"/>
      <c r="Q1132"/>
      <c r="R1132"/>
      <c r="S1132"/>
      <c r="T1132"/>
      <c r="U1132"/>
      <c r="V1132"/>
      <c r="W1132"/>
      <c r="X1132"/>
      <c r="Y1132"/>
      <c r="Z1132"/>
    </row>
    <row r="1133" spans="1:26" s="1" customFormat="1">
      <c r="A1133" s="9"/>
      <c r="B1133" s="4"/>
      <c r="D1133"/>
      <c r="E1133"/>
      <c r="F1133"/>
      <c r="J1133"/>
      <c r="K1133" s="3"/>
      <c r="L1133"/>
      <c r="P1133"/>
      <c r="Q1133"/>
      <c r="R1133"/>
      <c r="S1133"/>
      <c r="T1133"/>
      <c r="U1133"/>
      <c r="V1133"/>
      <c r="W1133"/>
      <c r="X1133"/>
      <c r="Y1133"/>
      <c r="Z1133"/>
    </row>
    <row r="1134" spans="1:26" s="1" customFormat="1">
      <c r="A1134" s="9"/>
      <c r="B1134" s="4"/>
      <c r="D1134"/>
      <c r="E1134"/>
      <c r="F1134"/>
      <c r="J1134"/>
      <c r="K1134" s="3"/>
      <c r="L1134"/>
      <c r="P1134"/>
      <c r="Q1134"/>
      <c r="R1134"/>
      <c r="S1134"/>
      <c r="T1134"/>
      <c r="U1134"/>
      <c r="V1134"/>
      <c r="W1134"/>
      <c r="X1134"/>
      <c r="Y1134"/>
      <c r="Z1134"/>
    </row>
    <row r="1135" spans="1:26" s="1" customFormat="1">
      <c r="A1135" s="9"/>
      <c r="B1135" s="4"/>
      <c r="D1135"/>
      <c r="E1135"/>
      <c r="F1135"/>
      <c r="J1135"/>
      <c r="K1135" s="3"/>
      <c r="L1135"/>
      <c r="P1135"/>
      <c r="Q1135"/>
      <c r="R1135"/>
      <c r="S1135"/>
      <c r="T1135"/>
      <c r="U1135"/>
      <c r="V1135"/>
      <c r="W1135"/>
      <c r="X1135"/>
      <c r="Y1135"/>
      <c r="Z1135"/>
    </row>
    <row r="1136" spans="1:26" s="1" customFormat="1">
      <c r="A1136" s="9"/>
      <c r="B1136" s="4"/>
      <c r="D1136"/>
      <c r="E1136"/>
      <c r="F1136"/>
      <c r="J1136"/>
      <c r="K1136" s="3"/>
      <c r="L1136"/>
      <c r="P1136"/>
      <c r="Q1136"/>
      <c r="R1136"/>
      <c r="S1136"/>
      <c r="T1136"/>
      <c r="U1136"/>
      <c r="V1136"/>
      <c r="W1136"/>
      <c r="X1136"/>
      <c r="Y1136"/>
      <c r="Z1136"/>
    </row>
    <row r="1137" spans="1:26" s="1" customFormat="1">
      <c r="A1137" s="9"/>
      <c r="B1137" s="4"/>
      <c r="D1137"/>
      <c r="E1137"/>
      <c r="F1137"/>
      <c r="J1137"/>
      <c r="K1137" s="3"/>
      <c r="L1137"/>
      <c r="P1137"/>
      <c r="Q1137"/>
      <c r="R1137"/>
      <c r="S1137"/>
      <c r="T1137"/>
      <c r="U1137"/>
      <c r="V1137"/>
      <c r="W1137"/>
      <c r="X1137"/>
      <c r="Y1137"/>
      <c r="Z1137"/>
    </row>
    <row r="1138" spans="1:26" s="1" customFormat="1">
      <c r="A1138" s="9"/>
      <c r="B1138" s="4"/>
      <c r="D1138"/>
      <c r="E1138"/>
      <c r="F1138"/>
      <c r="J1138"/>
      <c r="K1138" s="3"/>
      <c r="L1138"/>
      <c r="P1138"/>
      <c r="Q1138"/>
      <c r="R1138"/>
      <c r="S1138"/>
      <c r="T1138"/>
      <c r="U1138"/>
      <c r="V1138"/>
      <c r="W1138"/>
      <c r="X1138"/>
      <c r="Y1138"/>
      <c r="Z1138"/>
    </row>
    <row r="1139" spans="1:26" s="1" customFormat="1">
      <c r="A1139" s="9"/>
      <c r="B1139" s="4"/>
      <c r="D1139"/>
      <c r="E1139"/>
      <c r="F1139"/>
      <c r="J1139"/>
      <c r="K1139" s="3"/>
      <c r="L1139"/>
      <c r="P1139"/>
      <c r="Q1139"/>
      <c r="R1139"/>
      <c r="S1139"/>
      <c r="T1139"/>
      <c r="U1139"/>
      <c r="V1139"/>
      <c r="W1139"/>
      <c r="X1139"/>
      <c r="Y1139"/>
      <c r="Z1139"/>
    </row>
    <row r="1140" spans="1:26" s="1" customFormat="1">
      <c r="A1140" s="9"/>
      <c r="B1140" s="4"/>
      <c r="D1140"/>
      <c r="E1140"/>
      <c r="F1140"/>
      <c r="J1140"/>
      <c r="K1140" s="3"/>
      <c r="L1140"/>
      <c r="P1140"/>
      <c r="Q1140"/>
      <c r="R1140"/>
      <c r="S1140"/>
      <c r="T1140"/>
      <c r="U1140"/>
      <c r="V1140"/>
      <c r="W1140"/>
      <c r="X1140"/>
      <c r="Y1140"/>
      <c r="Z1140"/>
    </row>
    <row r="1141" spans="1:26" s="1" customFormat="1">
      <c r="A1141" s="9"/>
      <c r="B1141" s="4"/>
      <c r="D1141"/>
      <c r="E1141"/>
      <c r="F1141"/>
      <c r="J1141"/>
      <c r="K1141" s="3"/>
      <c r="L1141"/>
      <c r="P1141"/>
      <c r="Q1141"/>
      <c r="R1141"/>
      <c r="S1141"/>
      <c r="T1141"/>
      <c r="U1141"/>
      <c r="V1141"/>
      <c r="W1141"/>
      <c r="X1141"/>
      <c r="Y1141"/>
      <c r="Z1141"/>
    </row>
    <row r="1142" spans="1:26" s="1" customFormat="1">
      <c r="A1142" s="9"/>
      <c r="B1142" s="4"/>
      <c r="D1142"/>
      <c r="E1142"/>
      <c r="F1142"/>
      <c r="J1142"/>
      <c r="K1142" s="3"/>
      <c r="L1142"/>
      <c r="P1142"/>
      <c r="Q1142"/>
      <c r="R1142"/>
      <c r="S1142"/>
      <c r="T1142"/>
      <c r="U1142"/>
      <c r="V1142"/>
      <c r="W1142"/>
      <c r="X1142"/>
      <c r="Y1142"/>
      <c r="Z1142"/>
    </row>
    <row r="1143" spans="1:26" s="1" customFormat="1">
      <c r="A1143" s="9"/>
      <c r="B1143" s="4"/>
      <c r="D1143"/>
      <c r="E1143"/>
      <c r="F1143"/>
      <c r="J1143"/>
      <c r="K1143" s="3"/>
      <c r="L1143"/>
      <c r="P1143"/>
      <c r="Q1143"/>
      <c r="R1143"/>
      <c r="S1143"/>
      <c r="T1143"/>
      <c r="U1143"/>
      <c r="V1143"/>
      <c r="W1143"/>
      <c r="X1143"/>
      <c r="Y1143"/>
      <c r="Z1143"/>
    </row>
    <row r="1144" spans="1:26" s="1" customFormat="1">
      <c r="A1144" s="9"/>
      <c r="B1144" s="4"/>
      <c r="D1144"/>
      <c r="E1144"/>
      <c r="F1144"/>
      <c r="J1144"/>
      <c r="K1144" s="3"/>
      <c r="L1144"/>
      <c r="P1144"/>
      <c r="Q1144"/>
      <c r="R1144"/>
      <c r="S1144"/>
      <c r="T1144"/>
      <c r="U1144"/>
      <c r="V1144"/>
      <c r="W1144"/>
      <c r="X1144"/>
      <c r="Y1144"/>
      <c r="Z1144"/>
    </row>
    <row r="1145" spans="1:26" s="1" customFormat="1">
      <c r="A1145" s="9"/>
      <c r="B1145" s="4"/>
      <c r="D1145"/>
      <c r="E1145"/>
      <c r="F1145"/>
      <c r="J1145"/>
      <c r="K1145" s="3"/>
      <c r="L1145"/>
      <c r="P1145"/>
      <c r="Q1145"/>
      <c r="R1145"/>
      <c r="S1145"/>
      <c r="T1145"/>
      <c r="U1145"/>
      <c r="V1145"/>
      <c r="W1145"/>
      <c r="X1145"/>
      <c r="Y1145"/>
      <c r="Z1145"/>
    </row>
    <row r="1146" spans="1:26" s="1" customFormat="1">
      <c r="A1146" s="9"/>
      <c r="B1146" s="4"/>
      <c r="D1146"/>
      <c r="E1146"/>
      <c r="F1146"/>
      <c r="J1146"/>
      <c r="K1146" s="3"/>
      <c r="L1146"/>
      <c r="P1146"/>
      <c r="Q1146"/>
      <c r="R1146"/>
      <c r="S1146"/>
      <c r="T1146"/>
      <c r="U1146"/>
      <c r="V1146"/>
      <c r="W1146"/>
      <c r="X1146"/>
      <c r="Y1146"/>
      <c r="Z1146"/>
    </row>
    <row r="1147" spans="1:26" s="1" customFormat="1">
      <c r="A1147" s="9"/>
      <c r="B1147" s="4"/>
      <c r="D1147"/>
      <c r="E1147"/>
      <c r="F1147"/>
      <c r="J1147"/>
      <c r="K1147" s="3"/>
      <c r="L1147"/>
      <c r="P1147"/>
      <c r="Q1147"/>
      <c r="R1147"/>
      <c r="S1147"/>
      <c r="T1147"/>
      <c r="U1147"/>
      <c r="V1147"/>
      <c r="W1147"/>
      <c r="X1147"/>
      <c r="Y1147"/>
      <c r="Z1147"/>
    </row>
    <row r="1148" spans="1:26" s="1" customFormat="1">
      <c r="A1148" s="9"/>
      <c r="B1148" s="4"/>
      <c r="D1148"/>
      <c r="E1148"/>
      <c r="F1148"/>
      <c r="J1148"/>
      <c r="K1148" s="3"/>
      <c r="L1148"/>
      <c r="P1148"/>
      <c r="Q1148"/>
      <c r="R1148"/>
      <c r="S1148"/>
      <c r="T1148"/>
      <c r="U1148"/>
      <c r="V1148"/>
      <c r="W1148"/>
      <c r="X1148"/>
      <c r="Y1148"/>
      <c r="Z1148"/>
    </row>
    <row r="1149" spans="1:26" s="1" customFormat="1">
      <c r="A1149" s="9"/>
      <c r="B1149" s="4"/>
      <c r="D1149"/>
      <c r="E1149"/>
      <c r="F1149"/>
      <c r="J1149"/>
      <c r="K1149" s="3"/>
      <c r="L1149"/>
      <c r="P1149"/>
      <c r="Q1149"/>
      <c r="R1149"/>
      <c r="S1149"/>
      <c r="T1149"/>
      <c r="U1149"/>
      <c r="V1149"/>
      <c r="W1149"/>
      <c r="X1149"/>
      <c r="Y1149"/>
      <c r="Z1149"/>
    </row>
    <row r="1150" spans="1:26" s="1" customFormat="1">
      <c r="A1150" s="9"/>
      <c r="B1150" s="4"/>
      <c r="D1150"/>
      <c r="E1150"/>
      <c r="F1150"/>
      <c r="J1150"/>
      <c r="K1150" s="3"/>
      <c r="L1150"/>
      <c r="P1150"/>
      <c r="Q1150"/>
      <c r="R1150"/>
      <c r="S1150"/>
      <c r="T1150"/>
      <c r="U1150"/>
      <c r="V1150"/>
      <c r="W1150"/>
      <c r="X1150"/>
      <c r="Y1150"/>
      <c r="Z1150"/>
    </row>
    <row r="1151" spans="1:26" s="1" customFormat="1">
      <c r="A1151" s="9"/>
      <c r="B1151" s="4"/>
      <c r="D1151"/>
      <c r="E1151"/>
      <c r="F1151"/>
      <c r="J1151"/>
      <c r="K1151" s="3"/>
      <c r="L1151"/>
      <c r="P1151"/>
      <c r="Q1151"/>
      <c r="R1151"/>
      <c r="S1151"/>
      <c r="T1151"/>
      <c r="U1151"/>
      <c r="V1151"/>
      <c r="W1151"/>
      <c r="X1151"/>
      <c r="Y1151"/>
      <c r="Z1151"/>
    </row>
    <row r="1152" spans="1:26" s="1" customFormat="1">
      <c r="A1152" s="9"/>
      <c r="B1152" s="4"/>
      <c r="D1152"/>
      <c r="E1152"/>
      <c r="F1152"/>
      <c r="J1152"/>
      <c r="K1152" s="3"/>
      <c r="L1152"/>
      <c r="P1152"/>
      <c r="Q1152"/>
      <c r="R1152"/>
      <c r="S1152"/>
      <c r="T1152"/>
      <c r="U1152"/>
      <c r="V1152"/>
      <c r="W1152"/>
      <c r="X1152"/>
      <c r="Y1152"/>
      <c r="Z1152"/>
    </row>
    <row r="1153" spans="1:26" s="1" customFormat="1">
      <c r="A1153" s="9"/>
      <c r="B1153" s="4"/>
      <c r="D1153"/>
      <c r="E1153"/>
      <c r="F1153"/>
      <c r="J1153"/>
      <c r="K1153" s="3"/>
      <c r="L1153"/>
      <c r="P1153"/>
      <c r="Q1153"/>
      <c r="R1153"/>
      <c r="S1153"/>
      <c r="T1153"/>
      <c r="U1153"/>
      <c r="V1153"/>
      <c r="W1153"/>
      <c r="X1153"/>
      <c r="Y1153"/>
      <c r="Z1153"/>
    </row>
    <row r="1154" spans="1:26" s="1" customFormat="1">
      <c r="A1154" s="9"/>
      <c r="B1154" s="4"/>
      <c r="D1154"/>
      <c r="E1154"/>
      <c r="F1154"/>
      <c r="J1154"/>
      <c r="K1154" s="3"/>
      <c r="L1154"/>
      <c r="P1154"/>
      <c r="Q1154"/>
      <c r="R1154"/>
      <c r="S1154"/>
      <c r="T1154"/>
      <c r="U1154"/>
      <c r="V1154"/>
      <c r="W1154"/>
      <c r="X1154"/>
      <c r="Y1154"/>
      <c r="Z1154"/>
    </row>
    <row r="1155" spans="1:26" s="1" customFormat="1">
      <c r="A1155" s="9"/>
      <c r="B1155" s="4"/>
      <c r="D1155"/>
      <c r="E1155"/>
      <c r="F1155"/>
      <c r="J1155"/>
      <c r="K1155" s="3"/>
      <c r="L1155"/>
      <c r="P1155"/>
      <c r="Q1155"/>
      <c r="R1155"/>
      <c r="S1155"/>
      <c r="T1155"/>
      <c r="U1155"/>
      <c r="V1155"/>
      <c r="W1155"/>
      <c r="X1155"/>
      <c r="Y1155"/>
      <c r="Z1155"/>
    </row>
    <row r="1156" spans="1:26" s="1" customFormat="1">
      <c r="A1156" s="9"/>
      <c r="B1156" s="4"/>
      <c r="D1156"/>
      <c r="E1156"/>
      <c r="F1156"/>
      <c r="J1156"/>
      <c r="K1156" s="3"/>
      <c r="L1156"/>
      <c r="P1156"/>
      <c r="Q1156"/>
      <c r="R1156"/>
      <c r="S1156"/>
      <c r="T1156"/>
      <c r="U1156"/>
      <c r="V1156"/>
      <c r="W1156"/>
      <c r="X1156"/>
      <c r="Y1156"/>
      <c r="Z1156"/>
    </row>
    <row r="1157" spans="1:26" s="1" customFormat="1">
      <c r="A1157" s="9"/>
      <c r="B1157" s="4"/>
      <c r="D1157"/>
      <c r="E1157"/>
      <c r="F1157"/>
      <c r="J1157"/>
      <c r="K1157" s="3"/>
      <c r="L1157"/>
      <c r="P1157"/>
      <c r="Q1157"/>
      <c r="R1157"/>
      <c r="S1157"/>
      <c r="T1157"/>
      <c r="U1157"/>
      <c r="V1157"/>
      <c r="W1157"/>
      <c r="X1157"/>
      <c r="Y1157"/>
      <c r="Z1157"/>
    </row>
    <row r="1158" spans="1:26" s="1" customFormat="1">
      <c r="A1158" s="9"/>
      <c r="B1158" s="4"/>
      <c r="D1158"/>
      <c r="E1158"/>
      <c r="F1158"/>
      <c r="J1158"/>
      <c r="K1158" s="3"/>
      <c r="L1158"/>
      <c r="P1158"/>
      <c r="Q1158"/>
      <c r="R1158"/>
      <c r="S1158"/>
      <c r="T1158"/>
      <c r="U1158"/>
      <c r="V1158"/>
      <c r="W1158"/>
      <c r="X1158"/>
      <c r="Y1158"/>
      <c r="Z1158"/>
    </row>
    <row r="1159" spans="1:26" s="1" customFormat="1">
      <c r="A1159" s="9"/>
      <c r="B1159" s="4"/>
      <c r="D1159"/>
      <c r="E1159"/>
      <c r="F1159"/>
      <c r="J1159"/>
      <c r="K1159" s="3"/>
      <c r="L1159"/>
      <c r="P1159"/>
      <c r="Q1159"/>
      <c r="R1159"/>
      <c r="S1159"/>
      <c r="T1159"/>
      <c r="U1159"/>
      <c r="V1159"/>
      <c r="W1159"/>
      <c r="X1159"/>
      <c r="Y1159"/>
      <c r="Z1159"/>
    </row>
    <row r="1160" spans="1:26" s="1" customFormat="1">
      <c r="A1160" s="9"/>
      <c r="B1160" s="4"/>
      <c r="D1160"/>
      <c r="E1160"/>
      <c r="F1160"/>
      <c r="J1160"/>
      <c r="K1160" s="3"/>
      <c r="L1160"/>
      <c r="P1160"/>
      <c r="Q1160"/>
      <c r="R1160"/>
      <c r="S1160"/>
      <c r="T1160"/>
      <c r="U1160"/>
      <c r="V1160"/>
      <c r="W1160"/>
      <c r="X1160"/>
      <c r="Y1160"/>
      <c r="Z1160"/>
    </row>
    <row r="1161" spans="1:26" s="1" customFormat="1">
      <c r="A1161" s="9"/>
      <c r="B1161" s="4"/>
      <c r="D1161"/>
      <c r="E1161"/>
      <c r="F1161"/>
      <c r="J1161"/>
      <c r="K1161" s="3"/>
      <c r="L1161"/>
      <c r="P1161"/>
      <c r="Q1161"/>
      <c r="R1161"/>
      <c r="S1161"/>
      <c r="T1161"/>
      <c r="U1161"/>
      <c r="V1161"/>
      <c r="W1161"/>
      <c r="X1161"/>
      <c r="Y1161"/>
      <c r="Z1161"/>
    </row>
    <row r="1162" spans="1:26" s="1" customFormat="1">
      <c r="A1162" s="9"/>
      <c r="B1162" s="4"/>
      <c r="D1162"/>
      <c r="E1162"/>
      <c r="F1162"/>
      <c r="J1162"/>
      <c r="K1162" s="3"/>
      <c r="L1162"/>
      <c r="P1162"/>
      <c r="Q1162"/>
      <c r="R1162"/>
      <c r="S1162"/>
      <c r="T1162"/>
      <c r="U1162"/>
      <c r="V1162"/>
      <c r="W1162"/>
      <c r="X1162"/>
      <c r="Y1162"/>
      <c r="Z1162"/>
    </row>
    <row r="1163" spans="1:26" s="1" customFormat="1">
      <c r="A1163" s="9"/>
      <c r="B1163" s="4"/>
      <c r="D1163"/>
      <c r="E1163"/>
      <c r="F1163"/>
      <c r="J1163"/>
      <c r="K1163" s="3"/>
      <c r="L1163"/>
      <c r="P1163"/>
      <c r="Q1163"/>
      <c r="R1163"/>
      <c r="S1163"/>
      <c r="T1163"/>
      <c r="U1163"/>
      <c r="V1163"/>
      <c r="W1163"/>
      <c r="X1163"/>
      <c r="Y1163"/>
      <c r="Z1163"/>
    </row>
    <row r="1164" spans="1:26" s="1" customFormat="1">
      <c r="A1164" s="9"/>
      <c r="B1164" s="4"/>
      <c r="D1164"/>
      <c r="E1164"/>
      <c r="F1164"/>
      <c r="J1164"/>
      <c r="K1164" s="3"/>
      <c r="L1164"/>
      <c r="P1164"/>
      <c r="Q1164"/>
      <c r="R1164"/>
      <c r="S1164"/>
      <c r="T1164"/>
      <c r="U1164"/>
      <c r="V1164"/>
      <c r="W1164"/>
      <c r="X1164"/>
      <c r="Y1164"/>
      <c r="Z1164"/>
    </row>
    <row r="1165" spans="1:26" s="1" customFormat="1">
      <c r="A1165" s="9"/>
      <c r="B1165" s="4"/>
      <c r="D1165"/>
      <c r="E1165"/>
      <c r="F1165"/>
      <c r="J1165"/>
      <c r="K1165" s="3"/>
      <c r="L1165"/>
      <c r="P1165"/>
      <c r="Q1165"/>
      <c r="R1165"/>
      <c r="S1165"/>
      <c r="T1165"/>
      <c r="U1165"/>
      <c r="V1165"/>
      <c r="W1165"/>
      <c r="X1165"/>
      <c r="Y1165"/>
      <c r="Z1165"/>
    </row>
    <row r="1166" spans="1:26" s="1" customFormat="1">
      <c r="A1166" s="9"/>
      <c r="B1166" s="4"/>
      <c r="D1166"/>
      <c r="E1166"/>
      <c r="F1166"/>
      <c r="J1166"/>
      <c r="K1166" s="3"/>
      <c r="L1166"/>
      <c r="P1166"/>
      <c r="Q1166"/>
      <c r="R1166"/>
      <c r="S1166"/>
      <c r="T1166"/>
      <c r="U1166"/>
      <c r="V1166"/>
      <c r="W1166"/>
      <c r="X1166"/>
      <c r="Y1166"/>
      <c r="Z1166"/>
    </row>
    <row r="1167" spans="1:26" s="1" customFormat="1">
      <c r="A1167" s="9"/>
      <c r="B1167" s="4"/>
      <c r="D1167"/>
      <c r="E1167"/>
      <c r="F1167"/>
      <c r="J1167"/>
      <c r="K1167" s="3"/>
      <c r="L1167"/>
      <c r="P1167"/>
      <c r="Q1167"/>
      <c r="R1167"/>
      <c r="S1167"/>
      <c r="T1167"/>
      <c r="U1167"/>
      <c r="V1167"/>
      <c r="W1167"/>
      <c r="X1167"/>
      <c r="Y1167"/>
      <c r="Z1167"/>
    </row>
    <row r="1168" spans="1:26" s="1" customFormat="1">
      <c r="A1168" s="9"/>
      <c r="B1168" s="4"/>
      <c r="D1168"/>
      <c r="E1168"/>
      <c r="F1168"/>
      <c r="J1168"/>
      <c r="K1168" s="3"/>
      <c r="L1168"/>
      <c r="P1168"/>
      <c r="Q1168"/>
      <c r="R1168"/>
      <c r="S1168"/>
      <c r="T1168"/>
      <c r="U1168"/>
      <c r="V1168"/>
      <c r="W1168"/>
      <c r="X1168"/>
      <c r="Y1168"/>
      <c r="Z1168"/>
    </row>
    <row r="1169" spans="1:26" s="1" customFormat="1">
      <c r="A1169" s="9"/>
      <c r="B1169" s="4"/>
      <c r="D1169"/>
      <c r="E1169"/>
      <c r="F1169"/>
      <c r="J1169"/>
      <c r="K1169" s="3"/>
      <c r="L1169"/>
      <c r="P1169"/>
      <c r="Q1169"/>
      <c r="R1169"/>
      <c r="S1169"/>
      <c r="T1169"/>
      <c r="U1169"/>
      <c r="V1169"/>
      <c r="W1169"/>
      <c r="X1169"/>
      <c r="Y1169"/>
      <c r="Z1169"/>
    </row>
    <row r="1170" spans="1:26" s="1" customFormat="1">
      <c r="A1170" s="9"/>
      <c r="B1170" s="4"/>
      <c r="D1170"/>
      <c r="E1170"/>
      <c r="F1170"/>
      <c r="J1170"/>
      <c r="K1170" s="3"/>
      <c r="L1170"/>
      <c r="P1170"/>
      <c r="Q1170"/>
      <c r="R1170"/>
      <c r="S1170"/>
      <c r="T1170"/>
      <c r="U1170"/>
      <c r="V1170"/>
      <c r="W1170"/>
      <c r="X1170"/>
      <c r="Y1170"/>
      <c r="Z1170"/>
    </row>
    <row r="1171" spans="1:26" s="1" customFormat="1">
      <c r="A1171" s="9"/>
      <c r="B1171" s="4"/>
      <c r="D1171"/>
      <c r="E1171"/>
      <c r="F1171"/>
      <c r="J1171"/>
      <c r="K1171" s="3"/>
      <c r="L1171"/>
      <c r="P1171"/>
      <c r="Q1171"/>
      <c r="R1171"/>
      <c r="S1171"/>
      <c r="T1171"/>
      <c r="U1171"/>
      <c r="V1171"/>
      <c r="W1171"/>
      <c r="X1171"/>
      <c r="Y1171"/>
      <c r="Z1171"/>
    </row>
    <row r="1172" spans="1:26" s="1" customFormat="1">
      <c r="A1172" s="9"/>
      <c r="B1172" s="4"/>
      <c r="D1172"/>
      <c r="E1172"/>
      <c r="F1172"/>
      <c r="J1172"/>
      <c r="K1172" s="3"/>
      <c r="L1172"/>
      <c r="P1172"/>
      <c r="Q1172"/>
      <c r="R1172"/>
      <c r="S1172"/>
      <c r="T1172"/>
      <c r="U1172"/>
      <c r="V1172"/>
      <c r="W1172"/>
      <c r="X1172"/>
      <c r="Y1172"/>
      <c r="Z1172"/>
    </row>
    <row r="1173" spans="1:26" s="1" customFormat="1">
      <c r="A1173" s="9"/>
      <c r="B1173" s="4"/>
      <c r="D1173"/>
      <c r="E1173"/>
      <c r="F1173"/>
      <c r="J1173"/>
      <c r="K1173" s="3"/>
      <c r="L1173"/>
      <c r="P1173"/>
      <c r="Q1173"/>
      <c r="R1173"/>
      <c r="S1173"/>
      <c r="T1173"/>
      <c r="U1173"/>
      <c r="V1173"/>
      <c r="W1173"/>
      <c r="X1173"/>
      <c r="Y1173"/>
      <c r="Z1173"/>
    </row>
    <row r="1174" spans="1:26" s="1" customFormat="1">
      <c r="A1174" s="9"/>
      <c r="B1174" s="4"/>
      <c r="D1174"/>
      <c r="E1174"/>
      <c r="F1174"/>
      <c r="J1174"/>
      <c r="K1174" s="3"/>
      <c r="L1174"/>
      <c r="P1174"/>
      <c r="Q1174"/>
      <c r="R1174"/>
      <c r="S1174"/>
      <c r="T1174"/>
      <c r="U1174"/>
      <c r="V1174"/>
      <c r="W1174"/>
      <c r="X1174"/>
      <c r="Y1174"/>
      <c r="Z1174"/>
    </row>
    <row r="1175" spans="1:26" s="1" customFormat="1">
      <c r="A1175" s="9"/>
      <c r="B1175" s="4"/>
      <c r="D1175"/>
      <c r="E1175"/>
      <c r="F1175"/>
      <c r="J1175"/>
      <c r="K1175" s="3"/>
      <c r="L1175"/>
      <c r="P1175"/>
      <c r="Q1175"/>
      <c r="R1175"/>
      <c r="S1175"/>
      <c r="T1175"/>
      <c r="U1175"/>
      <c r="V1175"/>
      <c r="W1175"/>
      <c r="X1175"/>
      <c r="Y1175"/>
      <c r="Z1175"/>
    </row>
    <row r="1176" spans="1:26" s="1" customFormat="1">
      <c r="A1176" s="9"/>
      <c r="B1176" s="4"/>
      <c r="D1176"/>
      <c r="E1176"/>
      <c r="F1176"/>
      <c r="J1176"/>
      <c r="K1176" s="3"/>
      <c r="L1176"/>
      <c r="P1176"/>
      <c r="Q1176"/>
      <c r="R1176"/>
      <c r="S1176"/>
      <c r="T1176"/>
      <c r="U1176"/>
      <c r="V1176"/>
      <c r="W1176"/>
      <c r="X1176"/>
      <c r="Y1176"/>
      <c r="Z1176"/>
    </row>
    <row r="1177" spans="1:26" s="1" customFormat="1">
      <c r="A1177" s="9"/>
      <c r="B1177" s="4"/>
      <c r="D1177"/>
      <c r="E1177"/>
      <c r="F1177"/>
      <c r="J1177"/>
      <c r="K1177" s="3"/>
      <c r="L1177"/>
      <c r="P1177"/>
      <c r="Q1177"/>
      <c r="R1177"/>
      <c r="S1177"/>
      <c r="T1177"/>
      <c r="U1177"/>
      <c r="V1177"/>
      <c r="W1177"/>
      <c r="X1177"/>
      <c r="Y1177"/>
      <c r="Z1177"/>
    </row>
    <row r="1178" spans="1:26" s="1" customFormat="1">
      <c r="A1178" s="9"/>
      <c r="B1178" s="4"/>
      <c r="D1178"/>
      <c r="E1178"/>
      <c r="F1178"/>
      <c r="J1178"/>
      <c r="K1178" s="3"/>
      <c r="L1178"/>
      <c r="P1178"/>
      <c r="Q1178"/>
      <c r="R1178"/>
      <c r="S1178"/>
      <c r="T1178"/>
      <c r="U1178"/>
      <c r="V1178"/>
      <c r="W1178"/>
      <c r="X1178"/>
      <c r="Y1178"/>
      <c r="Z1178"/>
    </row>
    <row r="1179" spans="1:26" s="1" customFormat="1">
      <c r="A1179" s="9"/>
      <c r="B1179" s="4"/>
      <c r="D1179"/>
      <c r="E1179"/>
      <c r="F1179"/>
      <c r="J1179"/>
      <c r="K1179" s="3"/>
      <c r="L1179"/>
      <c r="P1179"/>
      <c r="Q1179"/>
      <c r="R1179"/>
      <c r="S1179"/>
      <c r="T1179"/>
      <c r="U1179"/>
      <c r="V1179"/>
      <c r="W1179"/>
      <c r="X1179"/>
      <c r="Y1179"/>
      <c r="Z1179"/>
    </row>
    <row r="1180" spans="1:26" s="1" customFormat="1">
      <c r="A1180" s="9"/>
      <c r="B1180" s="4"/>
      <c r="D1180"/>
      <c r="E1180"/>
      <c r="F1180"/>
      <c r="J1180"/>
      <c r="K1180" s="3"/>
      <c r="L1180"/>
      <c r="P1180"/>
      <c r="Q1180"/>
      <c r="R1180"/>
      <c r="S1180"/>
      <c r="T1180"/>
      <c r="U1180"/>
      <c r="V1180"/>
      <c r="W1180"/>
      <c r="X1180"/>
      <c r="Y1180"/>
      <c r="Z1180"/>
    </row>
    <row r="1181" spans="1:26" s="1" customFormat="1">
      <c r="A1181" s="9"/>
      <c r="B1181" s="4"/>
      <c r="D1181"/>
      <c r="E1181"/>
      <c r="F1181"/>
      <c r="J1181"/>
      <c r="K1181" s="3"/>
      <c r="L1181"/>
      <c r="P1181"/>
      <c r="Q1181"/>
      <c r="R1181"/>
      <c r="S1181"/>
      <c r="T1181"/>
      <c r="U1181"/>
      <c r="V1181"/>
      <c r="W1181"/>
      <c r="X1181"/>
      <c r="Y1181"/>
      <c r="Z1181"/>
    </row>
    <row r="1182" spans="1:26" s="1" customFormat="1">
      <c r="A1182" s="9"/>
      <c r="B1182" s="4"/>
      <c r="D1182"/>
      <c r="E1182"/>
      <c r="F1182"/>
      <c r="J1182"/>
      <c r="K1182" s="3"/>
      <c r="L1182"/>
      <c r="P1182"/>
      <c r="Q1182"/>
      <c r="R1182"/>
      <c r="S1182"/>
      <c r="T1182"/>
      <c r="U1182"/>
      <c r="V1182"/>
      <c r="W1182"/>
      <c r="X1182"/>
      <c r="Y1182"/>
      <c r="Z1182"/>
    </row>
    <row r="1183" spans="1:26" s="1" customFormat="1">
      <c r="A1183" s="9"/>
      <c r="B1183" s="4"/>
      <c r="D1183"/>
      <c r="E1183"/>
      <c r="F1183"/>
      <c r="J1183"/>
      <c r="K1183" s="3"/>
      <c r="L1183"/>
      <c r="P1183"/>
      <c r="Q1183"/>
      <c r="R1183"/>
      <c r="S1183"/>
      <c r="T1183"/>
      <c r="U1183"/>
      <c r="V1183"/>
      <c r="W1183"/>
      <c r="X1183"/>
      <c r="Y1183"/>
      <c r="Z1183"/>
    </row>
    <row r="1184" spans="1:26" s="1" customFormat="1">
      <c r="A1184" s="9"/>
      <c r="B1184" s="4"/>
      <c r="D1184"/>
      <c r="E1184"/>
      <c r="F1184"/>
      <c r="J1184"/>
      <c r="K1184" s="3"/>
      <c r="L1184"/>
      <c r="P1184"/>
      <c r="Q1184"/>
      <c r="R1184"/>
      <c r="S1184"/>
      <c r="T1184"/>
      <c r="U1184"/>
      <c r="V1184"/>
      <c r="W1184"/>
      <c r="X1184"/>
      <c r="Y1184"/>
      <c r="Z1184"/>
    </row>
    <row r="1185" spans="1:26" s="1" customFormat="1">
      <c r="A1185" s="9"/>
      <c r="B1185" s="4"/>
      <c r="D1185"/>
      <c r="E1185"/>
      <c r="F1185"/>
      <c r="J1185"/>
      <c r="K1185" s="3"/>
      <c r="L1185"/>
      <c r="P1185"/>
      <c r="Q1185"/>
      <c r="R1185"/>
      <c r="S1185"/>
      <c r="T1185"/>
      <c r="U1185"/>
      <c r="V1185"/>
      <c r="W1185"/>
      <c r="X1185"/>
      <c r="Y1185"/>
      <c r="Z1185"/>
    </row>
    <row r="1186" spans="1:26" s="1" customFormat="1">
      <c r="A1186" s="9"/>
      <c r="B1186" s="4"/>
      <c r="D1186"/>
      <c r="E1186"/>
      <c r="F1186"/>
      <c r="J1186"/>
      <c r="K1186" s="3"/>
      <c r="L1186"/>
      <c r="P1186"/>
      <c r="Q1186"/>
      <c r="R1186"/>
      <c r="S1186"/>
      <c r="T1186"/>
      <c r="U1186"/>
      <c r="V1186"/>
      <c r="W1186"/>
      <c r="X1186"/>
      <c r="Y1186"/>
      <c r="Z1186"/>
    </row>
    <row r="1187" spans="1:26" s="1" customFormat="1">
      <c r="A1187" s="9"/>
      <c r="B1187" s="4"/>
      <c r="D1187"/>
      <c r="E1187"/>
      <c r="F1187"/>
      <c r="J1187"/>
      <c r="K1187" s="3"/>
      <c r="L1187"/>
      <c r="P1187"/>
      <c r="Q1187"/>
      <c r="R1187"/>
      <c r="S1187"/>
      <c r="T1187"/>
      <c r="U1187"/>
      <c r="V1187"/>
      <c r="W1187"/>
      <c r="X1187"/>
      <c r="Y1187"/>
      <c r="Z1187"/>
    </row>
    <row r="1188" spans="1:26" s="1" customFormat="1">
      <c r="A1188" s="9"/>
      <c r="B1188" s="4"/>
      <c r="D1188"/>
      <c r="E1188"/>
      <c r="F1188"/>
      <c r="J1188"/>
      <c r="K1188" s="3"/>
      <c r="L1188"/>
      <c r="P1188"/>
      <c r="Q1188"/>
      <c r="R1188"/>
      <c r="S1188"/>
      <c r="T1188"/>
      <c r="U1188"/>
      <c r="V1188"/>
      <c r="W1188"/>
      <c r="X1188"/>
      <c r="Y1188"/>
      <c r="Z1188"/>
    </row>
    <row r="1189" spans="1:26" s="1" customFormat="1">
      <c r="A1189" s="9"/>
      <c r="B1189" s="4"/>
      <c r="D1189"/>
      <c r="E1189"/>
      <c r="F1189"/>
      <c r="J1189"/>
      <c r="K1189" s="3"/>
      <c r="L1189"/>
      <c r="P1189"/>
      <c r="Q1189"/>
      <c r="R1189"/>
      <c r="S1189"/>
      <c r="T1189"/>
      <c r="U1189"/>
      <c r="V1189"/>
      <c r="W1189"/>
      <c r="X1189"/>
      <c r="Y1189"/>
      <c r="Z1189"/>
    </row>
    <row r="1190" spans="1:26" s="1" customFormat="1">
      <c r="A1190" s="9"/>
      <c r="B1190" s="4"/>
      <c r="D1190"/>
      <c r="E1190"/>
      <c r="F1190"/>
      <c r="J1190"/>
      <c r="K1190" s="3"/>
      <c r="L1190"/>
      <c r="P1190"/>
      <c r="Q1190"/>
      <c r="R1190"/>
      <c r="S1190"/>
      <c r="T1190"/>
      <c r="U1190"/>
      <c r="V1190"/>
      <c r="W1190"/>
      <c r="X1190"/>
      <c r="Y1190"/>
      <c r="Z1190"/>
    </row>
    <row r="1191" spans="1:26" s="1" customFormat="1">
      <c r="A1191" s="9"/>
      <c r="B1191" s="4"/>
      <c r="D1191"/>
      <c r="E1191"/>
      <c r="F1191"/>
      <c r="J1191"/>
      <c r="K1191" s="3"/>
      <c r="L1191"/>
      <c r="P1191"/>
      <c r="Q1191"/>
      <c r="R1191"/>
      <c r="S1191"/>
      <c r="T1191"/>
      <c r="U1191"/>
      <c r="V1191"/>
      <c r="W1191"/>
      <c r="X1191"/>
      <c r="Y1191"/>
      <c r="Z1191"/>
    </row>
    <row r="1192" spans="1:26" s="1" customFormat="1">
      <c r="A1192" s="9"/>
      <c r="B1192" s="4"/>
      <c r="D1192"/>
      <c r="E1192"/>
      <c r="F1192"/>
      <c r="J1192"/>
      <c r="K1192" s="3"/>
      <c r="L1192"/>
      <c r="P1192"/>
      <c r="Q1192"/>
      <c r="R1192"/>
      <c r="S1192"/>
      <c r="T1192"/>
      <c r="U1192"/>
      <c r="V1192"/>
      <c r="W1192"/>
      <c r="X1192"/>
      <c r="Y1192"/>
      <c r="Z1192"/>
    </row>
    <row r="1193" spans="1:26" s="1" customFormat="1">
      <c r="A1193" s="9"/>
      <c r="B1193" s="4"/>
      <c r="D1193"/>
      <c r="E1193"/>
      <c r="F1193"/>
      <c r="J1193"/>
      <c r="K1193" s="3"/>
      <c r="L1193"/>
      <c r="P1193"/>
      <c r="Q1193"/>
      <c r="R1193"/>
      <c r="S1193"/>
      <c r="T1193"/>
      <c r="U1193"/>
      <c r="V1193"/>
      <c r="W1193"/>
      <c r="X1193"/>
      <c r="Y1193"/>
      <c r="Z1193"/>
    </row>
    <row r="1194" spans="1:26" s="1" customFormat="1">
      <c r="A1194" s="9"/>
      <c r="B1194" s="4"/>
      <c r="D1194"/>
      <c r="E1194"/>
      <c r="F1194"/>
      <c r="J1194"/>
      <c r="K1194" s="3"/>
      <c r="L1194"/>
      <c r="P1194"/>
      <c r="Q1194"/>
      <c r="R1194"/>
      <c r="S1194"/>
      <c r="T1194"/>
      <c r="U1194"/>
      <c r="V1194"/>
      <c r="W1194"/>
      <c r="X1194"/>
      <c r="Y1194"/>
      <c r="Z1194"/>
    </row>
    <row r="1195" spans="1:26" s="1" customFormat="1">
      <c r="A1195" s="9"/>
      <c r="B1195" s="4"/>
      <c r="D1195"/>
      <c r="E1195"/>
      <c r="F1195"/>
      <c r="J1195"/>
      <c r="K1195" s="3"/>
      <c r="L1195"/>
      <c r="P1195"/>
      <c r="Q1195"/>
      <c r="R1195"/>
      <c r="S1195"/>
      <c r="T1195"/>
      <c r="U1195"/>
      <c r="V1195"/>
      <c r="W1195"/>
      <c r="X1195"/>
      <c r="Y1195"/>
      <c r="Z1195"/>
    </row>
    <row r="1196" spans="1:26" s="1" customFormat="1">
      <c r="A1196" s="9"/>
      <c r="B1196" s="4"/>
      <c r="D1196"/>
      <c r="E1196"/>
      <c r="F1196"/>
      <c r="J1196"/>
      <c r="K1196" s="3"/>
      <c r="L1196"/>
      <c r="P1196"/>
      <c r="Q1196"/>
      <c r="R1196"/>
      <c r="S1196"/>
      <c r="T1196"/>
      <c r="U1196"/>
      <c r="V1196"/>
      <c r="W1196"/>
      <c r="X1196"/>
      <c r="Y1196"/>
      <c r="Z1196"/>
    </row>
    <row r="1197" spans="1:26" s="1" customFormat="1">
      <c r="A1197" s="9"/>
      <c r="B1197" s="4"/>
      <c r="D1197"/>
      <c r="E1197"/>
      <c r="F1197"/>
      <c r="J1197"/>
      <c r="K1197" s="3"/>
      <c r="L1197"/>
      <c r="P1197"/>
      <c r="Q1197"/>
      <c r="R1197"/>
      <c r="S1197"/>
      <c r="T1197"/>
      <c r="U1197"/>
      <c r="V1197"/>
      <c r="W1197"/>
      <c r="X1197"/>
      <c r="Y1197"/>
      <c r="Z1197"/>
    </row>
    <row r="1198" spans="1:26" s="1" customFormat="1">
      <c r="A1198" s="9"/>
      <c r="B1198" s="4"/>
      <c r="D1198"/>
      <c r="E1198"/>
      <c r="F1198"/>
      <c r="J1198"/>
      <c r="K1198" s="3"/>
      <c r="L1198"/>
      <c r="P1198"/>
      <c r="Q1198"/>
      <c r="R1198"/>
      <c r="S1198"/>
      <c r="T1198"/>
      <c r="U1198"/>
      <c r="V1198"/>
      <c r="W1198"/>
      <c r="X1198"/>
      <c r="Y1198"/>
      <c r="Z1198"/>
    </row>
    <row r="1199" spans="1:26" s="1" customFormat="1">
      <c r="A1199" s="9"/>
      <c r="B1199" s="4"/>
      <c r="D1199"/>
      <c r="E1199"/>
      <c r="F1199"/>
      <c r="J1199"/>
      <c r="K1199" s="3"/>
      <c r="L1199"/>
      <c r="P1199"/>
      <c r="Q1199"/>
      <c r="R1199"/>
      <c r="S1199"/>
      <c r="T1199"/>
      <c r="U1199"/>
      <c r="V1199"/>
      <c r="W1199"/>
      <c r="X1199"/>
      <c r="Y1199"/>
      <c r="Z1199"/>
    </row>
    <row r="1200" spans="1:26" s="1" customFormat="1">
      <c r="A1200" s="9"/>
      <c r="B1200" s="4"/>
      <c r="D1200"/>
      <c r="E1200"/>
      <c r="F1200"/>
      <c r="J1200"/>
      <c r="K1200" s="3"/>
      <c r="L1200"/>
      <c r="P1200"/>
      <c r="Q1200"/>
      <c r="R1200"/>
      <c r="S1200"/>
      <c r="T1200"/>
      <c r="U1200"/>
      <c r="V1200"/>
      <c r="W1200"/>
      <c r="X1200"/>
      <c r="Y1200"/>
      <c r="Z1200"/>
    </row>
    <row r="1201" spans="1:26" s="1" customFormat="1">
      <c r="A1201" s="9"/>
      <c r="B1201" s="4"/>
      <c r="D1201"/>
      <c r="E1201"/>
      <c r="F1201"/>
      <c r="J1201"/>
      <c r="K1201" s="3"/>
      <c r="L1201"/>
      <c r="P1201"/>
      <c r="Q1201"/>
      <c r="R1201"/>
      <c r="S1201"/>
      <c r="T1201"/>
      <c r="U1201"/>
      <c r="V1201"/>
      <c r="W1201"/>
      <c r="X1201"/>
      <c r="Y1201"/>
      <c r="Z1201"/>
    </row>
    <row r="1202" spans="1:26" s="1" customFormat="1">
      <c r="A1202" s="9"/>
      <c r="B1202" s="4"/>
      <c r="D1202"/>
      <c r="E1202"/>
      <c r="F1202"/>
      <c r="J1202"/>
      <c r="K1202" s="3"/>
      <c r="L1202"/>
      <c r="P1202"/>
      <c r="Q1202"/>
      <c r="R1202"/>
      <c r="S1202"/>
      <c r="T1202"/>
      <c r="U1202"/>
      <c r="V1202"/>
      <c r="W1202"/>
      <c r="X1202"/>
      <c r="Y1202"/>
      <c r="Z1202"/>
    </row>
    <row r="1203" spans="1:26" s="1" customFormat="1">
      <c r="A1203" s="9"/>
      <c r="B1203" s="4"/>
      <c r="D1203"/>
      <c r="E1203"/>
      <c r="F1203"/>
      <c r="J1203"/>
      <c r="K1203" s="3"/>
      <c r="L1203"/>
      <c r="P1203"/>
      <c r="Q1203"/>
      <c r="R1203"/>
      <c r="S1203"/>
      <c r="T1203"/>
      <c r="U1203"/>
      <c r="V1203"/>
      <c r="W1203"/>
      <c r="X1203"/>
      <c r="Y1203"/>
      <c r="Z1203"/>
    </row>
    <row r="1204" spans="1:26" s="1" customFormat="1">
      <c r="A1204" s="9"/>
      <c r="B1204" s="4"/>
      <c r="D1204"/>
      <c r="E1204"/>
      <c r="F1204"/>
      <c r="J1204"/>
      <c r="K1204" s="3"/>
      <c r="L1204"/>
      <c r="P1204"/>
      <c r="Q1204"/>
      <c r="R1204"/>
      <c r="S1204"/>
      <c r="T1204"/>
      <c r="U1204"/>
      <c r="V1204"/>
      <c r="W1204"/>
      <c r="X1204"/>
      <c r="Y1204"/>
      <c r="Z1204"/>
    </row>
    <row r="1205" spans="1:26" s="1" customFormat="1">
      <c r="A1205" s="9"/>
      <c r="B1205" s="4"/>
      <c r="D1205"/>
      <c r="E1205"/>
      <c r="F1205"/>
      <c r="J1205"/>
      <c r="K1205" s="3"/>
      <c r="L1205"/>
      <c r="P1205"/>
      <c r="Q1205"/>
      <c r="R1205"/>
      <c r="S1205"/>
      <c r="T1205"/>
      <c r="U1205"/>
      <c r="V1205"/>
      <c r="W1205"/>
      <c r="X1205"/>
      <c r="Y1205"/>
      <c r="Z1205"/>
    </row>
    <row r="1206" spans="1:26" s="1" customFormat="1">
      <c r="A1206" s="9"/>
      <c r="B1206" s="4"/>
      <c r="D1206"/>
      <c r="E1206"/>
      <c r="F1206"/>
      <c r="J1206"/>
      <c r="K1206" s="3"/>
      <c r="L1206"/>
      <c r="P1206"/>
      <c r="Q1206"/>
      <c r="R1206"/>
      <c r="S1206"/>
      <c r="T1206"/>
      <c r="U1206"/>
      <c r="V1206"/>
      <c r="W1206"/>
      <c r="X1206"/>
      <c r="Y1206"/>
      <c r="Z1206"/>
    </row>
    <row r="1207" spans="1:26" s="1" customFormat="1">
      <c r="A1207" s="9"/>
      <c r="B1207" s="4"/>
      <c r="D1207"/>
      <c r="E1207"/>
      <c r="F1207"/>
      <c r="J1207"/>
      <c r="K1207" s="3"/>
      <c r="L1207"/>
      <c r="P1207"/>
      <c r="Q1207"/>
      <c r="R1207"/>
      <c r="S1207"/>
      <c r="T1207"/>
      <c r="U1207"/>
      <c r="V1207"/>
      <c r="W1207"/>
      <c r="X1207"/>
      <c r="Y1207"/>
      <c r="Z1207"/>
    </row>
    <row r="1208" spans="1:26" s="1" customFormat="1">
      <c r="A1208" s="9"/>
      <c r="B1208" s="4"/>
      <c r="D1208"/>
      <c r="E1208"/>
      <c r="F1208"/>
      <c r="J1208"/>
      <c r="K1208" s="3"/>
      <c r="L1208"/>
      <c r="P1208"/>
      <c r="Q1208"/>
      <c r="R1208"/>
      <c r="S1208"/>
      <c r="T1208"/>
      <c r="U1208"/>
      <c r="V1208"/>
      <c r="W1208"/>
      <c r="X1208"/>
      <c r="Y1208"/>
      <c r="Z1208"/>
    </row>
    <row r="1209" spans="1:26" s="1" customFormat="1">
      <c r="A1209" s="9"/>
      <c r="B1209" s="4"/>
      <c r="D1209"/>
      <c r="E1209"/>
      <c r="F1209"/>
      <c r="J1209"/>
      <c r="K1209" s="3"/>
      <c r="L1209"/>
      <c r="P1209"/>
      <c r="Q1209"/>
      <c r="R1209"/>
      <c r="S1209"/>
      <c r="T1209"/>
      <c r="U1209"/>
      <c r="V1209"/>
      <c r="W1209"/>
      <c r="X1209"/>
      <c r="Y1209"/>
      <c r="Z1209"/>
    </row>
    <row r="1210" spans="1:26" s="1" customFormat="1">
      <c r="A1210" s="9"/>
      <c r="B1210" s="4"/>
      <c r="D1210"/>
      <c r="E1210"/>
      <c r="F1210"/>
      <c r="J1210"/>
      <c r="K1210" s="3"/>
      <c r="L1210"/>
      <c r="P1210"/>
      <c r="Q1210"/>
      <c r="R1210"/>
      <c r="S1210"/>
      <c r="T1210"/>
      <c r="U1210"/>
      <c r="V1210"/>
      <c r="W1210"/>
      <c r="X1210"/>
      <c r="Y1210"/>
      <c r="Z1210"/>
    </row>
    <row r="1211" spans="1:26" s="1" customFormat="1">
      <c r="A1211" s="9"/>
      <c r="B1211" s="4"/>
      <c r="D1211"/>
      <c r="E1211"/>
      <c r="F1211"/>
      <c r="J1211"/>
      <c r="K1211" s="3"/>
      <c r="L1211"/>
      <c r="P1211"/>
      <c r="Q1211"/>
      <c r="R1211"/>
      <c r="S1211"/>
      <c r="T1211"/>
      <c r="U1211"/>
      <c r="V1211"/>
      <c r="W1211"/>
      <c r="X1211"/>
      <c r="Y1211"/>
      <c r="Z1211"/>
    </row>
    <row r="1212" spans="1:26" s="1" customFormat="1">
      <c r="A1212" s="9"/>
      <c r="B1212" s="4"/>
      <c r="D1212"/>
      <c r="E1212"/>
      <c r="F1212"/>
      <c r="J1212"/>
      <c r="K1212" s="3"/>
      <c r="L1212"/>
      <c r="P1212"/>
      <c r="Q1212"/>
      <c r="R1212"/>
      <c r="S1212"/>
      <c r="T1212"/>
      <c r="U1212"/>
      <c r="V1212"/>
      <c r="W1212"/>
      <c r="X1212"/>
      <c r="Y1212"/>
      <c r="Z1212"/>
    </row>
    <row r="1213" spans="1:26" s="1" customFormat="1">
      <c r="A1213" s="9"/>
      <c r="B1213" s="4"/>
      <c r="D1213"/>
      <c r="E1213"/>
      <c r="F1213"/>
      <c r="J1213"/>
      <c r="K1213" s="3"/>
      <c r="L1213"/>
      <c r="P1213"/>
      <c r="Q1213"/>
      <c r="R1213"/>
      <c r="S1213"/>
      <c r="T1213"/>
      <c r="U1213"/>
      <c r="V1213"/>
      <c r="W1213"/>
      <c r="X1213"/>
      <c r="Y1213"/>
      <c r="Z1213"/>
    </row>
    <row r="1214" spans="1:26" s="1" customFormat="1">
      <c r="A1214" s="9"/>
      <c r="B1214" s="4"/>
      <c r="D1214"/>
      <c r="E1214"/>
      <c r="F1214"/>
      <c r="J1214"/>
      <c r="K1214" s="3"/>
      <c r="L1214"/>
      <c r="P1214"/>
      <c r="Q1214"/>
      <c r="R1214"/>
      <c r="S1214"/>
      <c r="T1214"/>
      <c r="U1214"/>
      <c r="V1214"/>
      <c r="W1214"/>
      <c r="X1214"/>
      <c r="Y1214"/>
      <c r="Z1214"/>
    </row>
    <row r="1215" spans="1:26" s="1" customFormat="1">
      <c r="A1215" s="9"/>
      <c r="B1215" s="4"/>
      <c r="D1215"/>
      <c r="E1215"/>
      <c r="F1215"/>
      <c r="J1215"/>
      <c r="K1215" s="3"/>
      <c r="L1215"/>
      <c r="P1215"/>
      <c r="Q1215"/>
      <c r="R1215"/>
      <c r="S1215"/>
      <c r="T1215"/>
      <c r="U1215"/>
      <c r="V1215"/>
      <c r="W1215"/>
      <c r="X1215"/>
      <c r="Y1215"/>
      <c r="Z1215"/>
    </row>
    <row r="1216" spans="1:26" s="1" customFormat="1">
      <c r="A1216" s="9"/>
      <c r="B1216" s="4"/>
      <c r="D1216"/>
      <c r="E1216"/>
      <c r="F1216"/>
      <c r="J1216"/>
      <c r="K1216" s="3"/>
      <c r="L1216"/>
      <c r="P1216"/>
      <c r="Q1216"/>
      <c r="R1216"/>
      <c r="S1216"/>
      <c r="T1216"/>
      <c r="U1216"/>
      <c r="V1216"/>
      <c r="W1216"/>
      <c r="X1216"/>
      <c r="Y1216"/>
      <c r="Z1216"/>
    </row>
    <row r="1217" spans="1:26" s="1" customFormat="1">
      <c r="A1217" s="9"/>
      <c r="B1217" s="4"/>
      <c r="D1217"/>
      <c r="E1217"/>
      <c r="F1217"/>
      <c r="J1217"/>
      <c r="K1217" s="3"/>
      <c r="L1217"/>
      <c r="P1217"/>
      <c r="Q1217"/>
      <c r="R1217"/>
      <c r="S1217"/>
      <c r="T1217"/>
      <c r="U1217"/>
      <c r="V1217"/>
      <c r="W1217"/>
      <c r="X1217"/>
      <c r="Y1217"/>
      <c r="Z1217"/>
    </row>
    <row r="1218" spans="1:26" s="1" customFormat="1">
      <c r="A1218" s="9"/>
      <c r="B1218" s="4"/>
      <c r="D1218"/>
      <c r="E1218"/>
      <c r="F1218"/>
      <c r="J1218"/>
      <c r="K1218" s="3"/>
      <c r="L1218"/>
      <c r="P1218"/>
      <c r="Q1218"/>
      <c r="R1218"/>
      <c r="S1218"/>
      <c r="T1218"/>
      <c r="U1218"/>
      <c r="V1218"/>
      <c r="W1218"/>
      <c r="X1218"/>
      <c r="Y1218"/>
      <c r="Z1218"/>
    </row>
    <row r="1219" spans="1:26" s="1" customFormat="1">
      <c r="A1219" s="9"/>
      <c r="B1219" s="4"/>
      <c r="D1219"/>
      <c r="E1219"/>
      <c r="F1219"/>
      <c r="J1219"/>
      <c r="K1219" s="3"/>
      <c r="L1219"/>
      <c r="P1219"/>
      <c r="Q1219"/>
      <c r="R1219"/>
      <c r="S1219"/>
      <c r="T1219"/>
      <c r="U1219"/>
      <c r="V1219"/>
      <c r="W1219"/>
      <c r="X1219"/>
      <c r="Y1219"/>
      <c r="Z1219"/>
    </row>
    <row r="1220" spans="1:26" s="1" customFormat="1">
      <c r="A1220" s="9"/>
      <c r="B1220" s="4"/>
      <c r="D1220"/>
      <c r="E1220"/>
      <c r="F1220"/>
      <c r="J1220"/>
      <c r="K1220" s="3"/>
      <c r="L1220"/>
      <c r="P1220"/>
      <c r="Q1220"/>
      <c r="R1220"/>
      <c r="S1220"/>
      <c r="T1220"/>
      <c r="U1220"/>
      <c r="V1220"/>
      <c r="W1220"/>
      <c r="X1220"/>
      <c r="Y1220"/>
      <c r="Z1220"/>
    </row>
    <row r="1221" spans="1:26" s="1" customFormat="1">
      <c r="A1221" s="9"/>
      <c r="B1221" s="4"/>
      <c r="D1221"/>
      <c r="E1221"/>
      <c r="F1221"/>
      <c r="J1221"/>
      <c r="K1221" s="3"/>
      <c r="L1221"/>
      <c r="P1221"/>
      <c r="Q1221"/>
      <c r="R1221"/>
      <c r="S1221"/>
      <c r="T1221"/>
      <c r="U1221"/>
      <c r="V1221"/>
      <c r="W1221"/>
      <c r="X1221"/>
      <c r="Y1221"/>
      <c r="Z1221"/>
    </row>
    <row r="1222" spans="1:26" s="1" customFormat="1">
      <c r="A1222" s="9"/>
      <c r="B1222" s="4"/>
      <c r="D1222"/>
      <c r="E1222"/>
      <c r="F1222"/>
      <c r="J1222"/>
      <c r="K1222" s="3"/>
      <c r="L1222"/>
      <c r="P1222"/>
      <c r="Q1222"/>
      <c r="R1222"/>
      <c r="S1222"/>
      <c r="T1222"/>
      <c r="U1222"/>
      <c r="V1222"/>
      <c r="W1222"/>
      <c r="X1222"/>
      <c r="Y1222"/>
      <c r="Z1222"/>
    </row>
    <row r="1223" spans="1:26" s="1" customFormat="1">
      <c r="A1223" s="9"/>
      <c r="B1223" s="4"/>
      <c r="D1223"/>
      <c r="E1223"/>
      <c r="F1223"/>
      <c r="J1223"/>
      <c r="K1223" s="3"/>
      <c r="L1223"/>
      <c r="P1223"/>
      <c r="Q1223"/>
      <c r="R1223"/>
      <c r="S1223"/>
      <c r="T1223"/>
      <c r="U1223"/>
      <c r="V1223"/>
      <c r="W1223"/>
      <c r="X1223"/>
      <c r="Y1223"/>
      <c r="Z1223"/>
    </row>
    <row r="1224" spans="1:26" s="1" customFormat="1">
      <c r="A1224" s="9"/>
      <c r="B1224" s="4"/>
      <c r="D1224"/>
      <c r="E1224"/>
      <c r="F1224"/>
      <c r="J1224"/>
      <c r="K1224" s="3"/>
      <c r="L1224"/>
      <c r="P1224"/>
      <c r="Q1224"/>
      <c r="R1224"/>
      <c r="S1224"/>
      <c r="T1224"/>
      <c r="U1224"/>
      <c r="V1224"/>
      <c r="W1224"/>
      <c r="X1224"/>
      <c r="Y1224"/>
      <c r="Z1224"/>
    </row>
    <row r="1225" spans="1:26" s="1" customFormat="1">
      <c r="A1225" s="9"/>
      <c r="B1225" s="4"/>
      <c r="D1225"/>
      <c r="E1225"/>
      <c r="F1225"/>
      <c r="J1225"/>
      <c r="K1225" s="3"/>
      <c r="L1225"/>
      <c r="P1225"/>
      <c r="Q1225"/>
      <c r="R1225"/>
      <c r="S1225"/>
      <c r="T1225"/>
      <c r="U1225"/>
      <c r="V1225"/>
      <c r="W1225"/>
      <c r="X1225"/>
      <c r="Y1225"/>
      <c r="Z1225"/>
    </row>
    <row r="1226" spans="1:26" s="1" customFormat="1">
      <c r="A1226" s="9"/>
      <c r="B1226" s="4"/>
      <c r="D1226"/>
      <c r="E1226"/>
      <c r="F1226"/>
      <c r="J1226"/>
      <c r="K1226" s="3"/>
      <c r="L1226"/>
      <c r="P1226"/>
      <c r="Q1226"/>
      <c r="R1226"/>
      <c r="S1226"/>
      <c r="T1226"/>
      <c r="U1226"/>
      <c r="V1226"/>
      <c r="W1226"/>
      <c r="X1226"/>
      <c r="Y1226"/>
      <c r="Z1226"/>
    </row>
    <row r="1227" spans="1:26" s="1" customFormat="1">
      <c r="A1227" s="9"/>
      <c r="B1227" s="4"/>
      <c r="D1227"/>
      <c r="E1227"/>
      <c r="F1227"/>
      <c r="J1227"/>
      <c r="K1227" s="3"/>
      <c r="L1227"/>
      <c r="P1227"/>
      <c r="Q1227"/>
      <c r="R1227"/>
      <c r="S1227"/>
      <c r="T1227"/>
      <c r="U1227"/>
      <c r="V1227"/>
      <c r="W1227"/>
      <c r="X1227"/>
      <c r="Y1227"/>
      <c r="Z1227"/>
    </row>
    <row r="1228" spans="1:26" s="1" customFormat="1">
      <c r="A1228" s="9"/>
      <c r="B1228" s="4"/>
      <c r="D1228"/>
      <c r="E1228"/>
      <c r="F1228"/>
      <c r="J1228"/>
      <c r="K1228" s="3"/>
      <c r="L1228"/>
      <c r="P1228"/>
      <c r="Q1228"/>
      <c r="R1228"/>
      <c r="S1228"/>
      <c r="T1228"/>
      <c r="U1228"/>
      <c r="V1228"/>
      <c r="W1228"/>
      <c r="X1228"/>
      <c r="Y1228"/>
      <c r="Z1228"/>
    </row>
    <row r="1229" spans="1:26" s="1" customFormat="1">
      <c r="A1229" s="9"/>
      <c r="B1229" s="4"/>
      <c r="D1229"/>
      <c r="E1229"/>
      <c r="F1229"/>
      <c r="J1229"/>
      <c r="K1229" s="3"/>
      <c r="L1229"/>
      <c r="P1229"/>
      <c r="Q1229"/>
      <c r="R1229"/>
      <c r="S1229"/>
      <c r="T1229"/>
      <c r="U1229"/>
      <c r="V1229"/>
      <c r="W1229"/>
      <c r="X1229"/>
      <c r="Y1229"/>
      <c r="Z1229"/>
    </row>
    <row r="1230" spans="1:26" s="1" customFormat="1">
      <c r="A1230" s="9"/>
      <c r="B1230" s="4"/>
      <c r="D1230"/>
      <c r="E1230"/>
      <c r="F1230"/>
      <c r="J1230"/>
      <c r="K1230" s="3"/>
      <c r="L1230"/>
      <c r="P1230"/>
      <c r="Q1230"/>
      <c r="R1230"/>
      <c r="S1230"/>
      <c r="T1230"/>
      <c r="U1230"/>
      <c r="V1230"/>
      <c r="W1230"/>
      <c r="X1230"/>
      <c r="Y1230"/>
      <c r="Z1230"/>
    </row>
    <row r="1231" spans="1:26" s="1" customFormat="1">
      <c r="A1231" s="9"/>
      <c r="B1231" s="4"/>
      <c r="D1231"/>
      <c r="E1231"/>
      <c r="F1231"/>
      <c r="J1231"/>
      <c r="K1231" s="3"/>
      <c r="L1231"/>
      <c r="P1231"/>
      <c r="Q1231"/>
      <c r="R1231"/>
      <c r="S1231"/>
      <c r="T1231"/>
      <c r="U1231"/>
      <c r="V1231"/>
      <c r="W1231"/>
      <c r="X1231"/>
      <c r="Y1231"/>
      <c r="Z1231"/>
    </row>
    <row r="1232" spans="1:26" s="1" customFormat="1">
      <c r="A1232" s="9"/>
      <c r="B1232" s="4"/>
      <c r="D1232"/>
      <c r="E1232"/>
      <c r="F1232"/>
      <c r="J1232"/>
      <c r="K1232" s="3"/>
      <c r="L1232"/>
      <c r="P1232"/>
      <c r="Q1232"/>
      <c r="R1232"/>
      <c r="S1232"/>
      <c r="T1232"/>
      <c r="U1232"/>
      <c r="V1232"/>
      <c r="W1232"/>
      <c r="X1232"/>
      <c r="Y1232"/>
      <c r="Z1232"/>
    </row>
    <row r="1233" spans="1:26" s="1" customFormat="1">
      <c r="A1233" s="9"/>
      <c r="B1233" s="4"/>
      <c r="D1233"/>
      <c r="E1233"/>
      <c r="F1233"/>
      <c r="J1233"/>
      <c r="K1233" s="3"/>
      <c r="L1233"/>
      <c r="P1233"/>
      <c r="Q1233"/>
      <c r="R1233"/>
      <c r="S1233"/>
      <c r="T1233"/>
      <c r="U1233"/>
      <c r="V1233"/>
      <c r="W1233"/>
      <c r="X1233"/>
      <c r="Y1233"/>
      <c r="Z1233"/>
    </row>
    <row r="1234" spans="1:26" s="1" customFormat="1">
      <c r="A1234" s="9"/>
      <c r="B1234" s="4"/>
      <c r="D1234"/>
      <c r="E1234"/>
      <c r="F1234"/>
      <c r="J1234"/>
      <c r="K1234" s="3"/>
      <c r="L1234"/>
      <c r="P1234"/>
      <c r="Q1234"/>
      <c r="R1234"/>
      <c r="S1234"/>
      <c r="T1234"/>
      <c r="U1234"/>
      <c r="V1234"/>
      <c r="W1234"/>
      <c r="X1234"/>
      <c r="Y1234"/>
      <c r="Z1234"/>
    </row>
    <row r="1235" spans="1:26" s="1" customFormat="1">
      <c r="A1235" s="9"/>
      <c r="B1235" s="4"/>
      <c r="D1235"/>
      <c r="E1235"/>
      <c r="F1235"/>
      <c r="J1235"/>
      <c r="K1235" s="3"/>
      <c r="L1235"/>
      <c r="P1235"/>
      <c r="Q1235"/>
      <c r="R1235"/>
      <c r="S1235"/>
      <c r="T1235"/>
      <c r="U1235"/>
      <c r="V1235"/>
      <c r="W1235"/>
      <c r="X1235"/>
      <c r="Y1235"/>
      <c r="Z1235"/>
    </row>
    <row r="1236" spans="1:26" s="1" customFormat="1">
      <c r="A1236" s="9"/>
      <c r="B1236" s="4"/>
      <c r="D1236"/>
      <c r="E1236"/>
      <c r="F1236"/>
      <c r="J1236"/>
      <c r="K1236" s="3"/>
      <c r="L1236"/>
      <c r="P1236"/>
      <c r="Q1236"/>
      <c r="R1236"/>
      <c r="S1236"/>
      <c r="T1236"/>
      <c r="U1236"/>
      <c r="V1236"/>
      <c r="W1236"/>
      <c r="X1236"/>
      <c r="Y1236"/>
      <c r="Z1236"/>
    </row>
    <row r="1237" spans="1:26" s="1" customFormat="1">
      <c r="A1237" s="9"/>
      <c r="B1237" s="4"/>
      <c r="D1237"/>
      <c r="E1237"/>
      <c r="F1237"/>
      <c r="J1237"/>
      <c r="K1237" s="3"/>
      <c r="L1237"/>
      <c r="P1237"/>
      <c r="Q1237"/>
      <c r="R1237"/>
      <c r="S1237"/>
      <c r="T1237"/>
      <c r="U1237"/>
      <c r="V1237"/>
      <c r="W1237"/>
      <c r="X1237"/>
      <c r="Y1237"/>
      <c r="Z1237"/>
    </row>
    <row r="1238" spans="1:26" s="1" customFormat="1">
      <c r="A1238" s="9"/>
      <c r="B1238" s="4"/>
      <c r="D1238"/>
      <c r="E1238"/>
      <c r="F1238"/>
      <c r="J1238"/>
      <c r="K1238" s="3"/>
      <c r="L1238"/>
      <c r="P1238"/>
      <c r="Q1238"/>
      <c r="R1238"/>
      <c r="S1238"/>
      <c r="T1238"/>
      <c r="U1238"/>
      <c r="V1238"/>
      <c r="W1238"/>
      <c r="X1238"/>
      <c r="Y1238"/>
      <c r="Z1238"/>
    </row>
    <row r="1239" spans="1:26" s="1" customFormat="1">
      <c r="A1239" s="9"/>
      <c r="B1239" s="4"/>
      <c r="D1239"/>
      <c r="E1239"/>
      <c r="F1239"/>
      <c r="J1239"/>
      <c r="K1239" s="3"/>
      <c r="L1239"/>
      <c r="P1239"/>
      <c r="Q1239"/>
      <c r="R1239"/>
      <c r="S1239"/>
      <c r="T1239"/>
      <c r="U1239"/>
      <c r="V1239"/>
      <c r="W1239"/>
      <c r="X1239"/>
      <c r="Y1239"/>
      <c r="Z1239"/>
    </row>
    <row r="1240" spans="1:26" s="1" customFormat="1">
      <c r="A1240" s="9"/>
      <c r="B1240" s="4"/>
      <c r="D1240"/>
      <c r="E1240"/>
      <c r="F1240"/>
      <c r="J1240"/>
      <c r="K1240" s="3"/>
      <c r="L1240"/>
      <c r="P1240"/>
      <c r="Q1240"/>
      <c r="R1240"/>
      <c r="S1240"/>
      <c r="T1240"/>
      <c r="U1240"/>
      <c r="V1240"/>
      <c r="W1240"/>
      <c r="X1240"/>
      <c r="Y1240"/>
      <c r="Z1240"/>
    </row>
    <row r="1241" spans="1:26" s="1" customFormat="1">
      <c r="A1241" s="9"/>
      <c r="B1241" s="4"/>
      <c r="D1241"/>
      <c r="E1241"/>
      <c r="F1241"/>
      <c r="J1241"/>
      <c r="K1241" s="3"/>
      <c r="L1241"/>
      <c r="P1241"/>
      <c r="Q1241"/>
      <c r="R1241"/>
      <c r="S1241"/>
      <c r="T1241"/>
      <c r="U1241"/>
      <c r="V1241"/>
      <c r="W1241"/>
      <c r="X1241"/>
      <c r="Y1241"/>
      <c r="Z1241"/>
    </row>
    <row r="1242" spans="1:26" s="1" customFormat="1">
      <c r="A1242" s="9"/>
      <c r="B1242" s="4"/>
      <c r="D1242"/>
      <c r="E1242"/>
      <c r="F1242"/>
      <c r="J1242"/>
      <c r="K1242" s="3"/>
      <c r="L1242"/>
      <c r="P1242"/>
      <c r="Q1242"/>
      <c r="R1242"/>
      <c r="S1242"/>
      <c r="T1242"/>
      <c r="U1242"/>
      <c r="V1242"/>
      <c r="W1242"/>
      <c r="X1242"/>
      <c r="Y1242"/>
      <c r="Z1242"/>
    </row>
    <row r="1243" spans="1:26" s="1" customFormat="1">
      <c r="A1243" s="9"/>
      <c r="B1243" s="4"/>
      <c r="D1243"/>
      <c r="E1243"/>
      <c r="F1243"/>
      <c r="J1243"/>
      <c r="K1243" s="3"/>
      <c r="L1243"/>
      <c r="P1243"/>
      <c r="Q1243"/>
      <c r="R1243"/>
      <c r="S1243"/>
      <c r="T1243"/>
      <c r="U1243"/>
      <c r="V1243"/>
      <c r="W1243"/>
      <c r="X1243"/>
      <c r="Y1243"/>
      <c r="Z1243"/>
    </row>
    <row r="1244" spans="1:26" s="1" customFormat="1">
      <c r="A1244" s="9"/>
      <c r="B1244" s="4"/>
      <c r="D1244"/>
      <c r="E1244"/>
      <c r="F1244"/>
      <c r="J1244"/>
      <c r="K1244" s="3"/>
      <c r="L1244"/>
      <c r="P1244"/>
      <c r="Q1244"/>
      <c r="R1244"/>
      <c r="S1244"/>
      <c r="T1244"/>
      <c r="U1244"/>
      <c r="V1244"/>
      <c r="W1244"/>
      <c r="X1244"/>
      <c r="Y1244"/>
      <c r="Z1244"/>
    </row>
    <row r="1245" spans="1:26" s="1" customFormat="1">
      <c r="A1245" s="9"/>
      <c r="B1245" s="4"/>
      <c r="D1245"/>
      <c r="E1245"/>
      <c r="F1245"/>
      <c r="J1245"/>
      <c r="K1245" s="3"/>
      <c r="L1245"/>
      <c r="P1245"/>
      <c r="Q1245"/>
      <c r="R1245"/>
      <c r="S1245"/>
      <c r="T1245"/>
      <c r="U1245"/>
      <c r="V1245"/>
      <c r="W1245"/>
      <c r="X1245"/>
      <c r="Y1245"/>
      <c r="Z1245"/>
    </row>
    <row r="1246" spans="1:26" s="1" customFormat="1">
      <c r="A1246" s="9"/>
      <c r="B1246" s="4"/>
      <c r="D1246"/>
      <c r="E1246"/>
      <c r="F1246"/>
      <c r="J1246"/>
      <c r="K1246" s="3"/>
      <c r="L1246"/>
      <c r="P1246"/>
      <c r="Q1246"/>
      <c r="R1246"/>
      <c r="S1246"/>
      <c r="T1246"/>
      <c r="U1246"/>
      <c r="V1246"/>
      <c r="W1246"/>
      <c r="X1246"/>
      <c r="Y1246"/>
      <c r="Z1246"/>
    </row>
    <row r="1247" spans="1:26" s="1" customFormat="1">
      <c r="A1247" s="9"/>
      <c r="B1247" s="4"/>
      <c r="D1247"/>
      <c r="E1247"/>
      <c r="F1247"/>
      <c r="J1247"/>
      <c r="K1247" s="3"/>
      <c r="L1247"/>
      <c r="P1247"/>
      <c r="Q1247"/>
      <c r="R1247"/>
      <c r="S1247"/>
      <c r="T1247"/>
      <c r="U1247"/>
      <c r="V1247"/>
      <c r="W1247"/>
      <c r="X1247"/>
      <c r="Y1247"/>
      <c r="Z1247"/>
    </row>
    <row r="1248" spans="1:26" s="1" customFormat="1">
      <c r="A1248" s="9"/>
      <c r="B1248" s="4"/>
      <c r="D1248"/>
      <c r="E1248"/>
      <c r="F1248"/>
      <c r="J1248"/>
      <c r="K1248" s="3"/>
      <c r="L1248"/>
      <c r="P1248"/>
      <c r="Q1248"/>
      <c r="R1248"/>
      <c r="S1248"/>
      <c r="T1248"/>
      <c r="U1248"/>
      <c r="V1248"/>
      <c r="W1248"/>
      <c r="X1248"/>
      <c r="Y1248"/>
      <c r="Z1248"/>
    </row>
    <row r="1249" spans="1:26" s="1" customFormat="1">
      <c r="A1249" s="9"/>
      <c r="B1249" s="4"/>
      <c r="D1249"/>
      <c r="E1249"/>
      <c r="F1249"/>
      <c r="J1249"/>
      <c r="K1249" s="3"/>
      <c r="L1249"/>
      <c r="P1249"/>
      <c r="Q1249"/>
      <c r="R1249"/>
      <c r="S1249"/>
      <c r="T1249"/>
      <c r="U1249"/>
      <c r="V1249"/>
      <c r="W1249"/>
      <c r="X1249"/>
      <c r="Y1249"/>
      <c r="Z1249"/>
    </row>
    <row r="1250" spans="1:26" s="1" customFormat="1">
      <c r="A1250" s="9"/>
      <c r="B1250" s="4"/>
      <c r="D1250"/>
      <c r="E1250"/>
      <c r="F1250"/>
      <c r="J1250"/>
      <c r="K1250" s="3"/>
      <c r="L1250"/>
      <c r="P1250"/>
      <c r="Q1250"/>
      <c r="R1250"/>
      <c r="S1250"/>
      <c r="T1250"/>
      <c r="U1250"/>
      <c r="V1250"/>
      <c r="W1250"/>
      <c r="X1250"/>
      <c r="Y1250"/>
      <c r="Z1250"/>
    </row>
    <row r="1251" spans="1:26" s="1" customFormat="1">
      <c r="A1251" s="9"/>
      <c r="B1251" s="4"/>
      <c r="D1251"/>
      <c r="E1251"/>
      <c r="F1251"/>
      <c r="J1251"/>
      <c r="K1251" s="3"/>
      <c r="L1251"/>
      <c r="P1251"/>
      <c r="Q1251"/>
      <c r="R1251"/>
      <c r="S1251"/>
      <c r="T1251"/>
      <c r="U1251"/>
      <c r="V1251"/>
      <c r="W1251"/>
      <c r="X1251"/>
      <c r="Y1251"/>
      <c r="Z1251"/>
    </row>
    <row r="1252" spans="1:26" s="1" customFormat="1">
      <c r="A1252" s="9"/>
      <c r="B1252" s="4"/>
      <c r="D1252"/>
      <c r="E1252"/>
      <c r="F1252"/>
      <c r="J1252"/>
      <c r="K1252" s="3"/>
      <c r="L1252"/>
      <c r="P1252"/>
      <c r="Q1252"/>
      <c r="R1252"/>
      <c r="S1252"/>
      <c r="T1252"/>
      <c r="U1252"/>
      <c r="V1252"/>
      <c r="W1252"/>
      <c r="X1252"/>
      <c r="Y1252"/>
      <c r="Z1252"/>
    </row>
    <row r="1253" spans="1:26" s="1" customFormat="1">
      <c r="A1253" s="9"/>
      <c r="B1253" s="4"/>
      <c r="D1253"/>
      <c r="E1253"/>
      <c r="F1253"/>
      <c r="J1253"/>
      <c r="K1253" s="3"/>
      <c r="L1253"/>
      <c r="P1253"/>
      <c r="Q1253"/>
      <c r="R1253"/>
      <c r="S1253"/>
      <c r="T1253"/>
      <c r="U1253"/>
      <c r="V1253"/>
      <c r="W1253"/>
      <c r="X1253"/>
      <c r="Y1253"/>
      <c r="Z1253"/>
    </row>
    <row r="1254" spans="1:26" s="1" customFormat="1">
      <c r="A1254" s="9"/>
      <c r="B1254" s="4"/>
      <c r="D1254"/>
      <c r="E1254"/>
      <c r="F1254"/>
      <c r="J1254"/>
      <c r="K1254" s="3"/>
      <c r="L1254"/>
      <c r="P1254"/>
      <c r="Q1254"/>
      <c r="R1254"/>
      <c r="S1254"/>
      <c r="T1254"/>
      <c r="U1254"/>
      <c r="V1254"/>
      <c r="W1254"/>
      <c r="X1254"/>
      <c r="Y1254"/>
      <c r="Z1254"/>
    </row>
    <row r="1255" spans="1:26" s="1" customFormat="1">
      <c r="A1255" s="9"/>
      <c r="B1255" s="4"/>
      <c r="D1255"/>
      <c r="E1255"/>
      <c r="F1255"/>
      <c r="J1255"/>
      <c r="K1255" s="3"/>
      <c r="L1255"/>
      <c r="P1255"/>
      <c r="Q1255"/>
      <c r="R1255"/>
      <c r="S1255"/>
      <c r="T1255"/>
      <c r="U1255"/>
      <c r="V1255"/>
      <c r="W1255"/>
      <c r="X1255"/>
      <c r="Y1255"/>
      <c r="Z1255"/>
    </row>
    <row r="1256" spans="1:26" s="1" customFormat="1">
      <c r="A1256" s="9"/>
      <c r="B1256" s="4"/>
      <c r="D1256"/>
      <c r="E1256"/>
      <c r="F1256"/>
      <c r="J1256"/>
      <c r="K1256" s="3"/>
      <c r="L1256"/>
      <c r="P1256"/>
      <c r="Q1256"/>
      <c r="R1256"/>
      <c r="S1256"/>
      <c r="T1256"/>
      <c r="U1256"/>
      <c r="V1256"/>
      <c r="W1256"/>
      <c r="X1256"/>
      <c r="Y1256"/>
      <c r="Z1256"/>
    </row>
    <row r="1257" spans="1:26" s="1" customFormat="1">
      <c r="A1257" s="9"/>
      <c r="B1257" s="4"/>
      <c r="D1257"/>
      <c r="E1257"/>
      <c r="F1257"/>
      <c r="J1257"/>
      <c r="K1257" s="3"/>
      <c r="L1257"/>
      <c r="P1257"/>
      <c r="Q1257"/>
      <c r="R1257"/>
      <c r="S1257"/>
      <c r="T1257"/>
      <c r="U1257"/>
      <c r="V1257"/>
      <c r="W1257"/>
      <c r="X1257"/>
      <c r="Y1257"/>
      <c r="Z1257"/>
    </row>
    <row r="1258" spans="1:26" s="1" customFormat="1">
      <c r="A1258" s="9"/>
      <c r="B1258" s="4"/>
      <c r="D1258"/>
      <c r="E1258"/>
      <c r="F1258"/>
      <c r="J1258"/>
      <c r="K1258" s="3"/>
      <c r="L1258"/>
      <c r="P1258"/>
      <c r="Q1258"/>
      <c r="R1258"/>
      <c r="S1258"/>
      <c r="T1258"/>
      <c r="U1258"/>
      <c r="V1258"/>
      <c r="W1258"/>
      <c r="X1258"/>
      <c r="Y1258"/>
      <c r="Z1258"/>
    </row>
    <row r="1259" spans="1:26" s="1" customFormat="1">
      <c r="A1259" s="9"/>
      <c r="B1259" s="4"/>
      <c r="D1259"/>
      <c r="E1259"/>
      <c r="F1259"/>
      <c r="J1259"/>
      <c r="K1259" s="3"/>
      <c r="L1259"/>
      <c r="P1259"/>
      <c r="Q1259"/>
      <c r="R1259"/>
      <c r="S1259"/>
      <c r="T1259"/>
      <c r="U1259"/>
      <c r="V1259"/>
      <c r="W1259"/>
      <c r="X1259"/>
      <c r="Y1259"/>
      <c r="Z1259"/>
    </row>
    <row r="1260" spans="1:26" s="1" customFormat="1">
      <c r="A1260" s="9"/>
      <c r="B1260" s="4"/>
      <c r="D1260"/>
      <c r="E1260"/>
      <c r="F1260"/>
      <c r="J1260"/>
      <c r="K1260" s="3"/>
      <c r="L1260"/>
      <c r="P1260"/>
      <c r="Q1260"/>
      <c r="R1260"/>
      <c r="S1260"/>
      <c r="T1260"/>
      <c r="U1260"/>
      <c r="V1260"/>
      <c r="W1260"/>
      <c r="X1260"/>
      <c r="Y1260"/>
      <c r="Z1260"/>
    </row>
    <row r="1261" spans="1:26" s="1" customFormat="1">
      <c r="A1261" s="9"/>
      <c r="B1261" s="4"/>
      <c r="D1261"/>
      <c r="E1261"/>
      <c r="F1261"/>
      <c r="J1261"/>
      <c r="K1261" s="3"/>
      <c r="L1261"/>
      <c r="P1261"/>
      <c r="Q1261"/>
      <c r="R1261"/>
      <c r="S1261"/>
      <c r="T1261"/>
      <c r="U1261"/>
      <c r="V1261"/>
      <c r="W1261"/>
      <c r="X1261"/>
      <c r="Y1261"/>
      <c r="Z1261"/>
    </row>
    <row r="1262" spans="1:26" s="1" customFormat="1">
      <c r="A1262" s="9"/>
      <c r="B1262" s="4"/>
      <c r="D1262"/>
      <c r="E1262"/>
      <c r="F1262"/>
      <c r="J1262"/>
      <c r="K1262" s="3"/>
      <c r="L1262"/>
      <c r="P1262"/>
      <c r="Q1262"/>
      <c r="R1262"/>
      <c r="S1262"/>
      <c r="T1262"/>
      <c r="U1262"/>
      <c r="V1262"/>
      <c r="W1262"/>
      <c r="X1262"/>
      <c r="Y1262"/>
      <c r="Z1262"/>
    </row>
    <row r="1263" spans="1:26" s="1" customFormat="1">
      <c r="A1263" s="9"/>
      <c r="B1263" s="4"/>
      <c r="D1263"/>
      <c r="E1263"/>
      <c r="F1263"/>
      <c r="J1263"/>
      <c r="K1263" s="3"/>
      <c r="L1263"/>
      <c r="P1263"/>
      <c r="Q1263"/>
      <c r="R1263"/>
      <c r="S1263"/>
      <c r="T1263"/>
      <c r="U1263"/>
      <c r="V1263"/>
      <c r="W1263"/>
      <c r="X1263"/>
      <c r="Y1263"/>
      <c r="Z1263"/>
    </row>
    <row r="1264" spans="1:26" s="1" customFormat="1">
      <c r="A1264" s="9"/>
      <c r="B1264" s="4"/>
      <c r="D1264"/>
      <c r="E1264"/>
      <c r="F1264"/>
      <c r="J1264"/>
      <c r="K1264" s="3"/>
      <c r="L1264"/>
      <c r="P1264"/>
      <c r="Q1264"/>
      <c r="R1264"/>
      <c r="S1264"/>
      <c r="T1264"/>
      <c r="U1264"/>
      <c r="V1264"/>
      <c r="W1264"/>
      <c r="X1264"/>
      <c r="Y1264"/>
      <c r="Z1264"/>
    </row>
    <row r="1265" spans="1:26" s="1" customFormat="1">
      <c r="A1265" s="9"/>
      <c r="B1265" s="4"/>
      <c r="D1265"/>
      <c r="E1265"/>
      <c r="F1265"/>
      <c r="J1265"/>
      <c r="K1265" s="3"/>
      <c r="L1265"/>
      <c r="P1265"/>
      <c r="Q1265"/>
      <c r="R1265"/>
      <c r="S1265"/>
      <c r="T1265"/>
      <c r="U1265"/>
      <c r="V1265"/>
      <c r="W1265"/>
      <c r="X1265"/>
      <c r="Y1265"/>
      <c r="Z1265"/>
    </row>
    <row r="1266" spans="1:26" s="1" customFormat="1">
      <c r="A1266" s="9"/>
      <c r="B1266" s="4"/>
      <c r="D1266"/>
      <c r="E1266"/>
      <c r="F1266"/>
      <c r="J1266"/>
      <c r="K1266" s="3"/>
      <c r="L1266"/>
      <c r="P1266"/>
      <c r="Q1266"/>
      <c r="R1266"/>
      <c r="S1266"/>
      <c r="T1266"/>
      <c r="U1266"/>
      <c r="V1266"/>
      <c r="W1266"/>
      <c r="X1266"/>
      <c r="Y1266"/>
      <c r="Z1266"/>
    </row>
    <row r="1267" spans="1:26" s="1" customFormat="1">
      <c r="A1267" s="9"/>
      <c r="B1267" s="4"/>
      <c r="D1267"/>
      <c r="E1267"/>
      <c r="F1267"/>
      <c r="J1267"/>
      <c r="K1267" s="3"/>
      <c r="L1267"/>
      <c r="P1267"/>
      <c r="Q1267"/>
      <c r="R1267"/>
      <c r="S1267"/>
      <c r="T1267"/>
      <c r="U1267"/>
      <c r="V1267"/>
      <c r="W1267"/>
      <c r="X1267"/>
      <c r="Y1267"/>
      <c r="Z1267"/>
    </row>
    <row r="1268" spans="1:26" s="1" customFormat="1">
      <c r="A1268" s="9"/>
      <c r="B1268" s="4"/>
      <c r="D1268"/>
      <c r="E1268"/>
      <c r="F1268"/>
      <c r="J1268"/>
      <c r="K1268" s="3"/>
      <c r="L1268"/>
      <c r="P1268"/>
      <c r="Q1268"/>
      <c r="R1268"/>
      <c r="S1268"/>
      <c r="T1268"/>
      <c r="U1268"/>
      <c r="V1268"/>
      <c r="W1268"/>
      <c r="X1268"/>
      <c r="Y1268"/>
      <c r="Z1268"/>
    </row>
    <row r="1269" spans="1:26" s="1" customFormat="1">
      <c r="A1269" s="9"/>
      <c r="B1269" s="4"/>
      <c r="D1269"/>
      <c r="E1269"/>
      <c r="F1269"/>
      <c r="J1269"/>
      <c r="K1269" s="3"/>
      <c r="L1269"/>
      <c r="P1269"/>
      <c r="Q1269"/>
      <c r="R1269"/>
      <c r="S1269"/>
      <c r="T1269"/>
      <c r="U1269"/>
      <c r="V1269"/>
      <c r="W1269"/>
      <c r="X1269"/>
      <c r="Y1269"/>
      <c r="Z1269"/>
    </row>
    <row r="1270" spans="1:26" s="1" customFormat="1">
      <c r="A1270" s="9"/>
      <c r="B1270" s="4"/>
      <c r="D1270"/>
      <c r="E1270"/>
      <c r="F1270"/>
      <c r="J1270"/>
      <c r="K1270" s="3"/>
      <c r="L1270"/>
      <c r="P1270"/>
      <c r="Q1270"/>
      <c r="R1270"/>
      <c r="S1270"/>
      <c r="T1270"/>
      <c r="U1270"/>
      <c r="V1270"/>
      <c r="W1270"/>
      <c r="X1270"/>
      <c r="Y1270"/>
      <c r="Z1270"/>
    </row>
    <row r="1271" spans="1:26" s="1" customFormat="1">
      <c r="A1271" s="9"/>
      <c r="B1271" s="4"/>
      <c r="D1271"/>
      <c r="E1271"/>
      <c r="F1271"/>
      <c r="J1271"/>
      <c r="K1271" s="3"/>
      <c r="L1271"/>
      <c r="P1271"/>
      <c r="Q1271"/>
      <c r="R1271"/>
      <c r="S1271"/>
      <c r="T1271"/>
      <c r="U1271"/>
      <c r="V1271"/>
      <c r="W1271"/>
      <c r="X1271"/>
      <c r="Y1271"/>
      <c r="Z1271"/>
    </row>
    <row r="1272" spans="1:26" s="1" customFormat="1">
      <c r="A1272" s="9"/>
      <c r="B1272" s="4"/>
      <c r="D1272"/>
      <c r="E1272"/>
      <c r="F1272"/>
      <c r="J1272"/>
      <c r="K1272" s="3"/>
      <c r="L1272"/>
      <c r="P1272"/>
      <c r="Q1272"/>
      <c r="R1272"/>
      <c r="S1272"/>
      <c r="T1272"/>
      <c r="U1272"/>
      <c r="V1272"/>
      <c r="W1272"/>
      <c r="X1272"/>
      <c r="Y1272"/>
      <c r="Z1272"/>
    </row>
    <row r="1273" spans="1:26" s="1" customFormat="1">
      <c r="A1273" s="9"/>
      <c r="B1273" s="4"/>
      <c r="D1273"/>
      <c r="E1273"/>
      <c r="F1273"/>
      <c r="J1273"/>
      <c r="K1273" s="3"/>
      <c r="L1273"/>
      <c r="P1273"/>
      <c r="Q1273"/>
      <c r="R1273"/>
      <c r="S1273"/>
      <c r="T1273"/>
      <c r="U1273"/>
      <c r="V1273"/>
      <c r="W1273"/>
      <c r="X1273"/>
      <c r="Y1273"/>
      <c r="Z1273"/>
    </row>
    <row r="1274" spans="1:26" s="1" customFormat="1">
      <c r="A1274" s="9"/>
      <c r="B1274" s="4"/>
      <c r="D1274"/>
      <c r="E1274"/>
      <c r="F1274"/>
      <c r="J1274"/>
      <c r="K1274" s="3"/>
      <c r="L1274"/>
      <c r="P1274"/>
      <c r="Q1274"/>
      <c r="R1274"/>
      <c r="S1274"/>
      <c r="T1274"/>
      <c r="U1274"/>
      <c r="V1274"/>
      <c r="W1274"/>
      <c r="X1274"/>
      <c r="Y1274"/>
      <c r="Z1274"/>
    </row>
    <row r="1275" spans="1:26" s="1" customFormat="1">
      <c r="A1275" s="9"/>
      <c r="B1275" s="4"/>
      <c r="D1275"/>
      <c r="E1275"/>
      <c r="F1275"/>
      <c r="J1275"/>
      <c r="K1275" s="3"/>
      <c r="L1275"/>
      <c r="P1275"/>
      <c r="Q1275"/>
      <c r="R1275"/>
      <c r="S1275"/>
      <c r="T1275"/>
      <c r="U1275"/>
      <c r="V1275"/>
      <c r="W1275"/>
      <c r="X1275"/>
      <c r="Y1275"/>
      <c r="Z1275"/>
    </row>
    <row r="1276" spans="1:26" s="1" customFormat="1">
      <c r="A1276" s="9"/>
      <c r="B1276" s="4"/>
      <c r="D1276"/>
      <c r="E1276"/>
      <c r="F1276"/>
      <c r="J1276"/>
      <c r="K1276" s="3"/>
      <c r="L1276"/>
      <c r="P1276"/>
      <c r="Q1276"/>
      <c r="R1276"/>
      <c r="S1276"/>
      <c r="T1276"/>
      <c r="U1276"/>
      <c r="V1276"/>
      <c r="W1276"/>
      <c r="X1276"/>
      <c r="Y1276"/>
      <c r="Z1276"/>
    </row>
    <row r="1277" spans="1:26" s="1" customFormat="1">
      <c r="A1277" s="9"/>
      <c r="B1277" s="4"/>
      <c r="D1277"/>
      <c r="E1277"/>
      <c r="F1277"/>
      <c r="J1277"/>
      <c r="K1277" s="3"/>
      <c r="L1277"/>
      <c r="P1277"/>
      <c r="Q1277"/>
      <c r="R1277"/>
      <c r="S1277"/>
      <c r="T1277"/>
      <c r="U1277"/>
      <c r="V1277"/>
      <c r="W1277"/>
      <c r="X1277"/>
      <c r="Y1277"/>
      <c r="Z1277"/>
    </row>
    <row r="1278" spans="1:26" s="1" customFormat="1">
      <c r="A1278" s="9"/>
      <c r="B1278" s="4"/>
      <c r="D1278"/>
      <c r="E1278"/>
      <c r="F1278"/>
      <c r="J1278"/>
      <c r="K1278" s="3"/>
      <c r="L1278"/>
      <c r="P1278"/>
      <c r="Q1278"/>
      <c r="R1278"/>
      <c r="S1278"/>
      <c r="T1278"/>
      <c r="U1278"/>
      <c r="V1278"/>
      <c r="W1278"/>
      <c r="X1278"/>
      <c r="Y1278"/>
      <c r="Z1278"/>
    </row>
    <row r="1279" spans="1:26" s="1" customFormat="1">
      <c r="A1279" s="9"/>
      <c r="B1279" s="4"/>
      <c r="D1279"/>
      <c r="E1279"/>
      <c r="F1279"/>
      <c r="J1279"/>
      <c r="K1279" s="3"/>
      <c r="L1279"/>
      <c r="P1279"/>
      <c r="Q1279"/>
      <c r="R1279"/>
      <c r="S1279"/>
      <c r="T1279"/>
      <c r="U1279"/>
      <c r="V1279"/>
      <c r="W1279"/>
      <c r="X1279"/>
      <c r="Y1279"/>
      <c r="Z1279"/>
    </row>
    <row r="1280" spans="1:26" s="1" customFormat="1">
      <c r="A1280" s="9"/>
      <c r="B1280" s="4"/>
      <c r="D1280"/>
      <c r="E1280"/>
      <c r="F1280"/>
      <c r="J1280"/>
      <c r="K1280" s="3"/>
      <c r="L1280"/>
      <c r="P1280"/>
      <c r="Q1280"/>
      <c r="R1280"/>
      <c r="S1280"/>
      <c r="T1280"/>
      <c r="U1280"/>
      <c r="V1280"/>
      <c r="W1280"/>
      <c r="X1280"/>
      <c r="Y1280"/>
      <c r="Z1280"/>
    </row>
    <row r="1281" spans="1:26" s="1" customFormat="1">
      <c r="A1281" s="9"/>
      <c r="B1281" s="4"/>
      <c r="D1281"/>
      <c r="E1281"/>
      <c r="F1281"/>
      <c r="J1281"/>
      <c r="K1281" s="3"/>
      <c r="L1281"/>
      <c r="P1281"/>
      <c r="Q1281"/>
      <c r="R1281"/>
      <c r="S1281"/>
      <c r="T1281"/>
      <c r="U1281"/>
      <c r="V1281"/>
      <c r="W1281"/>
      <c r="X1281"/>
      <c r="Y1281"/>
      <c r="Z1281"/>
    </row>
    <row r="1282" spans="1:26" s="1" customFormat="1">
      <c r="A1282" s="9"/>
      <c r="B1282" s="4"/>
      <c r="D1282"/>
      <c r="E1282"/>
      <c r="F1282"/>
      <c r="J1282"/>
      <c r="K1282" s="3"/>
      <c r="L1282"/>
      <c r="P1282"/>
      <c r="Q1282"/>
      <c r="R1282"/>
      <c r="S1282"/>
      <c r="T1282"/>
      <c r="U1282"/>
      <c r="V1282"/>
      <c r="W1282"/>
      <c r="X1282"/>
      <c r="Y1282"/>
      <c r="Z1282"/>
    </row>
    <row r="1283" spans="1:26" s="1" customFormat="1">
      <c r="A1283" s="9"/>
      <c r="B1283" s="4"/>
      <c r="D1283"/>
      <c r="E1283"/>
      <c r="F1283"/>
      <c r="J1283"/>
      <c r="K1283" s="3"/>
      <c r="L1283"/>
      <c r="P1283"/>
      <c r="Q1283"/>
      <c r="R1283"/>
      <c r="S1283"/>
      <c r="T1283"/>
      <c r="U1283"/>
      <c r="V1283"/>
      <c r="W1283"/>
      <c r="X1283"/>
      <c r="Y1283"/>
      <c r="Z1283"/>
    </row>
    <row r="1284" spans="1:26" s="1" customFormat="1">
      <c r="A1284" s="9"/>
      <c r="B1284" s="4"/>
      <c r="D1284"/>
      <c r="E1284"/>
      <c r="F1284"/>
      <c r="J1284"/>
      <c r="K1284" s="3"/>
      <c r="L1284"/>
      <c r="P1284"/>
      <c r="Q1284"/>
      <c r="R1284"/>
      <c r="S1284"/>
      <c r="T1284"/>
      <c r="U1284"/>
      <c r="V1284"/>
      <c r="W1284"/>
      <c r="X1284"/>
      <c r="Y1284"/>
      <c r="Z1284"/>
    </row>
    <row r="1285" spans="1:26" s="1" customFormat="1">
      <c r="A1285" s="9"/>
      <c r="B1285" s="4"/>
      <c r="D1285"/>
      <c r="E1285"/>
      <c r="F1285"/>
      <c r="J1285"/>
      <c r="K1285" s="3"/>
      <c r="L1285"/>
      <c r="P1285"/>
      <c r="Q1285"/>
      <c r="R1285"/>
      <c r="S1285"/>
      <c r="T1285"/>
      <c r="U1285"/>
      <c r="V1285"/>
      <c r="W1285"/>
      <c r="X1285"/>
      <c r="Y1285"/>
      <c r="Z1285"/>
    </row>
    <row r="1286" spans="1:26" s="1" customFormat="1">
      <c r="A1286" s="9"/>
      <c r="B1286" s="4"/>
      <c r="D1286"/>
      <c r="E1286"/>
      <c r="F1286"/>
      <c r="J1286"/>
      <c r="K1286" s="3"/>
      <c r="L1286"/>
      <c r="P1286"/>
      <c r="Q1286"/>
      <c r="R1286"/>
      <c r="S1286"/>
      <c r="T1286"/>
      <c r="U1286"/>
      <c r="V1286"/>
      <c r="W1286"/>
      <c r="X1286"/>
      <c r="Y1286"/>
      <c r="Z1286"/>
    </row>
    <row r="1287" spans="1:26" s="1" customFormat="1">
      <c r="A1287" s="9"/>
      <c r="B1287" s="4"/>
      <c r="D1287"/>
      <c r="E1287"/>
      <c r="F1287"/>
      <c r="J1287"/>
      <c r="K1287" s="3"/>
      <c r="L1287"/>
      <c r="P1287"/>
      <c r="Q1287"/>
      <c r="R1287"/>
      <c r="S1287"/>
      <c r="T1287"/>
      <c r="U1287"/>
      <c r="V1287"/>
      <c r="W1287"/>
      <c r="X1287"/>
      <c r="Y1287"/>
      <c r="Z1287"/>
    </row>
    <row r="1288" spans="1:26" s="1" customFormat="1">
      <c r="A1288" s="9"/>
      <c r="B1288" s="4"/>
      <c r="D1288"/>
      <c r="E1288"/>
      <c r="F1288"/>
      <c r="J1288"/>
      <c r="K1288" s="3"/>
      <c r="L1288"/>
      <c r="P1288"/>
      <c r="Q1288"/>
      <c r="R1288"/>
      <c r="S1288"/>
      <c r="T1288"/>
      <c r="U1288"/>
      <c r="V1288"/>
      <c r="W1288"/>
      <c r="X1288"/>
      <c r="Y1288"/>
      <c r="Z1288"/>
    </row>
    <row r="1289" spans="1:26" s="1" customFormat="1">
      <c r="A1289" s="9"/>
      <c r="B1289" s="4"/>
      <c r="D1289"/>
      <c r="E1289"/>
      <c r="F1289"/>
      <c r="J1289"/>
      <c r="K1289" s="3"/>
      <c r="L1289"/>
      <c r="P1289"/>
      <c r="Q1289"/>
      <c r="R1289"/>
      <c r="S1289"/>
      <c r="T1289"/>
      <c r="U1289"/>
      <c r="V1289"/>
      <c r="W1289"/>
      <c r="X1289"/>
      <c r="Y1289"/>
      <c r="Z1289"/>
    </row>
    <row r="1290" spans="1:26" s="1" customFormat="1">
      <c r="A1290" s="9"/>
      <c r="B1290" s="4"/>
      <c r="D1290"/>
      <c r="E1290"/>
      <c r="F1290"/>
      <c r="J1290"/>
      <c r="K1290" s="3"/>
      <c r="L1290"/>
      <c r="P1290"/>
      <c r="Q1290"/>
      <c r="R1290"/>
      <c r="S1290"/>
      <c r="T1290"/>
      <c r="U1290"/>
      <c r="V1290"/>
      <c r="W1290"/>
      <c r="X1290"/>
      <c r="Y1290"/>
      <c r="Z1290"/>
    </row>
    <row r="1291" spans="1:26" s="1" customFormat="1">
      <c r="A1291" s="9"/>
      <c r="B1291" s="4"/>
      <c r="D1291"/>
      <c r="E1291"/>
      <c r="F1291"/>
      <c r="J1291"/>
      <c r="K1291" s="3"/>
      <c r="L1291"/>
      <c r="P1291"/>
      <c r="Q1291"/>
      <c r="R1291"/>
      <c r="S1291"/>
      <c r="T1291"/>
      <c r="U1291"/>
      <c r="V1291"/>
      <c r="W1291"/>
      <c r="X1291"/>
      <c r="Y1291"/>
      <c r="Z1291"/>
    </row>
    <row r="1292" spans="1:26" s="1" customFormat="1">
      <c r="A1292" s="9"/>
      <c r="B1292" s="4"/>
      <c r="D1292"/>
      <c r="E1292"/>
      <c r="F1292"/>
      <c r="J1292"/>
      <c r="K1292" s="3"/>
      <c r="L1292"/>
      <c r="P1292"/>
      <c r="Q1292"/>
      <c r="R1292"/>
      <c r="S1292"/>
      <c r="T1292"/>
      <c r="U1292"/>
      <c r="V1292"/>
      <c r="W1292"/>
      <c r="X1292"/>
      <c r="Y1292"/>
      <c r="Z1292"/>
    </row>
    <row r="1293" spans="1:26" s="1" customFormat="1">
      <c r="A1293" s="9"/>
      <c r="B1293" s="4"/>
      <c r="D1293"/>
      <c r="E1293"/>
      <c r="F1293"/>
      <c r="J1293"/>
      <c r="K1293" s="3"/>
      <c r="L1293"/>
      <c r="P1293"/>
      <c r="Q1293"/>
      <c r="R1293"/>
      <c r="S1293"/>
      <c r="T1293"/>
      <c r="U1293"/>
      <c r="V1293"/>
      <c r="W1293"/>
      <c r="X1293"/>
      <c r="Y1293"/>
      <c r="Z1293"/>
    </row>
    <row r="1294" spans="1:26" s="1" customFormat="1">
      <c r="A1294" s="9"/>
      <c r="B1294" s="4"/>
      <c r="D1294"/>
      <c r="E1294"/>
      <c r="F1294"/>
      <c r="J1294"/>
      <c r="K1294" s="3"/>
      <c r="L1294"/>
      <c r="P1294"/>
      <c r="Q1294"/>
      <c r="R1294"/>
      <c r="S1294"/>
      <c r="T1294"/>
      <c r="U1294"/>
      <c r="V1294"/>
      <c r="W1294"/>
      <c r="X1294"/>
      <c r="Y1294"/>
      <c r="Z1294"/>
    </row>
    <row r="1295" spans="1:26" s="1" customFormat="1">
      <c r="A1295" s="9"/>
      <c r="B1295" s="4"/>
      <c r="D1295"/>
      <c r="E1295"/>
      <c r="F1295"/>
      <c r="J1295"/>
      <c r="K1295" s="3"/>
      <c r="L1295"/>
      <c r="P1295"/>
      <c r="Q1295"/>
      <c r="R1295"/>
      <c r="S1295"/>
      <c r="T1295"/>
      <c r="U1295"/>
      <c r="V1295"/>
      <c r="W1295"/>
      <c r="X1295"/>
      <c r="Y1295"/>
      <c r="Z1295"/>
    </row>
    <row r="1296" spans="1:26" s="1" customFormat="1">
      <c r="A1296" s="9"/>
      <c r="B1296" s="4"/>
      <c r="D1296"/>
      <c r="E1296"/>
      <c r="F1296"/>
      <c r="J1296"/>
      <c r="K1296" s="3"/>
      <c r="L1296"/>
      <c r="P1296"/>
      <c r="Q1296"/>
      <c r="R1296"/>
      <c r="S1296"/>
      <c r="T1296"/>
      <c r="U1296"/>
      <c r="V1296"/>
      <c r="W1296"/>
      <c r="X1296"/>
      <c r="Y1296"/>
      <c r="Z1296"/>
    </row>
    <row r="1297" spans="1:26" s="1" customFormat="1">
      <c r="A1297" s="9"/>
      <c r="B1297" s="4"/>
      <c r="D1297"/>
      <c r="E1297"/>
      <c r="F1297"/>
      <c r="J1297"/>
      <c r="K1297" s="3"/>
      <c r="L1297"/>
      <c r="P1297"/>
      <c r="Q1297"/>
      <c r="R1297"/>
      <c r="S1297"/>
      <c r="T1297"/>
      <c r="U1297"/>
      <c r="V1297"/>
      <c r="W1297"/>
      <c r="X1297"/>
      <c r="Y1297"/>
      <c r="Z1297"/>
    </row>
    <row r="1298" spans="1:26" s="1" customFormat="1">
      <c r="A1298" s="9"/>
      <c r="B1298" s="4"/>
      <c r="D1298"/>
      <c r="E1298"/>
      <c r="F1298"/>
      <c r="J1298"/>
      <c r="K1298" s="3"/>
      <c r="L1298"/>
      <c r="P1298"/>
      <c r="Q1298"/>
      <c r="R1298"/>
      <c r="S1298"/>
      <c r="T1298"/>
      <c r="U1298"/>
      <c r="V1298"/>
      <c r="W1298"/>
      <c r="X1298"/>
      <c r="Y1298"/>
      <c r="Z1298"/>
    </row>
    <row r="1299" spans="1:26" s="1" customFormat="1">
      <c r="A1299" s="9"/>
      <c r="B1299" s="4"/>
      <c r="D1299"/>
      <c r="E1299"/>
      <c r="F1299"/>
      <c r="J1299"/>
      <c r="K1299" s="3"/>
      <c r="L1299"/>
      <c r="P1299"/>
      <c r="Q1299"/>
      <c r="R1299"/>
      <c r="S1299"/>
      <c r="T1299"/>
      <c r="U1299"/>
      <c r="V1299"/>
      <c r="W1299"/>
      <c r="X1299"/>
      <c r="Y1299"/>
      <c r="Z1299"/>
    </row>
    <row r="1300" spans="1:26" s="1" customFormat="1">
      <c r="A1300" s="9"/>
      <c r="B1300" s="4"/>
      <c r="D1300"/>
      <c r="E1300"/>
      <c r="F1300"/>
      <c r="J1300"/>
      <c r="K1300" s="3"/>
      <c r="L1300"/>
      <c r="P1300"/>
      <c r="Q1300"/>
      <c r="R1300"/>
      <c r="S1300"/>
      <c r="T1300"/>
      <c r="U1300"/>
      <c r="V1300"/>
      <c r="W1300"/>
      <c r="X1300"/>
      <c r="Y1300"/>
      <c r="Z1300"/>
    </row>
    <row r="1301" spans="1:26" s="1" customFormat="1">
      <c r="A1301" s="9"/>
      <c r="B1301" s="4"/>
      <c r="D1301"/>
      <c r="E1301"/>
      <c r="F1301"/>
      <c r="J1301"/>
      <c r="K1301" s="3"/>
      <c r="L1301"/>
      <c r="P1301"/>
      <c r="Q1301"/>
      <c r="R1301"/>
      <c r="S1301"/>
      <c r="T1301"/>
      <c r="U1301"/>
      <c r="V1301"/>
      <c r="W1301"/>
      <c r="X1301"/>
      <c r="Y1301"/>
      <c r="Z1301"/>
    </row>
    <row r="1302" spans="1:26" s="1" customFormat="1">
      <c r="A1302" s="9"/>
      <c r="B1302" s="4"/>
      <c r="D1302"/>
      <c r="E1302"/>
      <c r="F1302"/>
      <c r="J1302"/>
      <c r="K1302" s="3"/>
      <c r="L1302"/>
      <c r="P1302"/>
      <c r="Q1302"/>
      <c r="R1302"/>
      <c r="S1302"/>
      <c r="T1302"/>
      <c r="U1302"/>
      <c r="V1302"/>
      <c r="W1302"/>
      <c r="X1302"/>
      <c r="Y1302"/>
      <c r="Z1302"/>
    </row>
    <row r="1303" spans="1:26" s="1" customFormat="1">
      <c r="A1303" s="9"/>
      <c r="B1303" s="4"/>
      <c r="D1303"/>
      <c r="E1303"/>
      <c r="F1303"/>
      <c r="J1303"/>
      <c r="K1303" s="3"/>
      <c r="L1303"/>
      <c r="P1303"/>
      <c r="Q1303"/>
      <c r="R1303"/>
      <c r="S1303"/>
      <c r="T1303"/>
      <c r="U1303"/>
      <c r="V1303"/>
      <c r="W1303"/>
      <c r="X1303"/>
      <c r="Y1303"/>
      <c r="Z1303"/>
    </row>
    <row r="1304" spans="1:26" s="1" customFormat="1">
      <c r="A1304" s="9"/>
      <c r="B1304" s="4"/>
      <c r="D1304"/>
      <c r="E1304"/>
      <c r="F1304"/>
      <c r="J1304"/>
      <c r="K1304" s="3"/>
      <c r="L1304"/>
      <c r="P1304"/>
      <c r="Q1304"/>
      <c r="R1304"/>
      <c r="S1304"/>
      <c r="T1304"/>
      <c r="U1304"/>
      <c r="V1304"/>
      <c r="W1304"/>
      <c r="X1304"/>
      <c r="Y1304"/>
      <c r="Z1304"/>
    </row>
    <row r="1305" spans="1:26" s="1" customFormat="1">
      <c r="A1305" s="9"/>
      <c r="B1305" s="4"/>
      <c r="D1305"/>
      <c r="E1305"/>
      <c r="F1305"/>
      <c r="J1305"/>
      <c r="K1305" s="3"/>
      <c r="L1305"/>
      <c r="P1305"/>
      <c r="Q1305"/>
      <c r="R1305"/>
      <c r="S1305"/>
      <c r="T1305"/>
      <c r="U1305"/>
      <c r="V1305"/>
      <c r="W1305"/>
      <c r="X1305"/>
      <c r="Y1305"/>
      <c r="Z1305"/>
    </row>
    <row r="1306" spans="1:26" s="1" customFormat="1">
      <c r="A1306" s="9"/>
      <c r="B1306" s="4"/>
      <c r="D1306"/>
      <c r="E1306"/>
      <c r="F1306"/>
      <c r="J1306"/>
      <c r="K1306" s="3"/>
      <c r="L1306"/>
      <c r="P1306"/>
      <c r="Q1306"/>
      <c r="R1306"/>
      <c r="S1306"/>
      <c r="T1306"/>
      <c r="U1306"/>
      <c r="V1306"/>
      <c r="W1306"/>
      <c r="X1306"/>
      <c r="Y1306"/>
      <c r="Z1306"/>
    </row>
    <row r="1307" spans="1:26" s="1" customFormat="1">
      <c r="A1307" s="9"/>
      <c r="B1307" s="4"/>
      <c r="D1307"/>
      <c r="E1307"/>
      <c r="F1307"/>
      <c r="J1307"/>
      <c r="K1307" s="3"/>
      <c r="L1307"/>
      <c r="P1307"/>
      <c r="Q1307"/>
      <c r="R1307"/>
      <c r="S1307"/>
      <c r="T1307"/>
      <c r="U1307"/>
      <c r="V1307"/>
      <c r="W1307"/>
      <c r="X1307"/>
      <c r="Y1307"/>
      <c r="Z1307"/>
    </row>
    <row r="1308" spans="1:26" s="1" customFormat="1">
      <c r="A1308" s="9"/>
      <c r="B1308" s="4"/>
      <c r="D1308"/>
      <c r="E1308"/>
      <c r="F1308"/>
      <c r="J1308"/>
      <c r="K1308" s="3"/>
      <c r="L1308"/>
      <c r="P1308"/>
      <c r="Q1308"/>
      <c r="R1308"/>
      <c r="S1308"/>
      <c r="T1308"/>
      <c r="U1308"/>
      <c r="V1308"/>
      <c r="W1308"/>
      <c r="X1308"/>
      <c r="Y1308"/>
      <c r="Z1308"/>
    </row>
    <row r="1309" spans="1:26" s="1" customFormat="1">
      <c r="A1309" s="9"/>
      <c r="B1309" s="4"/>
      <c r="D1309"/>
      <c r="E1309"/>
      <c r="F1309"/>
      <c r="J1309"/>
      <c r="K1309" s="3"/>
      <c r="L1309"/>
      <c r="P1309"/>
      <c r="Q1309"/>
      <c r="R1309"/>
      <c r="S1309"/>
      <c r="T1309"/>
      <c r="U1309"/>
      <c r="V1309"/>
      <c r="W1309"/>
      <c r="X1309"/>
      <c r="Y1309"/>
      <c r="Z1309"/>
    </row>
    <row r="1310" spans="1:26" s="1" customFormat="1">
      <c r="A1310" s="9"/>
      <c r="B1310" s="4"/>
      <c r="D1310"/>
      <c r="E1310"/>
      <c r="F1310"/>
      <c r="J1310"/>
      <c r="K1310" s="3"/>
      <c r="L1310"/>
      <c r="P1310"/>
      <c r="Q1310"/>
      <c r="R1310"/>
      <c r="S1310"/>
      <c r="T1310"/>
      <c r="U1310"/>
      <c r="V1310"/>
      <c r="W1310"/>
      <c r="X1310"/>
      <c r="Y1310"/>
      <c r="Z1310"/>
    </row>
    <row r="1311" spans="1:26" s="1" customFormat="1">
      <c r="A1311" s="9"/>
      <c r="B1311" s="4"/>
      <c r="D1311"/>
      <c r="E1311"/>
      <c r="F1311"/>
      <c r="J1311"/>
      <c r="K1311" s="3"/>
      <c r="L1311"/>
      <c r="P1311"/>
      <c r="Q1311"/>
      <c r="R1311"/>
      <c r="S1311"/>
      <c r="T1311"/>
      <c r="U1311"/>
      <c r="V1311"/>
      <c r="W1311"/>
      <c r="X1311"/>
      <c r="Y1311"/>
      <c r="Z1311"/>
    </row>
    <row r="1312" spans="1:26" s="1" customFormat="1">
      <c r="A1312" s="9"/>
      <c r="B1312" s="4"/>
      <c r="D1312"/>
      <c r="E1312"/>
      <c r="F1312"/>
      <c r="J1312"/>
      <c r="K1312" s="3"/>
      <c r="L1312"/>
      <c r="P1312"/>
      <c r="Q1312"/>
      <c r="R1312"/>
      <c r="S1312"/>
      <c r="T1312"/>
      <c r="U1312"/>
      <c r="V1312"/>
      <c r="W1312"/>
      <c r="X1312"/>
      <c r="Y1312"/>
      <c r="Z1312"/>
    </row>
    <row r="1313" spans="1:26" s="1" customFormat="1">
      <c r="A1313" s="9"/>
      <c r="B1313" s="4"/>
      <c r="D1313"/>
      <c r="E1313"/>
      <c r="F1313"/>
      <c r="J1313"/>
      <c r="K1313" s="3"/>
      <c r="L1313"/>
      <c r="P1313"/>
      <c r="Q1313"/>
      <c r="R1313"/>
      <c r="S1313"/>
      <c r="T1313"/>
      <c r="U1313"/>
      <c r="V1313"/>
      <c r="W1313"/>
      <c r="X1313"/>
      <c r="Y1313"/>
      <c r="Z1313"/>
    </row>
    <row r="1314" spans="1:26" s="1" customFormat="1">
      <c r="A1314" s="9"/>
      <c r="B1314" s="4"/>
      <c r="D1314"/>
      <c r="E1314"/>
      <c r="F1314"/>
      <c r="J1314"/>
      <c r="K1314" s="3"/>
      <c r="L1314"/>
      <c r="P1314"/>
      <c r="Q1314"/>
      <c r="R1314"/>
      <c r="S1314"/>
      <c r="T1314"/>
      <c r="U1314"/>
      <c r="V1314"/>
      <c r="W1314"/>
      <c r="X1314"/>
      <c r="Y1314"/>
      <c r="Z1314"/>
    </row>
    <row r="1315" spans="1:26" s="1" customFormat="1">
      <c r="A1315" s="9"/>
      <c r="B1315" s="4"/>
      <c r="D1315"/>
      <c r="E1315"/>
      <c r="F1315"/>
      <c r="J1315"/>
      <c r="K1315" s="3"/>
      <c r="L1315"/>
      <c r="P1315"/>
      <c r="Q1315"/>
      <c r="R1315"/>
      <c r="S1315"/>
      <c r="T1315"/>
      <c r="U1315"/>
      <c r="V1315"/>
      <c r="W1315"/>
      <c r="X1315"/>
      <c r="Y1315"/>
      <c r="Z1315"/>
    </row>
    <row r="1316" spans="1:26" s="1" customFormat="1">
      <c r="A1316" s="9"/>
      <c r="B1316" s="4"/>
      <c r="D1316"/>
      <c r="E1316"/>
      <c r="F1316"/>
      <c r="J1316"/>
      <c r="K1316" s="3"/>
      <c r="L1316"/>
      <c r="P1316"/>
      <c r="Q1316"/>
      <c r="R1316"/>
      <c r="S1316"/>
      <c r="T1316"/>
      <c r="U1316"/>
      <c r="V1316"/>
      <c r="W1316"/>
      <c r="X1316"/>
      <c r="Y1316"/>
      <c r="Z1316"/>
    </row>
    <row r="1317" spans="1:26" s="1" customFormat="1">
      <c r="A1317" s="9"/>
      <c r="B1317" s="4"/>
      <c r="D1317"/>
      <c r="E1317"/>
      <c r="F1317"/>
      <c r="J1317"/>
      <c r="K1317" s="3"/>
      <c r="L1317"/>
      <c r="P1317"/>
      <c r="Q1317"/>
      <c r="R1317"/>
      <c r="S1317"/>
      <c r="T1317"/>
      <c r="U1317"/>
      <c r="V1317"/>
      <c r="W1317"/>
      <c r="X1317"/>
      <c r="Y1317"/>
      <c r="Z1317"/>
    </row>
    <row r="1318" spans="1:26" s="1" customFormat="1">
      <c r="A1318" s="9"/>
      <c r="B1318" s="4"/>
      <c r="D1318"/>
      <c r="E1318"/>
      <c r="F1318"/>
      <c r="J1318"/>
      <c r="K1318" s="3"/>
      <c r="L1318"/>
      <c r="P1318"/>
      <c r="Q1318"/>
      <c r="R1318"/>
      <c r="S1318"/>
      <c r="T1318"/>
      <c r="U1318"/>
      <c r="V1318"/>
      <c r="W1318"/>
      <c r="X1318"/>
      <c r="Y1318"/>
      <c r="Z1318"/>
    </row>
    <row r="1319" spans="1:26" s="1" customFormat="1">
      <c r="A1319" s="9"/>
      <c r="B1319" s="4"/>
      <c r="D1319"/>
      <c r="E1319"/>
      <c r="F1319"/>
      <c r="J1319"/>
      <c r="K1319" s="3"/>
      <c r="L1319"/>
      <c r="P1319"/>
      <c r="Q1319"/>
      <c r="R1319"/>
      <c r="S1319"/>
      <c r="T1319"/>
      <c r="U1319"/>
      <c r="V1319"/>
      <c r="W1319"/>
      <c r="X1319"/>
      <c r="Y1319"/>
      <c r="Z1319"/>
    </row>
    <row r="1320" spans="1:26" s="1" customFormat="1">
      <c r="A1320" s="9"/>
      <c r="B1320" s="4"/>
      <c r="D1320"/>
      <c r="E1320"/>
      <c r="F1320"/>
      <c r="J1320"/>
      <c r="K1320" s="3"/>
      <c r="L1320"/>
      <c r="P1320"/>
      <c r="Q1320"/>
      <c r="R1320"/>
      <c r="S1320"/>
      <c r="T1320"/>
      <c r="U1320"/>
      <c r="V1320"/>
      <c r="W1320"/>
      <c r="X1320"/>
      <c r="Y1320"/>
      <c r="Z1320"/>
    </row>
    <row r="1321" spans="1:26" s="1" customFormat="1">
      <c r="A1321" s="9"/>
      <c r="B1321" s="4"/>
      <c r="D1321"/>
      <c r="E1321"/>
      <c r="F1321"/>
      <c r="J1321"/>
      <c r="K1321" s="3"/>
      <c r="L1321"/>
      <c r="P1321"/>
      <c r="Q1321"/>
      <c r="R1321"/>
      <c r="S1321"/>
      <c r="T1321"/>
      <c r="U1321"/>
      <c r="V1321"/>
      <c r="W1321"/>
      <c r="X1321"/>
      <c r="Y1321"/>
      <c r="Z1321"/>
    </row>
  </sheetData>
  <mergeCells count="2">
    <mergeCell ref="B1:D1"/>
    <mergeCell ref="F1:K1"/>
  </mergeCells>
  <conditionalFormatting sqref="C1:C3 C6:C1048576">
    <cfRule type="expression" dxfId="20" priority="1" stopIfTrue="1">
      <formula>LEN(INDIRECT("R"&amp;ROW()&amp;"C2",FALSE))=0</formula>
    </cfRule>
    <cfRule type="expression" dxfId="19" priority="26" stopIfTrue="1">
      <formula>LEN(INDIRECT("R"&amp;ROW()&amp;"C3",FALSE))=0</formula>
    </cfRule>
    <cfRule type="expression" dxfId="18" priority="27">
      <formula>INDIRECT("R"&amp;ROW()&amp;"C"&amp;COLUMN(),FALSE)="Unk."</formula>
    </cfRule>
    <cfRule type="expression" dxfId="17" priority="28" stopIfTrue="1">
      <formula>INDIRECT("R"&amp;ROW()&amp;"C"&amp;COLUMN(),FALSE)="Inv."</formula>
    </cfRule>
    <cfRule type="expression" dxfId="16" priority="29" stopIfTrue="1">
      <formula>INDIRECT("R"&amp;ROW()&amp;"C"&amp;COLUMN(),FALSE)="hex"</formula>
    </cfRule>
  </conditionalFormatting>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Drop Down 3">
              <controlPr defaultSize="0" autoLine="0" autoPict="0" macro="[0]!Load_Bookmark">
                <anchor moveWithCells="1">
                  <from>
                    <xdr:col>4</xdr:col>
                    <xdr:colOff>0</xdr:colOff>
                    <xdr:row>0</xdr:row>
                    <xdr:rowOff>19050</xdr:rowOff>
                  </from>
                  <to>
                    <xdr:col>6</xdr:col>
                    <xdr:colOff>390525</xdr:colOff>
                    <xdr:row>0</xdr:row>
                    <xdr:rowOff>219075</xdr:rowOff>
                  </to>
                </anchor>
              </controlPr>
            </control>
          </mc:Choice>
        </mc:AlternateContent>
        <mc:AlternateContent xmlns:mc="http://schemas.openxmlformats.org/markup-compatibility/2006">
          <mc:Choice Requires="x14">
            <control shapeId="2052" r:id="rId5" name="Drop Down 4">
              <controlPr defaultSize="0" autoLine="0" autoPict="0" macro="[0]!Save_Bookmark">
                <anchor moveWithCells="1">
                  <from>
                    <xdr:col>8</xdr:col>
                    <xdr:colOff>781050</xdr:colOff>
                    <xdr:row>0</xdr:row>
                    <xdr:rowOff>19050</xdr:rowOff>
                  </from>
                  <to>
                    <xdr:col>10</xdr:col>
                    <xdr:colOff>152400</xdr:colOff>
                    <xdr:row>0</xdr:row>
                    <xdr:rowOff>219075</xdr:rowOff>
                  </to>
                </anchor>
              </controlPr>
            </control>
          </mc:Choice>
        </mc:AlternateContent>
        <mc:AlternateContent xmlns:mc="http://schemas.openxmlformats.org/markup-compatibility/2006">
          <mc:Choice Requires="x14">
            <control shapeId="2057" r:id="rId6" name="Button 9">
              <controlPr defaultSize="0" print="0" autoFill="0" autoPict="0" macro="[0]!Config">
                <anchor moveWithCells="1" sizeWithCells="1">
                  <from>
                    <xdr:col>0</xdr:col>
                    <xdr:colOff>57150</xdr:colOff>
                    <xdr:row>0</xdr:row>
                    <xdr:rowOff>0</xdr:rowOff>
                  </from>
                  <to>
                    <xdr:col>1</xdr:col>
                    <xdr:colOff>323850</xdr:colOff>
                    <xdr:row>0</xdr:row>
                    <xdr:rowOff>228600</xdr:rowOff>
                  </to>
                </anchor>
              </controlPr>
            </control>
          </mc:Choice>
        </mc:AlternateContent>
        <mc:AlternateContent xmlns:mc="http://schemas.openxmlformats.org/markup-compatibility/2006">
          <mc:Choice Requires="x14">
            <control shapeId="2058" r:id="rId7" name="Button 10">
              <controlPr defaultSize="0" print="0" autoFill="0" autoPict="0" macro="[0]!SaveQuicksave_ForceOptimize">
                <anchor moveWithCells="1" sizeWithCells="1">
                  <from>
                    <xdr:col>1</xdr:col>
                    <xdr:colOff>1495425</xdr:colOff>
                    <xdr:row>0</xdr:row>
                    <xdr:rowOff>0</xdr:rowOff>
                  </from>
                  <to>
                    <xdr:col>3</xdr:col>
                    <xdr:colOff>504825</xdr:colOff>
                    <xdr:row>0</xdr:row>
                    <xdr:rowOff>228600</xdr:rowOff>
                  </to>
                </anchor>
              </controlPr>
            </control>
          </mc:Choice>
        </mc:AlternateContent>
        <mc:AlternateContent xmlns:mc="http://schemas.openxmlformats.org/markup-compatibility/2006">
          <mc:Choice Requires="x14">
            <control shapeId="2059" r:id="rId8" name="Button 11">
              <controlPr defaultSize="0" print="0" autoFill="0" autoPict="0" macro="[0]!SaveXML_ForceOptimize">
                <anchor moveWithCells="1" sizeWithCells="1">
                  <from>
                    <xdr:col>1</xdr:col>
                    <xdr:colOff>371475</xdr:colOff>
                    <xdr:row>0</xdr:row>
                    <xdr:rowOff>0</xdr:rowOff>
                  </from>
                  <to>
                    <xdr:col>1</xdr:col>
                    <xdr:colOff>1447800</xdr:colOff>
                    <xdr:row>0</xdr:row>
                    <xdr:rowOff>228600</xdr:rowOff>
                  </to>
                </anchor>
              </controlPr>
            </control>
          </mc:Choice>
        </mc:AlternateContent>
        <mc:AlternateContent xmlns:mc="http://schemas.openxmlformats.org/markup-compatibility/2006">
          <mc:Choice Requires="x14">
            <control shapeId="2060" r:id="rId9" name="Button 12">
              <controlPr defaultSize="0" print="0" autoFill="0" autoPict="0" macro="[0]!Optimize">
                <anchor moveWithCells="1" sizeWithCells="1">
                  <from>
                    <xdr:col>10</xdr:col>
                    <xdr:colOff>457200</xdr:colOff>
                    <xdr:row>0</xdr:row>
                    <xdr:rowOff>0</xdr:rowOff>
                  </from>
                  <to>
                    <xdr:col>11</xdr:col>
                    <xdr:colOff>438150</xdr:colOff>
                    <xdr:row>0</xdr:row>
                    <xdr:rowOff>219075</xdr:rowOff>
                  </to>
                </anchor>
              </controlPr>
            </control>
          </mc:Choice>
        </mc:AlternateContent>
        <mc:AlternateContent xmlns:mc="http://schemas.openxmlformats.org/markup-compatibility/2006">
          <mc:Choice Requires="x14">
            <control shapeId="2061" r:id="rId10" name="Button 13">
              <controlPr defaultSize="0" print="0" autoFill="0" autoPict="0" macro="[0]!VBATimeButtonON">
                <anchor moveWithCells="1" sizeWithCells="1">
                  <from>
                    <xdr:col>11</xdr:col>
                    <xdr:colOff>485775</xdr:colOff>
                    <xdr:row>0</xdr:row>
                    <xdr:rowOff>0</xdr:rowOff>
                  </from>
                  <to>
                    <xdr:col>13</xdr:col>
                    <xdr:colOff>219075</xdr:colOff>
                    <xdr:row>0</xdr:row>
                    <xdr:rowOff>219075</xdr:rowOff>
                  </to>
                </anchor>
              </controlPr>
            </control>
          </mc:Choice>
        </mc:AlternateContent>
        <mc:AlternateContent xmlns:mc="http://schemas.openxmlformats.org/markup-compatibility/2006">
          <mc:Choice Requires="x14">
            <control shapeId="2062" r:id="rId11" name="Button 14">
              <controlPr defaultSize="0" print="0" autoFill="0" autoPict="0" macro="[0]!VBATimeButtonOFF">
                <anchor moveWithCells="1" sizeWithCells="1">
                  <from>
                    <xdr:col>13</xdr:col>
                    <xdr:colOff>266700</xdr:colOff>
                    <xdr:row>0</xdr:row>
                    <xdr:rowOff>0</xdr:rowOff>
                  </from>
                  <to>
                    <xdr:col>14</xdr:col>
                    <xdr:colOff>457200</xdr:colOff>
                    <xdr:row>0</xdr:row>
                    <xdr:rowOff>219075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7" tint="0.39997558519241921"/>
  </sheetPr>
  <dimension ref="A1:T65537"/>
  <sheetViews>
    <sheetView showRowColHeaders="0" topLeftCell="E1" workbookViewId="0">
      <selection activeCell="S2" sqref="S2"/>
    </sheetView>
  </sheetViews>
  <sheetFormatPr defaultRowHeight="15"/>
  <cols>
    <col min="1" max="4" width="9.140625" style="47" hidden="1" customWidth="1"/>
    <col min="5" max="5" width="3.28515625" style="47" customWidth="1"/>
    <col min="6" max="6" width="9.140625" style="47"/>
    <col min="7" max="7" width="43.5703125" style="47" customWidth="1"/>
    <col min="8" max="9" width="4.140625" style="47" hidden="1" customWidth="1"/>
    <col min="10" max="10" width="49.5703125" style="47" customWidth="1"/>
    <col min="11" max="11" width="4.140625" style="50" hidden="1" customWidth="1"/>
    <col min="12" max="12" width="14.42578125" style="47" customWidth="1"/>
    <col min="13" max="13" width="4.140625" style="50" hidden="1" customWidth="1"/>
    <col min="14" max="14" width="12.140625" style="47" customWidth="1"/>
    <col min="15" max="15" width="3.28515625" style="47" customWidth="1"/>
    <col min="16" max="18" width="3.85546875" style="47" hidden="1" customWidth="1"/>
    <col min="19" max="19" width="48.5703125" style="47" customWidth="1"/>
    <col min="20" max="20" width="20.7109375" style="47" customWidth="1"/>
    <col min="21" max="16384" width="9.140625" style="47"/>
  </cols>
  <sheetData>
    <row r="1" spans="1:20">
      <c r="A1" s="47" t="str">
        <f>RangeAddress($J$3:$J$514)</f>
        <v>'Effects'!$J$3:$J$514</v>
      </c>
      <c r="B1" s="47" t="str">
        <f>RangeAddress($D$3:$D$514)</f>
        <v>'Effects'!$D$3:$D$514</v>
      </c>
    </row>
    <row r="2" spans="1:20" ht="15" customHeight="1">
      <c r="D2" s="47" t="s">
        <v>407</v>
      </c>
      <c r="F2" s="57" t="s">
        <v>426</v>
      </c>
      <c r="G2" s="58" t="s">
        <v>412</v>
      </c>
      <c r="H2" s="59"/>
      <c r="I2" s="59"/>
      <c r="J2" s="53" t="s">
        <v>411</v>
      </c>
      <c r="K2" s="101"/>
      <c r="L2" s="53" t="s">
        <v>2954</v>
      </c>
      <c r="M2" s="101"/>
      <c r="N2" s="53" t="s">
        <v>2914</v>
      </c>
      <c r="S2" s="57" t="s">
        <v>2955</v>
      </c>
    </row>
    <row r="3" spans="1:20">
      <c r="C3" s="47">
        <v>0</v>
      </c>
      <c r="D3" s="48" t="str">
        <f>Strings!B2</f>
        <v/>
      </c>
      <c r="F3" s="91" t="s">
        <v>427</v>
      </c>
      <c r="G3" s="92" t="s">
        <v>1885</v>
      </c>
      <c r="H3" s="60">
        <f>H2+I3</f>
        <v>0</v>
      </c>
      <c r="I3" s="60">
        <f>IF(AND(LEN(J3)=0,LEN(L3)=0,LEN(N3)=0),1,0)</f>
        <v>0</v>
      </c>
      <c r="J3" s="80" t="str">
        <f>$D$3</f>
        <v/>
      </c>
      <c r="K3" s="102">
        <f>I3</f>
        <v>0</v>
      </c>
      <c r="L3" s="157" t="s">
        <v>406</v>
      </c>
      <c r="M3" s="102">
        <f>I3</f>
        <v>0</v>
      </c>
      <c r="N3" s="157" t="s">
        <v>2956</v>
      </c>
      <c r="O3" s="54" t="s">
        <v>406</v>
      </c>
      <c r="P3" s="47">
        <v>1</v>
      </c>
      <c r="Q3" s="47">
        <f>IFERROR(MATCH(P3,$H$3:$H$514,0),0)</f>
        <v>38</v>
      </c>
      <c r="R3" s="47" t="str">
        <f t="shared" ref="R3:R66" si="0">MID(F3,2,3)&amp;" "&amp;G3</f>
        <v>000 Crashes Game</v>
      </c>
      <c r="S3" s="61" t="str">
        <f t="shared" ref="S3:S66" si="1">IF(Q3,INDEX($R$3:$R$514,Q3),"")</f>
        <v xml:space="preserve">037 </v>
      </c>
    </row>
    <row r="4" spans="1:20">
      <c r="C4" s="47">
        <v>1</v>
      </c>
      <c r="D4" s="48" t="str">
        <f>Strings!B3</f>
        <v>Cure</v>
      </c>
      <c r="F4" s="91" t="s">
        <v>428</v>
      </c>
      <c r="G4" s="92" t="s">
        <v>1045</v>
      </c>
      <c r="H4" s="60">
        <f t="shared" ref="H4:H67" si="2">H3+I4</f>
        <v>0</v>
      </c>
      <c r="I4" s="60">
        <f t="shared" ref="I4:I67" si="3">IF(AND(LEN(J4)=0,LEN(L4)=0,LEN(N4)=0),1,0)</f>
        <v>0</v>
      </c>
      <c r="J4" s="80" t="str">
        <f>$D$4&amp;", "&amp;$D$417&amp;", "&amp;$D$418&amp;", "&amp;$D$419&amp;", "&amp;$D$420&amp;", "&amp;$D$421&amp;", "&amp;$D$422&amp;", "&amp;$D$423&amp;", "&amp;$D$424</f>
        <v>Cure, CT, Level, Exp, Height, Prime Number, 5, 4, 3</v>
      </c>
      <c r="K4" s="102">
        <f t="shared" ref="K4:K67" si="4">I4</f>
        <v>0</v>
      </c>
      <c r="L4" s="157" t="s">
        <v>406</v>
      </c>
      <c r="M4" s="102">
        <f t="shared" ref="M4:M67" si="5">I4</f>
        <v>0</v>
      </c>
      <c r="N4" s="157" t="s">
        <v>406</v>
      </c>
      <c r="O4" s="54" t="s">
        <v>406</v>
      </c>
      <c r="P4" s="47">
        <f>P3+1</f>
        <v>2</v>
      </c>
      <c r="Q4" s="47">
        <f t="shared" ref="Q4:Q67" si="6">IFERROR(MATCH(P4,$H$3:$H$514,0),0)</f>
        <v>39</v>
      </c>
      <c r="R4" s="47" t="str">
        <f t="shared" si="0"/>
        <v>001 Cure</v>
      </c>
      <c r="S4" s="61" t="str">
        <f t="shared" si="1"/>
        <v xml:space="preserve">038 </v>
      </c>
    </row>
    <row r="5" spans="1:20">
      <c r="C5" s="47">
        <v>2</v>
      </c>
      <c r="D5" s="48" t="str">
        <f>Strings!B4</f>
        <v>Cure 2</v>
      </c>
      <c r="F5" s="91" t="s">
        <v>429</v>
      </c>
      <c r="G5" s="92" t="s">
        <v>1046</v>
      </c>
      <c r="H5" s="60">
        <f t="shared" si="2"/>
        <v>0</v>
      </c>
      <c r="I5" s="60">
        <f t="shared" si="3"/>
        <v>0</v>
      </c>
      <c r="J5" s="80" t="str">
        <f>$D$5</f>
        <v>Cure 2</v>
      </c>
      <c r="K5" s="102">
        <f t="shared" si="4"/>
        <v>0</v>
      </c>
      <c r="L5" s="157" t="s">
        <v>406</v>
      </c>
      <c r="M5" s="102">
        <f t="shared" si="5"/>
        <v>0</v>
      </c>
      <c r="N5" s="157" t="s">
        <v>406</v>
      </c>
      <c r="O5" s="54" t="s">
        <v>406</v>
      </c>
      <c r="P5" s="47">
        <f t="shared" ref="P5:P68" si="7">P4+1</f>
        <v>3</v>
      </c>
      <c r="Q5" s="47">
        <f t="shared" si="6"/>
        <v>43</v>
      </c>
      <c r="R5" s="47" t="str">
        <f t="shared" si="0"/>
        <v>002 Cure 2</v>
      </c>
      <c r="S5" s="61" t="str">
        <f t="shared" si="1"/>
        <v xml:space="preserve">042 </v>
      </c>
    </row>
    <row r="6" spans="1:20">
      <c r="C6" s="47">
        <v>3</v>
      </c>
      <c r="D6" s="48" t="str">
        <f>Strings!B5</f>
        <v>Cure 3</v>
      </c>
      <c r="F6" s="91" t="s">
        <v>430</v>
      </c>
      <c r="G6" s="92" t="s">
        <v>1047</v>
      </c>
      <c r="H6" s="60">
        <f t="shared" si="2"/>
        <v>0</v>
      </c>
      <c r="I6" s="60">
        <f t="shared" si="3"/>
        <v>0</v>
      </c>
      <c r="J6" s="80" t="str">
        <f>$D$6</f>
        <v>Cure 3</v>
      </c>
      <c r="K6" s="102">
        <f t="shared" si="4"/>
        <v>0</v>
      </c>
      <c r="L6" s="157" t="s">
        <v>406</v>
      </c>
      <c r="M6" s="102">
        <f t="shared" si="5"/>
        <v>0</v>
      </c>
      <c r="N6" s="157" t="s">
        <v>406</v>
      </c>
      <c r="O6" s="54" t="s">
        <v>406</v>
      </c>
      <c r="P6" s="47">
        <f t="shared" si="7"/>
        <v>4</v>
      </c>
      <c r="Q6" s="47">
        <f t="shared" si="6"/>
        <v>49</v>
      </c>
      <c r="R6" s="47" t="str">
        <f t="shared" si="0"/>
        <v>003 Cure 3</v>
      </c>
      <c r="S6" s="61" t="str">
        <f t="shared" si="1"/>
        <v xml:space="preserve">048 </v>
      </c>
    </row>
    <row r="7" spans="1:20" ht="15" customHeight="1">
      <c r="C7" s="47">
        <v>4</v>
      </c>
      <c r="D7" s="48" t="str">
        <f>Strings!B6</f>
        <v>Cure 4</v>
      </c>
      <c r="F7" s="91" t="s">
        <v>431</v>
      </c>
      <c r="G7" s="92" t="s">
        <v>1048</v>
      </c>
      <c r="H7" s="60">
        <f t="shared" si="2"/>
        <v>0</v>
      </c>
      <c r="I7" s="60">
        <f t="shared" si="3"/>
        <v>0</v>
      </c>
      <c r="J7" s="80" t="str">
        <f>$D$7</f>
        <v>Cure 4</v>
      </c>
      <c r="K7" s="102">
        <f t="shared" si="4"/>
        <v>0</v>
      </c>
      <c r="L7" s="157" t="s">
        <v>406</v>
      </c>
      <c r="M7" s="102">
        <f t="shared" si="5"/>
        <v>0</v>
      </c>
      <c r="N7" s="157" t="s">
        <v>406</v>
      </c>
      <c r="O7" s="54" t="s">
        <v>406</v>
      </c>
      <c r="P7" s="47">
        <f t="shared" si="7"/>
        <v>5</v>
      </c>
      <c r="Q7" s="47">
        <f t="shared" si="6"/>
        <v>65</v>
      </c>
      <c r="R7" s="47" t="str">
        <f t="shared" si="0"/>
        <v>004 Cure 4</v>
      </c>
      <c r="S7" s="61" t="str">
        <f t="shared" si="1"/>
        <v xml:space="preserve">064 </v>
      </c>
      <c r="T7" s="97"/>
    </row>
    <row r="8" spans="1:20">
      <c r="C8" s="47">
        <v>5</v>
      </c>
      <c r="D8" s="48" t="str">
        <f>Strings!B7</f>
        <v>Raise</v>
      </c>
      <c r="F8" s="91" t="s">
        <v>432</v>
      </c>
      <c r="G8" s="92" t="s">
        <v>1049</v>
      </c>
      <c r="H8" s="60">
        <f t="shared" si="2"/>
        <v>0</v>
      </c>
      <c r="I8" s="60">
        <f t="shared" si="3"/>
        <v>0</v>
      </c>
      <c r="J8" s="80" t="str">
        <f>$D$8</f>
        <v>Raise</v>
      </c>
      <c r="K8" s="102">
        <f t="shared" si="4"/>
        <v>0</v>
      </c>
      <c r="L8" s="157" t="s">
        <v>406</v>
      </c>
      <c r="M8" s="102">
        <f t="shared" si="5"/>
        <v>0</v>
      </c>
      <c r="N8" s="157" t="s">
        <v>406</v>
      </c>
      <c r="O8" s="54" t="s">
        <v>406</v>
      </c>
      <c r="P8" s="47">
        <f t="shared" si="7"/>
        <v>6</v>
      </c>
      <c r="Q8" s="47">
        <f t="shared" si="6"/>
        <v>76</v>
      </c>
      <c r="R8" s="47" t="str">
        <f t="shared" si="0"/>
        <v>005 Raise</v>
      </c>
      <c r="S8" s="61" t="str">
        <f t="shared" si="1"/>
        <v xml:space="preserve">075 </v>
      </c>
    </row>
    <row r="9" spans="1:20">
      <c r="C9" s="47">
        <v>6</v>
      </c>
      <c r="D9" s="48" t="str">
        <f>Strings!B8</f>
        <v>Raise 2</v>
      </c>
      <c r="F9" s="91" t="s">
        <v>433</v>
      </c>
      <c r="G9" s="92" t="s">
        <v>1050</v>
      </c>
      <c r="H9" s="60">
        <f t="shared" si="2"/>
        <v>0</v>
      </c>
      <c r="I9" s="60">
        <f t="shared" si="3"/>
        <v>0</v>
      </c>
      <c r="J9" s="80" t="str">
        <f>$D$9</f>
        <v>Raise 2</v>
      </c>
      <c r="K9" s="102">
        <f t="shared" si="4"/>
        <v>0</v>
      </c>
      <c r="L9" s="157" t="s">
        <v>406</v>
      </c>
      <c r="M9" s="102">
        <f t="shared" si="5"/>
        <v>0</v>
      </c>
      <c r="N9" s="157" t="s">
        <v>406</v>
      </c>
      <c r="O9" s="54" t="s">
        <v>406</v>
      </c>
      <c r="P9" s="47">
        <f t="shared" si="7"/>
        <v>7</v>
      </c>
      <c r="Q9" s="47">
        <f t="shared" si="6"/>
        <v>144</v>
      </c>
      <c r="R9" s="47" t="str">
        <f t="shared" si="0"/>
        <v>006 Raise 2</v>
      </c>
      <c r="S9" s="61" t="str">
        <f t="shared" si="1"/>
        <v xml:space="preserve">143 </v>
      </c>
    </row>
    <row r="10" spans="1:20">
      <c r="C10" s="47">
        <v>7</v>
      </c>
      <c r="D10" s="48" t="str">
        <f>Strings!B9</f>
        <v>Reraise</v>
      </c>
      <c r="F10" s="91" t="s">
        <v>434</v>
      </c>
      <c r="G10" s="92" t="s">
        <v>1051</v>
      </c>
      <c r="H10" s="60">
        <f t="shared" si="2"/>
        <v>0</v>
      </c>
      <c r="I10" s="60">
        <f t="shared" si="3"/>
        <v>0</v>
      </c>
      <c r="J10" s="80" t="str">
        <f>$D$10</f>
        <v>Reraise</v>
      </c>
      <c r="K10" s="102">
        <f t="shared" si="4"/>
        <v>0</v>
      </c>
      <c r="L10" s="157" t="s">
        <v>406</v>
      </c>
      <c r="M10" s="102">
        <f t="shared" si="5"/>
        <v>0</v>
      </c>
      <c r="N10" s="157" t="s">
        <v>406</v>
      </c>
      <c r="O10" s="54" t="s">
        <v>406</v>
      </c>
      <c r="P10" s="47">
        <f t="shared" si="7"/>
        <v>8</v>
      </c>
      <c r="Q10" s="47">
        <f t="shared" si="6"/>
        <v>145</v>
      </c>
      <c r="R10" s="47" t="str">
        <f t="shared" si="0"/>
        <v>007 Reraise</v>
      </c>
      <c r="S10" s="61" t="str">
        <f t="shared" si="1"/>
        <v xml:space="preserve">144 </v>
      </c>
    </row>
    <row r="11" spans="1:20">
      <c r="C11" s="47">
        <v>8</v>
      </c>
      <c r="D11" s="48" t="str">
        <f>Strings!B10</f>
        <v>Regen</v>
      </c>
      <c r="F11" s="91" t="s">
        <v>435</v>
      </c>
      <c r="G11" s="92" t="s">
        <v>1886</v>
      </c>
      <c r="H11" s="60">
        <f t="shared" si="2"/>
        <v>0</v>
      </c>
      <c r="I11" s="60">
        <f t="shared" si="3"/>
        <v>0</v>
      </c>
      <c r="J11" s="80" t="str">
        <f>$D$11&amp;", "&amp;$D$431</f>
        <v>Regen, Regenerator</v>
      </c>
      <c r="K11" s="102">
        <f t="shared" si="4"/>
        <v>0</v>
      </c>
      <c r="L11" s="157" t="s">
        <v>406</v>
      </c>
      <c r="M11" s="102">
        <f t="shared" si="5"/>
        <v>0</v>
      </c>
      <c r="N11" s="157" t="s">
        <v>406</v>
      </c>
      <c r="O11" s="54" t="s">
        <v>406</v>
      </c>
      <c r="P11" s="47">
        <f t="shared" si="7"/>
        <v>9</v>
      </c>
      <c r="Q11" s="47">
        <f t="shared" si="6"/>
        <v>146</v>
      </c>
      <c r="R11" s="47" t="str">
        <f t="shared" si="0"/>
        <v>008 Regen/Regenerator</v>
      </c>
      <c r="S11" s="61" t="str">
        <f t="shared" si="1"/>
        <v xml:space="preserve">145 </v>
      </c>
    </row>
    <row r="12" spans="1:20">
      <c r="C12" s="47">
        <v>9</v>
      </c>
      <c r="D12" s="48" t="str">
        <f>Strings!B11</f>
        <v>Protect</v>
      </c>
      <c r="F12" s="91" t="s">
        <v>436</v>
      </c>
      <c r="G12" s="92" t="s">
        <v>1053</v>
      </c>
      <c r="H12" s="60">
        <f t="shared" si="2"/>
        <v>0</v>
      </c>
      <c r="I12" s="60">
        <f t="shared" si="3"/>
        <v>0</v>
      </c>
      <c r="J12" s="80" t="str">
        <f>$D$12</f>
        <v>Protect</v>
      </c>
      <c r="K12" s="102">
        <f t="shared" si="4"/>
        <v>0</v>
      </c>
      <c r="L12" s="157" t="s">
        <v>406</v>
      </c>
      <c r="M12" s="102">
        <f t="shared" si="5"/>
        <v>0</v>
      </c>
      <c r="N12" s="157" t="s">
        <v>406</v>
      </c>
      <c r="O12" s="54" t="s">
        <v>406</v>
      </c>
      <c r="P12" s="47">
        <f t="shared" si="7"/>
        <v>10</v>
      </c>
      <c r="Q12" s="47">
        <f t="shared" si="6"/>
        <v>147</v>
      </c>
      <c r="R12" s="47" t="str">
        <f t="shared" si="0"/>
        <v>009 Protect</v>
      </c>
      <c r="S12" s="61" t="str">
        <f t="shared" si="1"/>
        <v xml:space="preserve">146 </v>
      </c>
    </row>
    <row r="13" spans="1:20">
      <c r="C13" s="47">
        <v>10</v>
      </c>
      <c r="D13" s="48" t="str">
        <f>Strings!B12</f>
        <v>Protect 2</v>
      </c>
      <c r="F13" s="91" t="s">
        <v>437</v>
      </c>
      <c r="G13" s="92" t="s">
        <v>1054</v>
      </c>
      <c r="H13" s="60">
        <f t="shared" si="2"/>
        <v>0</v>
      </c>
      <c r="I13" s="60">
        <f t="shared" si="3"/>
        <v>0</v>
      </c>
      <c r="J13" s="80" t="str">
        <f>$D$13</f>
        <v>Protect 2</v>
      </c>
      <c r="K13" s="102">
        <f t="shared" si="4"/>
        <v>0</v>
      </c>
      <c r="L13" s="157" t="s">
        <v>406</v>
      </c>
      <c r="M13" s="102">
        <f t="shared" si="5"/>
        <v>0</v>
      </c>
      <c r="N13" s="157" t="s">
        <v>406</v>
      </c>
      <c r="O13" s="54" t="s">
        <v>406</v>
      </c>
      <c r="P13" s="47">
        <f t="shared" si="7"/>
        <v>11</v>
      </c>
      <c r="Q13" s="47">
        <f t="shared" si="6"/>
        <v>148</v>
      </c>
      <c r="R13" s="47" t="str">
        <f t="shared" si="0"/>
        <v>010 Protect 2</v>
      </c>
      <c r="S13" s="61" t="str">
        <f t="shared" si="1"/>
        <v xml:space="preserve">147 </v>
      </c>
    </row>
    <row r="14" spans="1:20">
      <c r="C14" s="47">
        <v>11</v>
      </c>
      <c r="D14" s="48" t="str">
        <f>Strings!B13</f>
        <v>Shell</v>
      </c>
      <c r="F14" s="91" t="s">
        <v>438</v>
      </c>
      <c r="G14" s="92" t="s">
        <v>1055</v>
      </c>
      <c r="H14" s="60">
        <f t="shared" si="2"/>
        <v>0</v>
      </c>
      <c r="I14" s="60">
        <f t="shared" si="3"/>
        <v>0</v>
      </c>
      <c r="J14" s="80" t="str">
        <f>$D$14</f>
        <v>Shell</v>
      </c>
      <c r="K14" s="102">
        <f t="shared" si="4"/>
        <v>0</v>
      </c>
      <c r="L14" s="157" t="s">
        <v>406</v>
      </c>
      <c r="M14" s="102">
        <f t="shared" si="5"/>
        <v>0</v>
      </c>
      <c r="N14" s="157" t="s">
        <v>406</v>
      </c>
      <c r="O14" s="54" t="s">
        <v>406</v>
      </c>
      <c r="P14" s="47">
        <f t="shared" si="7"/>
        <v>12</v>
      </c>
      <c r="Q14" s="47">
        <f t="shared" si="6"/>
        <v>149</v>
      </c>
      <c r="R14" s="47" t="str">
        <f t="shared" si="0"/>
        <v>011 Shell</v>
      </c>
      <c r="S14" s="61" t="str">
        <f t="shared" si="1"/>
        <v xml:space="preserve">148 </v>
      </c>
    </row>
    <row r="15" spans="1:20">
      <c r="C15" s="47">
        <v>12</v>
      </c>
      <c r="D15" s="48" t="str">
        <f>Strings!B14</f>
        <v>Shell 2</v>
      </c>
      <c r="F15" s="91" t="s">
        <v>439</v>
      </c>
      <c r="G15" s="92" t="s">
        <v>1056</v>
      </c>
      <c r="H15" s="60">
        <f t="shared" si="2"/>
        <v>0</v>
      </c>
      <c r="I15" s="60">
        <f t="shared" si="3"/>
        <v>0</v>
      </c>
      <c r="J15" s="80" t="str">
        <f>$D$15</f>
        <v>Shell 2</v>
      </c>
      <c r="K15" s="102">
        <f t="shared" si="4"/>
        <v>0</v>
      </c>
      <c r="L15" s="157" t="s">
        <v>406</v>
      </c>
      <c r="M15" s="102">
        <f t="shared" si="5"/>
        <v>0</v>
      </c>
      <c r="N15" s="157" t="s">
        <v>406</v>
      </c>
      <c r="O15" s="54" t="s">
        <v>406</v>
      </c>
      <c r="P15" s="47">
        <f t="shared" si="7"/>
        <v>13</v>
      </c>
      <c r="Q15" s="47">
        <f t="shared" si="6"/>
        <v>150</v>
      </c>
      <c r="R15" s="47" t="str">
        <f t="shared" si="0"/>
        <v>012 Shell 2</v>
      </c>
      <c r="S15" s="61" t="str">
        <f t="shared" si="1"/>
        <v xml:space="preserve">149 </v>
      </c>
    </row>
    <row r="16" spans="1:20">
      <c r="C16" s="47">
        <v>13</v>
      </c>
      <c r="D16" s="48" t="str">
        <f>Strings!B15</f>
        <v>Wall</v>
      </c>
      <c r="F16" s="91" t="s">
        <v>440</v>
      </c>
      <c r="G16" s="92" t="s">
        <v>1057</v>
      </c>
      <c r="H16" s="60">
        <f t="shared" si="2"/>
        <v>0</v>
      </c>
      <c r="I16" s="60">
        <f t="shared" si="3"/>
        <v>0</v>
      </c>
      <c r="J16" s="80" t="str">
        <f>$D$16</f>
        <v>Wall</v>
      </c>
      <c r="K16" s="102">
        <f t="shared" si="4"/>
        <v>0</v>
      </c>
      <c r="L16" s="157" t="s">
        <v>406</v>
      </c>
      <c r="M16" s="102">
        <f t="shared" si="5"/>
        <v>0</v>
      </c>
      <c r="N16" s="157" t="s">
        <v>406</v>
      </c>
      <c r="O16" s="54" t="s">
        <v>406</v>
      </c>
      <c r="P16" s="47">
        <f t="shared" si="7"/>
        <v>14</v>
      </c>
      <c r="Q16" s="47">
        <f t="shared" si="6"/>
        <v>151</v>
      </c>
      <c r="R16" s="47" t="str">
        <f t="shared" si="0"/>
        <v>013 Wall</v>
      </c>
      <c r="S16" s="61" t="str">
        <f t="shared" si="1"/>
        <v xml:space="preserve">150 </v>
      </c>
    </row>
    <row r="17" spans="3:19">
      <c r="C17" s="47">
        <v>14</v>
      </c>
      <c r="D17" s="48" t="str">
        <f>Strings!B16</f>
        <v>Esuna</v>
      </c>
      <c r="F17" s="91" t="s">
        <v>441</v>
      </c>
      <c r="G17" s="92" t="s">
        <v>1058</v>
      </c>
      <c r="H17" s="60">
        <f t="shared" si="2"/>
        <v>0</v>
      </c>
      <c r="I17" s="60">
        <f t="shared" si="3"/>
        <v>0</v>
      </c>
      <c r="J17" s="80" t="str">
        <f>$D$17</f>
        <v>Esuna</v>
      </c>
      <c r="K17" s="102">
        <f t="shared" si="4"/>
        <v>0</v>
      </c>
      <c r="L17" s="157" t="s">
        <v>406</v>
      </c>
      <c r="M17" s="102">
        <f t="shared" si="5"/>
        <v>0</v>
      </c>
      <c r="N17" s="157" t="s">
        <v>406</v>
      </c>
      <c r="O17" s="54" t="s">
        <v>406</v>
      </c>
      <c r="P17" s="47">
        <f t="shared" si="7"/>
        <v>15</v>
      </c>
      <c r="Q17" s="47">
        <f t="shared" si="6"/>
        <v>152</v>
      </c>
      <c r="R17" s="47" t="str">
        <f t="shared" si="0"/>
        <v>014 Esuna</v>
      </c>
      <c r="S17" s="61" t="str">
        <f t="shared" si="1"/>
        <v xml:space="preserve">151 </v>
      </c>
    </row>
    <row r="18" spans="3:19">
      <c r="C18" s="47">
        <v>15</v>
      </c>
      <c r="D18" s="48" t="str">
        <f>Strings!B17</f>
        <v>Holy</v>
      </c>
      <c r="F18" s="91" t="s">
        <v>442</v>
      </c>
      <c r="G18" s="92" t="s">
        <v>1059</v>
      </c>
      <c r="H18" s="60">
        <f t="shared" si="2"/>
        <v>0</v>
      </c>
      <c r="I18" s="60">
        <f t="shared" si="3"/>
        <v>0</v>
      </c>
      <c r="J18" s="80" t="str">
        <f>$D$18</f>
        <v>Holy</v>
      </c>
      <c r="K18" s="102">
        <f t="shared" si="4"/>
        <v>0</v>
      </c>
      <c r="L18" s="157" t="s">
        <v>406</v>
      </c>
      <c r="M18" s="102">
        <f t="shared" si="5"/>
        <v>0</v>
      </c>
      <c r="N18" s="157" t="s">
        <v>406</v>
      </c>
      <c r="O18" s="54" t="s">
        <v>406</v>
      </c>
      <c r="P18" s="47">
        <f t="shared" si="7"/>
        <v>16</v>
      </c>
      <c r="Q18" s="47">
        <f t="shared" si="6"/>
        <v>153</v>
      </c>
      <c r="R18" s="47" t="str">
        <f t="shared" si="0"/>
        <v>015 Holy</v>
      </c>
      <c r="S18" s="61" t="str">
        <f t="shared" si="1"/>
        <v xml:space="preserve">152 </v>
      </c>
    </row>
    <row r="19" spans="3:19">
      <c r="C19" s="47">
        <v>16</v>
      </c>
      <c r="D19" s="48" t="str">
        <f>Strings!B18</f>
        <v>Fire</v>
      </c>
      <c r="F19" s="91" t="s">
        <v>443</v>
      </c>
      <c r="G19" s="92" t="s">
        <v>1060</v>
      </c>
      <c r="H19" s="60">
        <f t="shared" si="2"/>
        <v>0</v>
      </c>
      <c r="I19" s="60">
        <f t="shared" si="3"/>
        <v>0</v>
      </c>
      <c r="J19" s="80" t="str">
        <f>$D$19</f>
        <v>Fire</v>
      </c>
      <c r="K19" s="102">
        <f t="shared" si="4"/>
        <v>0</v>
      </c>
      <c r="L19" s="157" t="s">
        <v>406</v>
      </c>
      <c r="M19" s="102">
        <f t="shared" si="5"/>
        <v>0</v>
      </c>
      <c r="N19" s="157" t="s">
        <v>406</v>
      </c>
      <c r="O19" s="54" t="s">
        <v>406</v>
      </c>
      <c r="P19" s="47">
        <f t="shared" si="7"/>
        <v>17</v>
      </c>
      <c r="Q19" s="47">
        <f t="shared" si="6"/>
        <v>154</v>
      </c>
      <c r="R19" s="47" t="str">
        <f t="shared" si="0"/>
        <v>016 Fire</v>
      </c>
      <c r="S19" s="61" t="str">
        <f t="shared" si="1"/>
        <v xml:space="preserve">153 </v>
      </c>
    </row>
    <row r="20" spans="3:19">
      <c r="C20" s="47">
        <v>17</v>
      </c>
      <c r="D20" s="48" t="str">
        <f>Strings!B19</f>
        <v>Fire 2</v>
      </c>
      <c r="F20" s="91" t="s">
        <v>444</v>
      </c>
      <c r="G20" s="92" t="s">
        <v>1061</v>
      </c>
      <c r="H20" s="60">
        <f t="shared" si="2"/>
        <v>0</v>
      </c>
      <c r="I20" s="60">
        <f t="shared" si="3"/>
        <v>0</v>
      </c>
      <c r="J20" s="80" t="str">
        <f>$D$20</f>
        <v>Fire 2</v>
      </c>
      <c r="K20" s="102">
        <f t="shared" si="4"/>
        <v>0</v>
      </c>
      <c r="L20" s="157" t="s">
        <v>406</v>
      </c>
      <c r="M20" s="102">
        <f t="shared" si="5"/>
        <v>0</v>
      </c>
      <c r="N20" s="157" t="s">
        <v>406</v>
      </c>
      <c r="O20" s="54" t="s">
        <v>406</v>
      </c>
      <c r="P20" s="47">
        <f t="shared" si="7"/>
        <v>18</v>
      </c>
      <c r="Q20" s="47">
        <f t="shared" si="6"/>
        <v>156</v>
      </c>
      <c r="R20" s="47" t="str">
        <f t="shared" si="0"/>
        <v>017 Fire 2</v>
      </c>
      <c r="S20" s="61" t="str">
        <f t="shared" si="1"/>
        <v xml:space="preserve">155 </v>
      </c>
    </row>
    <row r="21" spans="3:19">
      <c r="C21" s="47">
        <v>18</v>
      </c>
      <c r="D21" s="48" t="str">
        <f>Strings!B20</f>
        <v>Fire 3</v>
      </c>
      <c r="F21" s="91" t="s">
        <v>445</v>
      </c>
      <c r="G21" s="92" t="s">
        <v>1062</v>
      </c>
      <c r="H21" s="60">
        <f t="shared" si="2"/>
        <v>0</v>
      </c>
      <c r="I21" s="60">
        <f t="shared" si="3"/>
        <v>0</v>
      </c>
      <c r="J21" s="80" t="str">
        <f>$D$21</f>
        <v>Fire 3</v>
      </c>
      <c r="K21" s="102">
        <f t="shared" si="4"/>
        <v>0</v>
      </c>
      <c r="L21" s="157" t="s">
        <v>406</v>
      </c>
      <c r="M21" s="102">
        <f t="shared" si="5"/>
        <v>0</v>
      </c>
      <c r="N21" s="157" t="s">
        <v>406</v>
      </c>
      <c r="O21" s="54" t="s">
        <v>406</v>
      </c>
      <c r="P21" s="47">
        <f t="shared" si="7"/>
        <v>19</v>
      </c>
      <c r="Q21" s="47">
        <f t="shared" si="6"/>
        <v>163</v>
      </c>
      <c r="R21" s="47" t="str">
        <f t="shared" si="0"/>
        <v>018 Fire 3</v>
      </c>
      <c r="S21" s="61" t="str">
        <f t="shared" si="1"/>
        <v xml:space="preserve">162 </v>
      </c>
    </row>
    <row r="22" spans="3:19">
      <c r="C22" s="47">
        <v>19</v>
      </c>
      <c r="D22" s="48" t="str">
        <f>Strings!B21</f>
        <v>Fire 4</v>
      </c>
      <c r="F22" s="91" t="s">
        <v>446</v>
      </c>
      <c r="G22" s="92" t="s">
        <v>1063</v>
      </c>
      <c r="H22" s="60">
        <f t="shared" si="2"/>
        <v>0</v>
      </c>
      <c r="I22" s="60">
        <f t="shared" si="3"/>
        <v>0</v>
      </c>
      <c r="J22" s="80" t="str">
        <f>$D$22</f>
        <v>Fire 4</v>
      </c>
      <c r="K22" s="102">
        <f t="shared" si="4"/>
        <v>0</v>
      </c>
      <c r="L22" s="157" t="s">
        <v>406</v>
      </c>
      <c r="M22" s="102">
        <f t="shared" si="5"/>
        <v>0</v>
      </c>
      <c r="N22" s="157" t="s">
        <v>406</v>
      </c>
      <c r="O22" s="54" t="s">
        <v>406</v>
      </c>
      <c r="P22" s="47">
        <f t="shared" si="7"/>
        <v>20</v>
      </c>
      <c r="Q22" s="47">
        <f t="shared" si="6"/>
        <v>208</v>
      </c>
      <c r="R22" s="47" t="str">
        <f t="shared" si="0"/>
        <v>019 Fire 4</v>
      </c>
      <c r="S22" s="61" t="str">
        <f t="shared" si="1"/>
        <v xml:space="preserve">207 </v>
      </c>
    </row>
    <row r="23" spans="3:19">
      <c r="C23" s="47">
        <v>20</v>
      </c>
      <c r="D23" s="48" t="str">
        <f>Strings!B22</f>
        <v>Bolt</v>
      </c>
      <c r="F23" s="91" t="s">
        <v>447</v>
      </c>
      <c r="G23" s="92" t="s">
        <v>1064</v>
      </c>
      <c r="H23" s="60">
        <f t="shared" si="2"/>
        <v>0</v>
      </c>
      <c r="I23" s="60">
        <f t="shared" si="3"/>
        <v>0</v>
      </c>
      <c r="J23" s="80" t="str">
        <f>$D$23</f>
        <v>Bolt</v>
      </c>
      <c r="K23" s="102">
        <f t="shared" si="4"/>
        <v>0</v>
      </c>
      <c r="L23" s="157" t="s">
        <v>406</v>
      </c>
      <c r="M23" s="102">
        <f t="shared" si="5"/>
        <v>0</v>
      </c>
      <c r="N23" s="157" t="s">
        <v>406</v>
      </c>
      <c r="O23" s="54" t="s">
        <v>406</v>
      </c>
      <c r="P23" s="47">
        <f t="shared" si="7"/>
        <v>21</v>
      </c>
      <c r="Q23" s="47">
        <f t="shared" si="6"/>
        <v>210</v>
      </c>
      <c r="R23" s="47" t="str">
        <f t="shared" si="0"/>
        <v>020 Bolt</v>
      </c>
      <c r="S23" s="61" t="str">
        <f t="shared" si="1"/>
        <v xml:space="preserve">209 </v>
      </c>
    </row>
    <row r="24" spans="3:19">
      <c r="C24" s="47">
        <v>21</v>
      </c>
      <c r="D24" s="48" t="str">
        <f>Strings!B23</f>
        <v>Bolt 2</v>
      </c>
      <c r="F24" s="91" t="s">
        <v>448</v>
      </c>
      <c r="G24" s="92" t="s">
        <v>1065</v>
      </c>
      <c r="H24" s="60">
        <f t="shared" si="2"/>
        <v>0</v>
      </c>
      <c r="I24" s="60">
        <f t="shared" si="3"/>
        <v>0</v>
      </c>
      <c r="J24" s="80" t="str">
        <f>$D$24</f>
        <v>Bolt 2</v>
      </c>
      <c r="K24" s="102">
        <f t="shared" si="4"/>
        <v>0</v>
      </c>
      <c r="L24" s="157" t="s">
        <v>406</v>
      </c>
      <c r="M24" s="102">
        <f t="shared" si="5"/>
        <v>0</v>
      </c>
      <c r="N24" s="157" t="s">
        <v>406</v>
      </c>
      <c r="O24" s="54" t="s">
        <v>406</v>
      </c>
      <c r="P24" s="47">
        <f t="shared" si="7"/>
        <v>22</v>
      </c>
      <c r="Q24" s="47">
        <f t="shared" si="6"/>
        <v>224</v>
      </c>
      <c r="R24" s="47" t="str">
        <f t="shared" si="0"/>
        <v>021 Bolt 2</v>
      </c>
      <c r="S24" s="61" t="str">
        <f t="shared" si="1"/>
        <v xml:space="preserve">223 </v>
      </c>
    </row>
    <row r="25" spans="3:19">
      <c r="C25" s="47">
        <v>22</v>
      </c>
      <c r="D25" s="48" t="str">
        <f>Strings!B24</f>
        <v>Bolt 3</v>
      </c>
      <c r="F25" s="91" t="s">
        <v>449</v>
      </c>
      <c r="G25" s="92" t="s">
        <v>1066</v>
      </c>
      <c r="H25" s="60">
        <f t="shared" si="2"/>
        <v>0</v>
      </c>
      <c r="I25" s="60">
        <f t="shared" si="3"/>
        <v>0</v>
      </c>
      <c r="J25" s="80" t="str">
        <f>$D$25</f>
        <v>Bolt 3</v>
      </c>
      <c r="K25" s="102">
        <f t="shared" si="4"/>
        <v>0</v>
      </c>
      <c r="L25" s="157" t="s">
        <v>406</v>
      </c>
      <c r="M25" s="102">
        <f t="shared" si="5"/>
        <v>0</v>
      </c>
      <c r="N25" s="157" t="s">
        <v>406</v>
      </c>
      <c r="O25" s="54" t="s">
        <v>406</v>
      </c>
      <c r="P25" s="47">
        <f t="shared" si="7"/>
        <v>23</v>
      </c>
      <c r="Q25" s="47">
        <f t="shared" si="6"/>
        <v>225</v>
      </c>
      <c r="R25" s="47" t="str">
        <f t="shared" si="0"/>
        <v>022 Bolt 3</v>
      </c>
      <c r="S25" s="61" t="str">
        <f t="shared" si="1"/>
        <v xml:space="preserve">224 </v>
      </c>
    </row>
    <row r="26" spans="3:19">
      <c r="C26" s="47">
        <v>23</v>
      </c>
      <c r="D26" s="48" t="str">
        <f>Strings!B25</f>
        <v>Bolt 4</v>
      </c>
      <c r="F26" s="91" t="s">
        <v>450</v>
      </c>
      <c r="G26" s="92" t="s">
        <v>1067</v>
      </c>
      <c r="H26" s="60">
        <f t="shared" si="2"/>
        <v>0</v>
      </c>
      <c r="I26" s="60">
        <f t="shared" si="3"/>
        <v>0</v>
      </c>
      <c r="J26" s="80" t="str">
        <f>$D$26</f>
        <v>Bolt 4</v>
      </c>
      <c r="K26" s="102">
        <f t="shared" si="4"/>
        <v>0</v>
      </c>
      <c r="L26" s="157" t="s">
        <v>406</v>
      </c>
      <c r="M26" s="102">
        <f t="shared" si="5"/>
        <v>0</v>
      </c>
      <c r="N26" s="157" t="s">
        <v>406</v>
      </c>
      <c r="O26" s="54" t="s">
        <v>406</v>
      </c>
      <c r="P26" s="47">
        <f t="shared" si="7"/>
        <v>24</v>
      </c>
      <c r="Q26" s="47">
        <f t="shared" si="6"/>
        <v>226</v>
      </c>
      <c r="R26" s="47" t="str">
        <f t="shared" si="0"/>
        <v>023 Bolt 4</v>
      </c>
      <c r="S26" s="61" t="str">
        <f t="shared" si="1"/>
        <v>225 Very Quick Bloody Strike</v>
      </c>
    </row>
    <row r="27" spans="3:19">
      <c r="C27" s="47">
        <v>24</v>
      </c>
      <c r="D27" s="48" t="str">
        <f>Strings!B26</f>
        <v>Ice</v>
      </c>
      <c r="F27" s="91" t="s">
        <v>451</v>
      </c>
      <c r="G27" s="92" t="s">
        <v>1068</v>
      </c>
      <c r="H27" s="60">
        <f t="shared" si="2"/>
        <v>0</v>
      </c>
      <c r="I27" s="60">
        <f t="shared" si="3"/>
        <v>0</v>
      </c>
      <c r="J27" s="80" t="str">
        <f>$D$27</f>
        <v>Ice</v>
      </c>
      <c r="K27" s="102">
        <f t="shared" si="4"/>
        <v>0</v>
      </c>
      <c r="L27" s="157" t="s">
        <v>406</v>
      </c>
      <c r="M27" s="102">
        <f t="shared" si="5"/>
        <v>0</v>
      </c>
      <c r="N27" s="157" t="s">
        <v>406</v>
      </c>
      <c r="O27" s="54" t="s">
        <v>406</v>
      </c>
      <c r="P27" s="47">
        <f t="shared" si="7"/>
        <v>25</v>
      </c>
      <c r="Q27" s="47">
        <f t="shared" si="6"/>
        <v>227</v>
      </c>
      <c r="R27" s="47" t="str">
        <f t="shared" si="0"/>
        <v>024 Ice</v>
      </c>
      <c r="S27" s="61" t="str">
        <f t="shared" si="1"/>
        <v>226 Very Quick Strike</v>
      </c>
    </row>
    <row r="28" spans="3:19">
      <c r="C28" s="47">
        <v>25</v>
      </c>
      <c r="D28" s="48" t="str">
        <f>Strings!B27</f>
        <v>Ice 2</v>
      </c>
      <c r="F28" s="91" t="s">
        <v>452</v>
      </c>
      <c r="G28" s="92" t="s">
        <v>1069</v>
      </c>
      <c r="H28" s="60">
        <f t="shared" si="2"/>
        <v>0</v>
      </c>
      <c r="I28" s="60">
        <f t="shared" si="3"/>
        <v>0</v>
      </c>
      <c r="J28" s="80" t="str">
        <f>$D$28</f>
        <v>Ice 2</v>
      </c>
      <c r="K28" s="102">
        <f t="shared" si="4"/>
        <v>0</v>
      </c>
      <c r="L28" s="157" t="s">
        <v>406</v>
      </c>
      <c r="M28" s="102">
        <f t="shared" si="5"/>
        <v>0</v>
      </c>
      <c r="N28" s="157" t="s">
        <v>406</v>
      </c>
      <c r="O28" s="54" t="s">
        <v>406</v>
      </c>
      <c r="P28" s="47">
        <f t="shared" si="7"/>
        <v>26</v>
      </c>
      <c r="Q28" s="47">
        <f t="shared" si="6"/>
        <v>228</v>
      </c>
      <c r="R28" s="47" t="str">
        <f t="shared" si="0"/>
        <v>025 Ice 2</v>
      </c>
      <c r="S28" s="61" t="str">
        <f t="shared" si="1"/>
        <v xml:space="preserve">227 </v>
      </c>
    </row>
    <row r="29" spans="3:19">
      <c r="C29" s="47">
        <v>26</v>
      </c>
      <c r="D29" s="48" t="str">
        <f>Strings!B28</f>
        <v>Ice 3</v>
      </c>
      <c r="F29" s="91" t="s">
        <v>453</v>
      </c>
      <c r="G29" s="92" t="s">
        <v>1070</v>
      </c>
      <c r="H29" s="60">
        <f t="shared" si="2"/>
        <v>0</v>
      </c>
      <c r="I29" s="60">
        <f t="shared" si="3"/>
        <v>0</v>
      </c>
      <c r="J29" s="80" t="str">
        <f>$D$29</f>
        <v>Ice 3</v>
      </c>
      <c r="K29" s="102">
        <f t="shared" si="4"/>
        <v>0</v>
      </c>
      <c r="L29" s="157" t="s">
        <v>406</v>
      </c>
      <c r="M29" s="102">
        <f t="shared" si="5"/>
        <v>0</v>
      </c>
      <c r="N29" s="157" t="s">
        <v>406</v>
      </c>
      <c r="O29" s="54" t="s">
        <v>406</v>
      </c>
      <c r="P29" s="47">
        <f t="shared" si="7"/>
        <v>27</v>
      </c>
      <c r="Q29" s="47">
        <f t="shared" si="6"/>
        <v>251</v>
      </c>
      <c r="R29" s="47" t="str">
        <f t="shared" si="0"/>
        <v>026 Ice 3</v>
      </c>
      <c r="S29" s="61" t="str">
        <f t="shared" si="1"/>
        <v xml:space="preserve">250 </v>
      </c>
    </row>
    <row r="30" spans="3:19">
      <c r="C30" s="47">
        <v>27</v>
      </c>
      <c r="D30" s="48" t="str">
        <f>Strings!B29</f>
        <v>Ice 4</v>
      </c>
      <c r="F30" s="91" t="s">
        <v>454</v>
      </c>
      <c r="G30" s="92" t="s">
        <v>1071</v>
      </c>
      <c r="H30" s="60">
        <f t="shared" si="2"/>
        <v>0</v>
      </c>
      <c r="I30" s="60">
        <f t="shared" si="3"/>
        <v>0</v>
      </c>
      <c r="J30" s="80" t="str">
        <f>$D$30</f>
        <v>Ice 4</v>
      </c>
      <c r="K30" s="102">
        <f t="shared" si="4"/>
        <v>0</v>
      </c>
      <c r="L30" s="157" t="s">
        <v>406</v>
      </c>
      <c r="M30" s="102">
        <f t="shared" si="5"/>
        <v>0</v>
      </c>
      <c r="N30" s="157" t="s">
        <v>406</v>
      </c>
      <c r="O30" s="54" t="s">
        <v>406</v>
      </c>
      <c r="P30" s="47">
        <f t="shared" si="7"/>
        <v>28</v>
      </c>
      <c r="Q30" s="47">
        <f t="shared" si="6"/>
        <v>252</v>
      </c>
      <c r="R30" s="47" t="str">
        <f t="shared" si="0"/>
        <v>027 Ice 4</v>
      </c>
      <c r="S30" s="61" t="str">
        <f t="shared" si="1"/>
        <v xml:space="preserve">251 </v>
      </c>
    </row>
    <row r="31" spans="3:19">
      <c r="C31" s="47">
        <v>28</v>
      </c>
      <c r="D31" s="48" t="str">
        <f>Strings!B30</f>
        <v>Poison</v>
      </c>
      <c r="F31" s="91" t="s">
        <v>455</v>
      </c>
      <c r="G31" s="92" t="s">
        <v>1072</v>
      </c>
      <c r="H31" s="60">
        <f t="shared" si="2"/>
        <v>0</v>
      </c>
      <c r="I31" s="60">
        <f t="shared" si="3"/>
        <v>0</v>
      </c>
      <c r="J31" s="80" t="str">
        <f>$D$31</f>
        <v>Poison</v>
      </c>
      <c r="K31" s="102">
        <f t="shared" si="4"/>
        <v>0</v>
      </c>
      <c r="L31" s="157" t="s">
        <v>406</v>
      </c>
      <c r="M31" s="102">
        <f t="shared" si="5"/>
        <v>0</v>
      </c>
      <c r="N31" s="157" t="s">
        <v>406</v>
      </c>
      <c r="O31" s="54" t="s">
        <v>406</v>
      </c>
      <c r="P31" s="47">
        <f t="shared" si="7"/>
        <v>29</v>
      </c>
      <c r="Q31" s="47">
        <f t="shared" si="6"/>
        <v>253</v>
      </c>
      <c r="R31" s="47" t="str">
        <f t="shared" si="0"/>
        <v>028 Poison</v>
      </c>
      <c r="S31" s="61" t="str">
        <f t="shared" si="1"/>
        <v xml:space="preserve">252 </v>
      </c>
    </row>
    <row r="32" spans="3:19">
      <c r="C32" s="47">
        <v>29</v>
      </c>
      <c r="D32" s="48" t="str">
        <f>Strings!B31</f>
        <v>Frog</v>
      </c>
      <c r="F32" s="91" t="s">
        <v>456</v>
      </c>
      <c r="G32" s="92" t="s">
        <v>1073</v>
      </c>
      <c r="H32" s="60">
        <f t="shared" si="2"/>
        <v>0</v>
      </c>
      <c r="I32" s="60">
        <f t="shared" si="3"/>
        <v>0</v>
      </c>
      <c r="J32" s="80" t="str">
        <f>$D$32</f>
        <v>Frog</v>
      </c>
      <c r="K32" s="102">
        <f t="shared" si="4"/>
        <v>0</v>
      </c>
      <c r="L32" s="157" t="s">
        <v>406</v>
      </c>
      <c r="M32" s="102">
        <f t="shared" si="5"/>
        <v>0</v>
      </c>
      <c r="N32" s="157" t="s">
        <v>406</v>
      </c>
      <c r="O32" s="54" t="s">
        <v>406</v>
      </c>
      <c r="P32" s="47">
        <f t="shared" si="7"/>
        <v>30</v>
      </c>
      <c r="Q32" s="47">
        <f t="shared" si="6"/>
        <v>254</v>
      </c>
      <c r="R32" s="47" t="str">
        <f t="shared" si="0"/>
        <v>029 Frog</v>
      </c>
      <c r="S32" s="61" t="str">
        <f t="shared" si="1"/>
        <v xml:space="preserve">253 </v>
      </c>
    </row>
    <row r="33" spans="3:19">
      <c r="C33" s="47">
        <v>30</v>
      </c>
      <c r="D33" s="48" t="str">
        <f>Strings!B32</f>
        <v>Death</v>
      </c>
      <c r="F33" s="91" t="s">
        <v>457</v>
      </c>
      <c r="G33" s="92" t="s">
        <v>1074</v>
      </c>
      <c r="H33" s="60">
        <f t="shared" si="2"/>
        <v>0</v>
      </c>
      <c r="I33" s="60">
        <f t="shared" si="3"/>
        <v>0</v>
      </c>
      <c r="J33" s="80" t="str">
        <f>$D$33</f>
        <v>Death</v>
      </c>
      <c r="K33" s="102">
        <f t="shared" si="4"/>
        <v>0</v>
      </c>
      <c r="L33" s="157" t="s">
        <v>406</v>
      </c>
      <c r="M33" s="102">
        <f t="shared" si="5"/>
        <v>0</v>
      </c>
      <c r="N33" s="157" t="s">
        <v>406</v>
      </c>
      <c r="O33" s="54" t="s">
        <v>406</v>
      </c>
      <c r="P33" s="47">
        <f t="shared" si="7"/>
        <v>31</v>
      </c>
      <c r="Q33" s="47">
        <f t="shared" si="6"/>
        <v>255</v>
      </c>
      <c r="R33" s="47" t="str">
        <f t="shared" si="0"/>
        <v>030 Death</v>
      </c>
      <c r="S33" s="61" t="str">
        <f t="shared" si="1"/>
        <v xml:space="preserve">254 </v>
      </c>
    </row>
    <row r="34" spans="3:19">
      <c r="C34" s="47">
        <v>31</v>
      </c>
      <c r="D34" s="48" t="str">
        <f>Strings!B33</f>
        <v>Flare</v>
      </c>
      <c r="F34" s="91" t="s">
        <v>458</v>
      </c>
      <c r="G34" s="92" t="s">
        <v>1075</v>
      </c>
      <c r="H34" s="60">
        <f t="shared" si="2"/>
        <v>0</v>
      </c>
      <c r="I34" s="60">
        <f t="shared" si="3"/>
        <v>0</v>
      </c>
      <c r="J34" s="80" t="str">
        <f>$D$34</f>
        <v>Flare</v>
      </c>
      <c r="K34" s="102">
        <f t="shared" si="4"/>
        <v>0</v>
      </c>
      <c r="L34" s="157" t="s">
        <v>406</v>
      </c>
      <c r="M34" s="102">
        <f t="shared" si="5"/>
        <v>0</v>
      </c>
      <c r="N34" s="157" t="s">
        <v>406</v>
      </c>
      <c r="O34" s="54" t="s">
        <v>406</v>
      </c>
      <c r="P34" s="47">
        <f t="shared" si="7"/>
        <v>32</v>
      </c>
      <c r="Q34" s="47">
        <f t="shared" si="6"/>
        <v>275</v>
      </c>
      <c r="R34" s="47" t="str">
        <f t="shared" si="0"/>
        <v>031 Flare</v>
      </c>
      <c r="S34" s="61" t="str">
        <f t="shared" si="1"/>
        <v xml:space="preserve">274 </v>
      </c>
    </row>
    <row r="35" spans="3:19">
      <c r="C35" s="47">
        <v>32</v>
      </c>
      <c r="D35" s="48" t="str">
        <f>Strings!B34</f>
        <v>Haste</v>
      </c>
      <c r="F35" s="91" t="s">
        <v>459</v>
      </c>
      <c r="G35" s="92" t="s">
        <v>1076</v>
      </c>
      <c r="H35" s="60">
        <f t="shared" si="2"/>
        <v>0</v>
      </c>
      <c r="I35" s="60">
        <f t="shared" si="3"/>
        <v>0</v>
      </c>
      <c r="J35" s="80" t="str">
        <f>$D$35</f>
        <v>Haste</v>
      </c>
      <c r="K35" s="102">
        <f t="shared" si="4"/>
        <v>0</v>
      </c>
      <c r="L35" s="157" t="s">
        <v>406</v>
      </c>
      <c r="M35" s="102">
        <f t="shared" si="5"/>
        <v>0</v>
      </c>
      <c r="N35" s="157" t="s">
        <v>406</v>
      </c>
      <c r="O35" s="54" t="s">
        <v>406</v>
      </c>
      <c r="P35" s="47">
        <f t="shared" si="7"/>
        <v>33</v>
      </c>
      <c r="Q35" s="47">
        <f t="shared" si="6"/>
        <v>276</v>
      </c>
      <c r="R35" s="47" t="str">
        <f t="shared" si="0"/>
        <v>032 Haste</v>
      </c>
      <c r="S35" s="61" t="str">
        <f t="shared" si="1"/>
        <v xml:space="preserve">275 </v>
      </c>
    </row>
    <row r="36" spans="3:19">
      <c r="C36" s="47">
        <v>33</v>
      </c>
      <c r="D36" s="48" t="str">
        <f>Strings!B35</f>
        <v>Haste 2</v>
      </c>
      <c r="F36" s="91" t="s">
        <v>460</v>
      </c>
      <c r="G36" s="92" t="s">
        <v>1077</v>
      </c>
      <c r="H36" s="60">
        <f t="shared" si="2"/>
        <v>0</v>
      </c>
      <c r="I36" s="60">
        <f t="shared" si="3"/>
        <v>0</v>
      </c>
      <c r="J36" s="80" t="str">
        <f>$D$36</f>
        <v>Haste 2</v>
      </c>
      <c r="K36" s="102">
        <f t="shared" si="4"/>
        <v>0</v>
      </c>
      <c r="L36" s="157" t="s">
        <v>406</v>
      </c>
      <c r="M36" s="102">
        <f t="shared" si="5"/>
        <v>0</v>
      </c>
      <c r="N36" s="157" t="s">
        <v>406</v>
      </c>
      <c r="O36" s="54" t="s">
        <v>406</v>
      </c>
      <c r="P36" s="47">
        <f t="shared" si="7"/>
        <v>34</v>
      </c>
      <c r="Q36" s="47">
        <f t="shared" si="6"/>
        <v>277</v>
      </c>
      <c r="R36" s="47" t="str">
        <f t="shared" si="0"/>
        <v>033 Haste 2</v>
      </c>
      <c r="S36" s="61" t="str">
        <f t="shared" si="1"/>
        <v xml:space="preserve">276 </v>
      </c>
    </row>
    <row r="37" spans="3:19">
      <c r="C37" s="47">
        <v>34</v>
      </c>
      <c r="D37" s="48" t="str">
        <f>Strings!B36</f>
        <v>Slow</v>
      </c>
      <c r="F37" s="91" t="s">
        <v>461</v>
      </c>
      <c r="G37" s="92" t="s">
        <v>1078</v>
      </c>
      <c r="H37" s="60">
        <f t="shared" si="2"/>
        <v>0</v>
      </c>
      <c r="I37" s="60">
        <f t="shared" si="3"/>
        <v>0</v>
      </c>
      <c r="J37" s="80" t="str">
        <f>$D$37</f>
        <v>Slow</v>
      </c>
      <c r="K37" s="102">
        <f t="shared" si="4"/>
        <v>0</v>
      </c>
      <c r="L37" s="157" t="s">
        <v>406</v>
      </c>
      <c r="M37" s="102">
        <f t="shared" si="5"/>
        <v>0</v>
      </c>
      <c r="N37" s="157" t="s">
        <v>406</v>
      </c>
      <c r="O37" s="54" t="s">
        <v>406</v>
      </c>
      <c r="P37" s="47">
        <f t="shared" si="7"/>
        <v>35</v>
      </c>
      <c r="Q37" s="47">
        <f t="shared" si="6"/>
        <v>278</v>
      </c>
      <c r="R37" s="47" t="str">
        <f t="shared" si="0"/>
        <v>034 Slow</v>
      </c>
      <c r="S37" s="61" t="str">
        <f t="shared" si="1"/>
        <v xml:space="preserve">277 </v>
      </c>
    </row>
    <row r="38" spans="3:19">
      <c r="C38" s="47">
        <v>35</v>
      </c>
      <c r="D38" s="48" t="str">
        <f>Strings!B37</f>
        <v>Slow 2</v>
      </c>
      <c r="F38" s="91" t="s">
        <v>462</v>
      </c>
      <c r="G38" s="92" t="s">
        <v>1079</v>
      </c>
      <c r="H38" s="60">
        <f t="shared" si="2"/>
        <v>0</v>
      </c>
      <c r="I38" s="60">
        <f t="shared" si="3"/>
        <v>0</v>
      </c>
      <c r="J38" s="80" t="str">
        <f>$D$38</f>
        <v>Slow 2</v>
      </c>
      <c r="K38" s="102">
        <f t="shared" si="4"/>
        <v>0</v>
      </c>
      <c r="L38" s="157" t="s">
        <v>406</v>
      </c>
      <c r="M38" s="102">
        <f t="shared" si="5"/>
        <v>0</v>
      </c>
      <c r="N38" s="157" t="s">
        <v>406</v>
      </c>
      <c r="O38" s="54" t="s">
        <v>406</v>
      </c>
      <c r="P38" s="47">
        <f t="shared" si="7"/>
        <v>36</v>
      </c>
      <c r="Q38" s="47">
        <f t="shared" si="6"/>
        <v>279</v>
      </c>
      <c r="R38" s="47" t="str">
        <f t="shared" si="0"/>
        <v>035 Slow 2</v>
      </c>
      <c r="S38" s="61" t="str">
        <f t="shared" si="1"/>
        <v xml:space="preserve">278 </v>
      </c>
    </row>
    <row r="39" spans="3:19">
      <c r="C39" s="47">
        <v>36</v>
      </c>
      <c r="D39" s="48" t="str">
        <f>Strings!B38</f>
        <v>Stop</v>
      </c>
      <c r="F39" s="91" t="s">
        <v>463</v>
      </c>
      <c r="G39" s="92" t="s">
        <v>1080</v>
      </c>
      <c r="H39" s="60">
        <f t="shared" si="2"/>
        <v>0</v>
      </c>
      <c r="I39" s="60">
        <f t="shared" si="3"/>
        <v>0</v>
      </c>
      <c r="J39" s="80" t="str">
        <f>$D$39</f>
        <v>Stop</v>
      </c>
      <c r="K39" s="102">
        <f t="shared" si="4"/>
        <v>0</v>
      </c>
      <c r="L39" s="157" t="s">
        <v>406</v>
      </c>
      <c r="M39" s="102">
        <f t="shared" si="5"/>
        <v>0</v>
      </c>
      <c r="N39" s="157" t="s">
        <v>406</v>
      </c>
      <c r="O39" s="54" t="s">
        <v>406</v>
      </c>
      <c r="P39" s="47">
        <f t="shared" si="7"/>
        <v>37</v>
      </c>
      <c r="Q39" s="47">
        <f t="shared" si="6"/>
        <v>280</v>
      </c>
      <c r="R39" s="47" t="str">
        <f t="shared" si="0"/>
        <v>036 Stop</v>
      </c>
      <c r="S39" s="61" t="str">
        <f t="shared" si="1"/>
        <v xml:space="preserve">279 </v>
      </c>
    </row>
    <row r="40" spans="3:19">
      <c r="C40" s="47">
        <v>37</v>
      </c>
      <c r="D40" s="48" t="str">
        <f>Strings!B39</f>
        <v>Don't Move</v>
      </c>
      <c r="F40" s="91" t="s">
        <v>464</v>
      </c>
      <c r="G40" s="92" t="s">
        <v>406</v>
      </c>
      <c r="H40" s="60">
        <f t="shared" si="2"/>
        <v>1</v>
      </c>
      <c r="I40" s="60">
        <f t="shared" si="3"/>
        <v>1</v>
      </c>
      <c r="J40" s="80" t="s">
        <v>406</v>
      </c>
      <c r="K40" s="102">
        <f t="shared" si="4"/>
        <v>1</v>
      </c>
      <c r="L40" s="157" t="s">
        <v>406</v>
      </c>
      <c r="M40" s="102">
        <f t="shared" si="5"/>
        <v>1</v>
      </c>
      <c r="N40" s="157" t="s">
        <v>406</v>
      </c>
      <c r="O40" s="54" t="s">
        <v>406</v>
      </c>
      <c r="P40" s="47">
        <f t="shared" si="7"/>
        <v>38</v>
      </c>
      <c r="Q40" s="47">
        <f t="shared" si="6"/>
        <v>281</v>
      </c>
      <c r="R40" s="47" t="str">
        <f t="shared" si="0"/>
        <v xml:space="preserve">037 </v>
      </c>
      <c r="S40" s="61" t="str">
        <f t="shared" si="1"/>
        <v xml:space="preserve">280 </v>
      </c>
    </row>
    <row r="41" spans="3:19">
      <c r="C41" s="47">
        <v>38</v>
      </c>
      <c r="D41" s="48" t="str">
        <f>Strings!B40</f>
        <v>Float</v>
      </c>
      <c r="F41" s="91" t="s">
        <v>465</v>
      </c>
      <c r="G41" s="92" t="s">
        <v>406</v>
      </c>
      <c r="H41" s="60">
        <f t="shared" si="2"/>
        <v>2</v>
      </c>
      <c r="I41" s="60">
        <f t="shared" si="3"/>
        <v>1</v>
      </c>
      <c r="J41" s="80" t="s">
        <v>406</v>
      </c>
      <c r="K41" s="102">
        <f t="shared" si="4"/>
        <v>1</v>
      </c>
      <c r="L41" s="157" t="s">
        <v>406</v>
      </c>
      <c r="M41" s="102">
        <f t="shared" si="5"/>
        <v>1</v>
      </c>
      <c r="N41" s="157" t="s">
        <v>406</v>
      </c>
      <c r="O41" s="54" t="s">
        <v>406</v>
      </c>
      <c r="P41" s="47">
        <f t="shared" si="7"/>
        <v>39</v>
      </c>
      <c r="Q41" s="47">
        <f t="shared" si="6"/>
        <v>282</v>
      </c>
      <c r="R41" s="47" t="str">
        <f t="shared" si="0"/>
        <v xml:space="preserve">038 </v>
      </c>
      <c r="S41" s="61" t="str">
        <f t="shared" si="1"/>
        <v xml:space="preserve">281 </v>
      </c>
    </row>
    <row r="42" spans="3:19">
      <c r="C42" s="47">
        <v>39</v>
      </c>
      <c r="D42" s="48" t="str">
        <f>Strings!B41</f>
        <v>Reflect</v>
      </c>
      <c r="F42" s="91" t="s">
        <v>466</v>
      </c>
      <c r="G42" s="92" t="s">
        <v>1081</v>
      </c>
      <c r="H42" s="60">
        <f t="shared" si="2"/>
        <v>2</v>
      </c>
      <c r="I42" s="60">
        <f t="shared" si="3"/>
        <v>0</v>
      </c>
      <c r="J42" s="80" t="str">
        <f>$D$40</f>
        <v>Don't Move</v>
      </c>
      <c r="K42" s="102">
        <f t="shared" si="4"/>
        <v>0</v>
      </c>
      <c r="L42" s="157" t="s">
        <v>406</v>
      </c>
      <c r="M42" s="102">
        <f t="shared" si="5"/>
        <v>0</v>
      </c>
      <c r="N42" s="157" t="s">
        <v>406</v>
      </c>
      <c r="O42" s="54" t="s">
        <v>406</v>
      </c>
      <c r="P42" s="47">
        <f t="shared" si="7"/>
        <v>40</v>
      </c>
      <c r="Q42" s="47">
        <f t="shared" si="6"/>
        <v>283</v>
      </c>
      <c r="R42" s="47" t="str">
        <f t="shared" si="0"/>
        <v>039 Don't Move</v>
      </c>
      <c r="S42" s="61" t="str">
        <f t="shared" si="1"/>
        <v xml:space="preserve">282 </v>
      </c>
    </row>
    <row r="43" spans="3:19">
      <c r="C43" s="47">
        <v>40</v>
      </c>
      <c r="D43" s="48" t="str">
        <f>Strings!B42</f>
        <v/>
      </c>
      <c r="F43" s="91" t="s">
        <v>467</v>
      </c>
      <c r="G43" s="92" t="s">
        <v>1082</v>
      </c>
      <c r="H43" s="60">
        <f t="shared" si="2"/>
        <v>2</v>
      </c>
      <c r="I43" s="60">
        <f t="shared" si="3"/>
        <v>0</v>
      </c>
      <c r="J43" s="80" t="str">
        <f>$D$41</f>
        <v>Float</v>
      </c>
      <c r="K43" s="102">
        <f t="shared" si="4"/>
        <v>0</v>
      </c>
      <c r="L43" s="157" t="s">
        <v>406</v>
      </c>
      <c r="M43" s="102">
        <f t="shared" si="5"/>
        <v>0</v>
      </c>
      <c r="N43" s="157" t="s">
        <v>406</v>
      </c>
      <c r="O43" s="54" t="s">
        <v>406</v>
      </c>
      <c r="P43" s="47">
        <f t="shared" si="7"/>
        <v>41</v>
      </c>
      <c r="Q43" s="47">
        <f t="shared" si="6"/>
        <v>284</v>
      </c>
      <c r="R43" s="47" t="str">
        <f t="shared" si="0"/>
        <v>040 Float</v>
      </c>
      <c r="S43" s="61" t="str">
        <f t="shared" si="1"/>
        <v xml:space="preserve">283 </v>
      </c>
    </row>
    <row r="44" spans="3:19">
      <c r="C44" s="47">
        <v>41</v>
      </c>
      <c r="D44" s="48" t="str">
        <f>Strings!B43</f>
        <v>Quick</v>
      </c>
      <c r="F44" s="91" t="s">
        <v>468</v>
      </c>
      <c r="G44" s="92" t="s">
        <v>1083</v>
      </c>
      <c r="H44" s="60">
        <f t="shared" si="2"/>
        <v>2</v>
      </c>
      <c r="I44" s="60">
        <f t="shared" si="3"/>
        <v>0</v>
      </c>
      <c r="J44" s="80" t="str">
        <f>$D$42</f>
        <v>Reflect</v>
      </c>
      <c r="K44" s="102">
        <f t="shared" si="4"/>
        <v>0</v>
      </c>
      <c r="L44" s="157" t="s">
        <v>406</v>
      </c>
      <c r="M44" s="102">
        <f t="shared" si="5"/>
        <v>0</v>
      </c>
      <c r="N44" s="157" t="s">
        <v>406</v>
      </c>
      <c r="O44" s="54" t="s">
        <v>406</v>
      </c>
      <c r="P44" s="47">
        <f t="shared" si="7"/>
        <v>42</v>
      </c>
      <c r="Q44" s="47">
        <f t="shared" si="6"/>
        <v>285</v>
      </c>
      <c r="R44" s="47" t="str">
        <f t="shared" si="0"/>
        <v>041 Reflect</v>
      </c>
      <c r="S44" s="61" t="str">
        <f t="shared" si="1"/>
        <v xml:space="preserve">284 </v>
      </c>
    </row>
    <row r="45" spans="3:19">
      <c r="C45" s="47">
        <v>42</v>
      </c>
      <c r="D45" s="48" t="str">
        <f>Strings!B44</f>
        <v>Demi</v>
      </c>
      <c r="F45" s="91" t="s">
        <v>469</v>
      </c>
      <c r="G45" s="92" t="s">
        <v>406</v>
      </c>
      <c r="H45" s="60">
        <f t="shared" si="2"/>
        <v>3</v>
      </c>
      <c r="I45" s="60">
        <f t="shared" si="3"/>
        <v>1</v>
      </c>
      <c r="J45" s="80" t="s">
        <v>406</v>
      </c>
      <c r="K45" s="102">
        <f t="shared" si="4"/>
        <v>1</v>
      </c>
      <c r="L45" s="157" t="s">
        <v>406</v>
      </c>
      <c r="M45" s="102">
        <f t="shared" si="5"/>
        <v>1</v>
      </c>
      <c r="N45" s="157" t="s">
        <v>406</v>
      </c>
      <c r="O45" s="54" t="s">
        <v>406</v>
      </c>
      <c r="P45" s="47">
        <f t="shared" si="7"/>
        <v>43</v>
      </c>
      <c r="Q45" s="47">
        <f t="shared" si="6"/>
        <v>287</v>
      </c>
      <c r="R45" s="47" t="str">
        <f t="shared" si="0"/>
        <v xml:space="preserve">042 </v>
      </c>
      <c r="S45" s="61" t="str">
        <f t="shared" si="1"/>
        <v xml:space="preserve">286 </v>
      </c>
    </row>
    <row r="46" spans="3:19">
      <c r="C46" s="47">
        <v>43</v>
      </c>
      <c r="D46" s="48" t="str">
        <f>Strings!B45</f>
        <v>Demi 2</v>
      </c>
      <c r="F46" s="91" t="s">
        <v>470</v>
      </c>
      <c r="G46" s="92" t="s">
        <v>1887</v>
      </c>
      <c r="H46" s="60">
        <f t="shared" si="2"/>
        <v>3</v>
      </c>
      <c r="I46" s="60">
        <f t="shared" si="3"/>
        <v>0</v>
      </c>
      <c r="J46" s="80" t="str">
        <f>$D$43</f>
        <v/>
      </c>
      <c r="K46" s="102">
        <f t="shared" si="4"/>
        <v>0</v>
      </c>
      <c r="L46" s="157" t="s">
        <v>406</v>
      </c>
      <c r="M46" s="102">
        <f t="shared" si="5"/>
        <v>0</v>
      </c>
      <c r="N46" s="157" t="s">
        <v>2956</v>
      </c>
      <c r="O46" s="54" t="s">
        <v>406</v>
      </c>
      <c r="P46" s="47">
        <f t="shared" si="7"/>
        <v>44</v>
      </c>
      <c r="Q46" s="47">
        <f t="shared" si="6"/>
        <v>288</v>
      </c>
      <c r="R46" s="47" t="str">
        <f t="shared" si="0"/>
        <v>043 Summon Demon</v>
      </c>
      <c r="S46" s="61" t="str">
        <f t="shared" si="1"/>
        <v xml:space="preserve">287 </v>
      </c>
    </row>
    <row r="47" spans="3:19">
      <c r="C47" s="47">
        <v>44</v>
      </c>
      <c r="D47" s="48" t="str">
        <f>Strings!B46</f>
        <v>Meteor</v>
      </c>
      <c r="F47" s="91" t="s">
        <v>471</v>
      </c>
      <c r="G47" s="92" t="s">
        <v>1888</v>
      </c>
      <c r="H47" s="60">
        <f t="shared" si="2"/>
        <v>3</v>
      </c>
      <c r="I47" s="60">
        <f t="shared" si="3"/>
        <v>0</v>
      </c>
      <c r="J47" s="80" t="str">
        <f>$D$44&amp;", "&amp;$D$436</f>
        <v>Quick, Critical Quick</v>
      </c>
      <c r="K47" s="102">
        <f t="shared" si="4"/>
        <v>0</v>
      </c>
      <c r="L47" s="157" t="s">
        <v>406</v>
      </c>
      <c r="M47" s="102">
        <f t="shared" si="5"/>
        <v>0</v>
      </c>
      <c r="N47" s="157" t="s">
        <v>406</v>
      </c>
      <c r="O47" s="54" t="s">
        <v>406</v>
      </c>
      <c r="P47" s="47">
        <f t="shared" si="7"/>
        <v>45</v>
      </c>
      <c r="Q47" s="47">
        <f t="shared" si="6"/>
        <v>297</v>
      </c>
      <c r="R47" s="47" t="str">
        <f t="shared" si="0"/>
        <v>044 Quick/Critical Quick</v>
      </c>
      <c r="S47" s="61" t="str">
        <f t="shared" si="1"/>
        <v xml:space="preserve">296 </v>
      </c>
    </row>
    <row r="48" spans="3:19">
      <c r="C48" s="47">
        <v>45</v>
      </c>
      <c r="D48" s="48" t="str">
        <f>Strings!B47</f>
        <v/>
      </c>
      <c r="F48" s="91" t="s">
        <v>472</v>
      </c>
      <c r="G48" s="92" t="s">
        <v>1085</v>
      </c>
      <c r="H48" s="60">
        <f t="shared" si="2"/>
        <v>3</v>
      </c>
      <c r="I48" s="60">
        <f t="shared" si="3"/>
        <v>0</v>
      </c>
      <c r="J48" s="80" t="str">
        <f>$D$45</f>
        <v>Demi</v>
      </c>
      <c r="K48" s="102">
        <f t="shared" si="4"/>
        <v>0</v>
      </c>
      <c r="L48" s="157" t="s">
        <v>406</v>
      </c>
      <c r="M48" s="102">
        <f t="shared" si="5"/>
        <v>0</v>
      </c>
      <c r="N48" s="157" t="s">
        <v>406</v>
      </c>
      <c r="O48" s="54" t="s">
        <v>406</v>
      </c>
      <c r="P48" s="47">
        <f t="shared" si="7"/>
        <v>46</v>
      </c>
      <c r="Q48" s="47">
        <f t="shared" si="6"/>
        <v>298</v>
      </c>
      <c r="R48" s="47" t="str">
        <f t="shared" si="0"/>
        <v>045 Demi</v>
      </c>
      <c r="S48" s="61" t="str">
        <f t="shared" si="1"/>
        <v xml:space="preserve">297 </v>
      </c>
    </row>
    <row r="49" spans="3:19">
      <c r="C49" s="47">
        <v>46</v>
      </c>
      <c r="D49" s="48" t="str">
        <f>Strings!B48</f>
        <v>Blind</v>
      </c>
      <c r="F49" s="91" t="s">
        <v>473</v>
      </c>
      <c r="G49" s="92" t="s">
        <v>1086</v>
      </c>
      <c r="H49" s="60">
        <f t="shared" si="2"/>
        <v>3</v>
      </c>
      <c r="I49" s="60">
        <f t="shared" si="3"/>
        <v>0</v>
      </c>
      <c r="J49" s="80" t="str">
        <f>$D$46</f>
        <v>Demi 2</v>
      </c>
      <c r="K49" s="102">
        <f t="shared" si="4"/>
        <v>0</v>
      </c>
      <c r="L49" s="157" t="s">
        <v>406</v>
      </c>
      <c r="M49" s="102">
        <f t="shared" si="5"/>
        <v>0</v>
      </c>
      <c r="N49" s="157" t="s">
        <v>406</v>
      </c>
      <c r="O49" s="54" t="s">
        <v>406</v>
      </c>
      <c r="P49" s="47">
        <f t="shared" si="7"/>
        <v>47</v>
      </c>
      <c r="Q49" s="47">
        <f t="shared" si="6"/>
        <v>299</v>
      </c>
      <c r="R49" s="47" t="str">
        <f t="shared" si="0"/>
        <v>046 Demi 2</v>
      </c>
      <c r="S49" s="61" t="str">
        <f t="shared" si="1"/>
        <v xml:space="preserve">298 </v>
      </c>
    </row>
    <row r="50" spans="3:19">
      <c r="C50" s="47">
        <v>47</v>
      </c>
      <c r="D50" s="48" t="str">
        <f>Strings!B49</f>
        <v>Spell Absorb</v>
      </c>
      <c r="F50" s="91" t="s">
        <v>474</v>
      </c>
      <c r="G50" s="92" t="s">
        <v>1087</v>
      </c>
      <c r="H50" s="60">
        <f t="shared" si="2"/>
        <v>3</v>
      </c>
      <c r="I50" s="60">
        <f t="shared" si="3"/>
        <v>0</v>
      </c>
      <c r="J50" s="80" t="str">
        <f>$D$47</f>
        <v>Meteor</v>
      </c>
      <c r="K50" s="102">
        <f t="shared" si="4"/>
        <v>0</v>
      </c>
      <c r="L50" s="157" t="s">
        <v>406</v>
      </c>
      <c r="M50" s="102">
        <f t="shared" si="5"/>
        <v>0</v>
      </c>
      <c r="N50" s="157" t="s">
        <v>406</v>
      </c>
      <c r="O50" s="54" t="s">
        <v>406</v>
      </c>
      <c r="P50" s="47">
        <f t="shared" si="7"/>
        <v>48</v>
      </c>
      <c r="Q50" s="47">
        <f t="shared" si="6"/>
        <v>300</v>
      </c>
      <c r="R50" s="47" t="str">
        <f t="shared" si="0"/>
        <v>047 Meteor</v>
      </c>
      <c r="S50" s="61" t="str">
        <f t="shared" si="1"/>
        <v xml:space="preserve">299 </v>
      </c>
    </row>
    <row r="51" spans="3:19">
      <c r="C51" s="47">
        <v>48</v>
      </c>
      <c r="D51" s="48" t="str">
        <f>Strings!B50</f>
        <v>Life Drain</v>
      </c>
      <c r="F51" s="91" t="s">
        <v>475</v>
      </c>
      <c r="G51" s="92" t="s">
        <v>406</v>
      </c>
      <c r="H51" s="60">
        <f t="shared" si="2"/>
        <v>4</v>
      </c>
      <c r="I51" s="60">
        <f t="shared" si="3"/>
        <v>1</v>
      </c>
      <c r="J51" s="80" t="s">
        <v>406</v>
      </c>
      <c r="K51" s="102">
        <f t="shared" si="4"/>
        <v>1</v>
      </c>
      <c r="L51" s="157" t="s">
        <v>406</v>
      </c>
      <c r="M51" s="102">
        <f t="shared" si="5"/>
        <v>1</v>
      </c>
      <c r="N51" s="157" t="s">
        <v>406</v>
      </c>
      <c r="O51" s="54" t="s">
        <v>406</v>
      </c>
      <c r="P51" s="47">
        <f t="shared" si="7"/>
        <v>49</v>
      </c>
      <c r="Q51" s="47">
        <f t="shared" si="6"/>
        <v>301</v>
      </c>
      <c r="R51" s="47" t="str">
        <f t="shared" si="0"/>
        <v xml:space="preserve">048 </v>
      </c>
      <c r="S51" s="61" t="str">
        <f t="shared" si="1"/>
        <v xml:space="preserve">300 </v>
      </c>
    </row>
    <row r="52" spans="3:19">
      <c r="C52" s="47">
        <v>49</v>
      </c>
      <c r="D52" s="48" t="str">
        <f>Strings!B51</f>
        <v>Pray Faith</v>
      </c>
      <c r="F52" s="91" t="s">
        <v>476</v>
      </c>
      <c r="G52" s="92" t="s">
        <v>1088</v>
      </c>
      <c r="H52" s="60">
        <f t="shared" si="2"/>
        <v>4</v>
      </c>
      <c r="I52" s="60">
        <f t="shared" si="3"/>
        <v>0</v>
      </c>
      <c r="J52" s="80" t="str">
        <f>$D$237</f>
        <v>Blind</v>
      </c>
      <c r="K52" s="102">
        <f t="shared" si="4"/>
        <v>0</v>
      </c>
      <c r="L52" s="157" t="s">
        <v>406</v>
      </c>
      <c r="M52" s="102">
        <f t="shared" si="5"/>
        <v>0</v>
      </c>
      <c r="N52" s="157" t="s">
        <v>406</v>
      </c>
      <c r="O52" s="54" t="s">
        <v>406</v>
      </c>
      <c r="P52" s="47">
        <f t="shared" si="7"/>
        <v>50</v>
      </c>
      <c r="Q52" s="47">
        <f t="shared" si="6"/>
        <v>302</v>
      </c>
      <c r="R52" s="47" t="str">
        <f t="shared" si="0"/>
        <v>049 Blind</v>
      </c>
      <c r="S52" s="61" t="str">
        <f t="shared" si="1"/>
        <v xml:space="preserve">301 </v>
      </c>
    </row>
    <row r="53" spans="3:19">
      <c r="C53" s="47">
        <v>50</v>
      </c>
      <c r="D53" s="48" t="str">
        <f>Strings!B52</f>
        <v>Doubt Faith</v>
      </c>
      <c r="F53" s="91" t="s">
        <v>477</v>
      </c>
      <c r="G53" s="92" t="s">
        <v>1262</v>
      </c>
      <c r="H53" s="60">
        <f t="shared" si="2"/>
        <v>4</v>
      </c>
      <c r="I53" s="60">
        <f t="shared" si="3"/>
        <v>0</v>
      </c>
      <c r="J53" s="80" t="str">
        <f>$D$238</f>
        <v>Aspel</v>
      </c>
      <c r="K53" s="102">
        <f t="shared" si="4"/>
        <v>0</v>
      </c>
      <c r="L53" s="157" t="s">
        <v>406</v>
      </c>
      <c r="M53" s="102">
        <f t="shared" si="5"/>
        <v>0</v>
      </c>
      <c r="N53" s="157" t="s">
        <v>406</v>
      </c>
      <c r="O53" s="54" t="s">
        <v>406</v>
      </c>
      <c r="P53" s="47">
        <f t="shared" si="7"/>
        <v>51</v>
      </c>
      <c r="Q53" s="47">
        <f t="shared" si="6"/>
        <v>303</v>
      </c>
      <c r="R53" s="47" t="str">
        <f t="shared" si="0"/>
        <v>050 Aspel</v>
      </c>
      <c r="S53" s="61" t="str">
        <f t="shared" si="1"/>
        <v xml:space="preserve">302 </v>
      </c>
    </row>
    <row r="54" spans="3:19">
      <c r="C54" s="47">
        <v>51</v>
      </c>
      <c r="D54" s="48" t="str">
        <f>Strings!B53</f>
        <v>Zombie</v>
      </c>
      <c r="F54" s="91" t="s">
        <v>478</v>
      </c>
      <c r="G54" s="92" t="s">
        <v>1263</v>
      </c>
      <c r="H54" s="60">
        <f t="shared" si="2"/>
        <v>4</v>
      </c>
      <c r="I54" s="60">
        <f t="shared" si="3"/>
        <v>0</v>
      </c>
      <c r="J54" s="80" t="str">
        <f>$D$239</f>
        <v>Drain</v>
      </c>
      <c r="K54" s="102">
        <f t="shared" si="4"/>
        <v>0</v>
      </c>
      <c r="L54" s="157" t="s">
        <v>406</v>
      </c>
      <c r="M54" s="102">
        <f t="shared" si="5"/>
        <v>0</v>
      </c>
      <c r="N54" s="157" t="s">
        <v>406</v>
      </c>
      <c r="O54" s="54" t="s">
        <v>406</v>
      </c>
      <c r="P54" s="47">
        <f t="shared" si="7"/>
        <v>52</v>
      </c>
      <c r="Q54" s="47">
        <f t="shared" si="6"/>
        <v>304</v>
      </c>
      <c r="R54" s="47" t="str">
        <f t="shared" si="0"/>
        <v>051 Drain</v>
      </c>
      <c r="S54" s="61" t="str">
        <f t="shared" si="1"/>
        <v xml:space="preserve">303 </v>
      </c>
    </row>
    <row r="55" spans="3:19">
      <c r="C55" s="47">
        <v>52</v>
      </c>
      <c r="D55" s="48" t="str">
        <f>Strings!B54</f>
        <v>Silence Song</v>
      </c>
      <c r="F55" s="91" t="s">
        <v>479</v>
      </c>
      <c r="G55" s="92" t="s">
        <v>1889</v>
      </c>
      <c r="H55" s="60">
        <f t="shared" si="2"/>
        <v>4</v>
      </c>
      <c r="I55" s="60">
        <f t="shared" si="3"/>
        <v>0</v>
      </c>
      <c r="J55" s="80" t="str">
        <f>$D$240&amp;", "&amp;$D$433</f>
        <v>Faith, Face Up</v>
      </c>
      <c r="K55" s="102">
        <f t="shared" si="4"/>
        <v>0</v>
      </c>
      <c r="L55" s="157" t="s">
        <v>406</v>
      </c>
      <c r="M55" s="102">
        <f t="shared" si="5"/>
        <v>0</v>
      </c>
      <c r="N55" s="157" t="s">
        <v>406</v>
      </c>
      <c r="O55" s="54" t="s">
        <v>406</v>
      </c>
      <c r="P55" s="47">
        <f t="shared" si="7"/>
        <v>53</v>
      </c>
      <c r="Q55" s="47">
        <f t="shared" si="6"/>
        <v>305</v>
      </c>
      <c r="R55" s="47" t="str">
        <f t="shared" si="0"/>
        <v>052 Faith/Face Up</v>
      </c>
      <c r="S55" s="61" t="str">
        <f t="shared" si="1"/>
        <v xml:space="preserve">304 </v>
      </c>
    </row>
    <row r="56" spans="3:19">
      <c r="C56" s="47">
        <v>53</v>
      </c>
      <c r="D56" s="48" t="str">
        <f>Strings!B55</f>
        <v>Blind Rage</v>
      </c>
      <c r="F56" s="91" t="s">
        <v>480</v>
      </c>
      <c r="G56" s="92" t="s">
        <v>1265</v>
      </c>
      <c r="H56" s="60">
        <f t="shared" si="2"/>
        <v>4</v>
      </c>
      <c r="I56" s="60">
        <f t="shared" si="3"/>
        <v>0</v>
      </c>
      <c r="J56" s="80" t="str">
        <f>$D$241</f>
        <v>Innocent</v>
      </c>
      <c r="K56" s="102">
        <f t="shared" si="4"/>
        <v>0</v>
      </c>
      <c r="L56" s="157" t="s">
        <v>406</v>
      </c>
      <c r="M56" s="102">
        <f t="shared" si="5"/>
        <v>0</v>
      </c>
      <c r="N56" s="157" t="s">
        <v>406</v>
      </c>
      <c r="O56" s="54" t="s">
        <v>406</v>
      </c>
      <c r="P56" s="47">
        <f t="shared" si="7"/>
        <v>54</v>
      </c>
      <c r="Q56" s="47">
        <f t="shared" si="6"/>
        <v>306</v>
      </c>
      <c r="R56" s="47" t="str">
        <f t="shared" si="0"/>
        <v>053 Innocent</v>
      </c>
      <c r="S56" s="61" t="str">
        <f t="shared" si="1"/>
        <v xml:space="preserve">305 </v>
      </c>
    </row>
    <row r="57" spans="3:19">
      <c r="C57" s="47">
        <v>54</v>
      </c>
      <c r="D57" s="48" t="str">
        <f>Strings!B56</f>
        <v>Foxbird</v>
      </c>
      <c r="F57" s="91" t="s">
        <v>481</v>
      </c>
      <c r="G57" s="92" t="s">
        <v>1093</v>
      </c>
      <c r="H57" s="60">
        <f t="shared" si="2"/>
        <v>4</v>
      </c>
      <c r="I57" s="60">
        <f t="shared" si="3"/>
        <v>0</v>
      </c>
      <c r="J57" s="80" t="str">
        <f>$D$242</f>
        <v>Zombie</v>
      </c>
      <c r="K57" s="102">
        <f t="shared" si="4"/>
        <v>0</v>
      </c>
      <c r="L57" s="157" t="s">
        <v>406</v>
      </c>
      <c r="M57" s="102">
        <f t="shared" si="5"/>
        <v>0</v>
      </c>
      <c r="N57" s="157" t="s">
        <v>406</v>
      </c>
      <c r="O57" s="54" t="s">
        <v>406</v>
      </c>
      <c r="P57" s="47">
        <f t="shared" si="7"/>
        <v>55</v>
      </c>
      <c r="Q57" s="47">
        <f t="shared" si="6"/>
        <v>307</v>
      </c>
      <c r="R57" s="47" t="str">
        <f t="shared" si="0"/>
        <v>054 Zombie</v>
      </c>
      <c r="S57" s="61" t="str">
        <f t="shared" si="1"/>
        <v>306 White Talk skill</v>
      </c>
    </row>
    <row r="58" spans="3:19">
      <c r="C58" s="47">
        <v>55</v>
      </c>
      <c r="D58" s="48" t="str">
        <f>Strings!B57</f>
        <v>Confusion Song</v>
      </c>
      <c r="F58" s="91" t="s">
        <v>482</v>
      </c>
      <c r="G58" s="92" t="s">
        <v>1266</v>
      </c>
      <c r="H58" s="60">
        <f t="shared" si="2"/>
        <v>4</v>
      </c>
      <c r="I58" s="60">
        <f t="shared" si="3"/>
        <v>0</v>
      </c>
      <c r="J58" s="80" t="str">
        <f>$D$243</f>
        <v>Silence</v>
      </c>
      <c r="K58" s="102">
        <f t="shared" si="4"/>
        <v>0</v>
      </c>
      <c r="L58" s="157" t="s">
        <v>406</v>
      </c>
      <c r="M58" s="102">
        <f t="shared" si="5"/>
        <v>0</v>
      </c>
      <c r="N58" s="157" t="s">
        <v>406</v>
      </c>
      <c r="O58" s="54" t="s">
        <v>406</v>
      </c>
      <c r="P58" s="47">
        <f t="shared" si="7"/>
        <v>56</v>
      </c>
      <c r="Q58" s="47">
        <f t="shared" si="6"/>
        <v>308</v>
      </c>
      <c r="R58" s="47" t="str">
        <f t="shared" si="0"/>
        <v>055 Silence</v>
      </c>
      <c r="S58" s="61" t="str">
        <f t="shared" si="1"/>
        <v>307 Ice Bracelet</v>
      </c>
    </row>
    <row r="59" spans="3:19">
      <c r="C59" s="47">
        <v>56</v>
      </c>
      <c r="D59" s="48" t="str">
        <f>Strings!B58</f>
        <v>Dispel Magic</v>
      </c>
      <c r="F59" s="91" t="s">
        <v>483</v>
      </c>
      <c r="G59" s="92" t="s">
        <v>1890</v>
      </c>
      <c r="H59" s="60">
        <f t="shared" si="2"/>
        <v>4</v>
      </c>
      <c r="I59" s="60">
        <f t="shared" si="3"/>
        <v>0</v>
      </c>
      <c r="J59" s="80" t="str">
        <f>$D$244&amp;", "&amp;$D$432</f>
        <v>Berserk, Brave Up</v>
      </c>
      <c r="K59" s="102">
        <f t="shared" si="4"/>
        <v>0</v>
      </c>
      <c r="L59" s="157" t="s">
        <v>406</v>
      </c>
      <c r="M59" s="102">
        <f t="shared" si="5"/>
        <v>0</v>
      </c>
      <c r="N59" s="157" t="s">
        <v>406</v>
      </c>
      <c r="O59" s="54" t="s">
        <v>406</v>
      </c>
      <c r="P59" s="47">
        <f t="shared" si="7"/>
        <v>57</v>
      </c>
      <c r="Q59" s="47">
        <f t="shared" si="6"/>
        <v>309</v>
      </c>
      <c r="R59" s="47" t="str">
        <f t="shared" si="0"/>
        <v>056 Berserk/Brave Up</v>
      </c>
      <c r="S59" s="61" t="str">
        <f t="shared" si="1"/>
        <v>308 Fire Bracelet</v>
      </c>
    </row>
    <row r="60" spans="3:19">
      <c r="C60" s="47">
        <v>57</v>
      </c>
      <c r="D60" s="48" t="str">
        <f>Strings!B59</f>
        <v>Paralyze</v>
      </c>
      <c r="F60" s="91" t="s">
        <v>484</v>
      </c>
      <c r="G60" s="92" t="s">
        <v>1268</v>
      </c>
      <c r="H60" s="60">
        <f t="shared" si="2"/>
        <v>4</v>
      </c>
      <c r="I60" s="60">
        <f t="shared" si="3"/>
        <v>0</v>
      </c>
      <c r="J60" s="80" t="str">
        <f>$D$245</f>
        <v>Chicken</v>
      </c>
      <c r="K60" s="102">
        <f t="shared" si="4"/>
        <v>0</v>
      </c>
      <c r="L60" s="157" t="s">
        <v>406</v>
      </c>
      <c r="M60" s="102">
        <f t="shared" si="5"/>
        <v>0</v>
      </c>
      <c r="N60" s="157" t="s">
        <v>406</v>
      </c>
      <c r="O60" s="54" t="s">
        <v>406</v>
      </c>
      <c r="P60" s="47">
        <f t="shared" si="7"/>
        <v>58</v>
      </c>
      <c r="Q60" s="47">
        <f t="shared" si="6"/>
        <v>310</v>
      </c>
      <c r="R60" s="47" t="str">
        <f t="shared" si="0"/>
        <v>057 Chicken</v>
      </c>
      <c r="S60" s="61" t="str">
        <f t="shared" si="1"/>
        <v>309 Thunder Bracelet</v>
      </c>
    </row>
    <row r="61" spans="3:19">
      <c r="C61" s="47">
        <v>58</v>
      </c>
      <c r="D61" s="48" t="str">
        <f>Strings!B60</f>
        <v>Sleep</v>
      </c>
      <c r="F61" s="91" t="s">
        <v>485</v>
      </c>
      <c r="G61" s="92" t="s">
        <v>1269</v>
      </c>
      <c r="H61" s="60">
        <f t="shared" si="2"/>
        <v>4</v>
      </c>
      <c r="I61" s="60">
        <f t="shared" si="3"/>
        <v>0</v>
      </c>
      <c r="J61" s="80" t="str">
        <f>$D$246</f>
        <v>Confuse</v>
      </c>
      <c r="K61" s="102">
        <f t="shared" si="4"/>
        <v>0</v>
      </c>
      <c r="L61" s="157" t="s">
        <v>406</v>
      </c>
      <c r="M61" s="102">
        <f t="shared" si="5"/>
        <v>0</v>
      </c>
      <c r="N61" s="157" t="s">
        <v>406</v>
      </c>
      <c r="O61" s="54" t="s">
        <v>406</v>
      </c>
      <c r="P61" s="47">
        <f t="shared" si="7"/>
        <v>59</v>
      </c>
      <c r="Q61" s="47">
        <f t="shared" si="6"/>
        <v>316</v>
      </c>
      <c r="R61" s="47" t="str">
        <f t="shared" si="0"/>
        <v>058 Confuse</v>
      </c>
      <c r="S61" s="61" t="str">
        <f t="shared" si="1"/>
        <v xml:space="preserve">315 </v>
      </c>
    </row>
    <row r="62" spans="3:19">
      <c r="C62" s="47">
        <v>59</v>
      </c>
      <c r="D62" s="48" t="str">
        <f>Strings!B61</f>
        <v>Petrify</v>
      </c>
      <c r="F62" s="91" t="s">
        <v>486</v>
      </c>
      <c r="G62" s="92" t="s">
        <v>1270</v>
      </c>
      <c r="H62" s="60">
        <f t="shared" si="2"/>
        <v>4</v>
      </c>
      <c r="I62" s="60">
        <f t="shared" si="3"/>
        <v>0</v>
      </c>
      <c r="J62" s="80" t="str">
        <f>$D$247</f>
        <v>Despair</v>
      </c>
      <c r="K62" s="102">
        <f t="shared" si="4"/>
        <v>0</v>
      </c>
      <c r="L62" s="157" t="s">
        <v>406</v>
      </c>
      <c r="M62" s="102">
        <f t="shared" si="5"/>
        <v>0</v>
      </c>
      <c r="N62" s="157" t="s">
        <v>406</v>
      </c>
      <c r="O62" s="54" t="s">
        <v>406</v>
      </c>
      <c r="P62" s="47">
        <f t="shared" si="7"/>
        <v>60</v>
      </c>
      <c r="Q62" s="47">
        <f t="shared" si="6"/>
        <v>352</v>
      </c>
      <c r="R62" s="47" t="str">
        <f t="shared" si="0"/>
        <v>059 Despair</v>
      </c>
      <c r="S62" s="61" t="str">
        <f t="shared" si="1"/>
        <v>351 Wing Attack</v>
      </c>
    </row>
    <row r="63" spans="3:19">
      <c r="C63" s="47">
        <v>60</v>
      </c>
      <c r="D63" s="48" t="str">
        <f>Strings!B62</f>
        <v>Moogle</v>
      </c>
      <c r="F63" s="91" t="s">
        <v>487</v>
      </c>
      <c r="G63" s="92" t="s">
        <v>1271</v>
      </c>
      <c r="H63" s="60">
        <f t="shared" si="2"/>
        <v>4</v>
      </c>
      <c r="I63" s="60">
        <f t="shared" si="3"/>
        <v>0</v>
      </c>
      <c r="J63" s="80" t="str">
        <f>$D$248</f>
        <v>Don't Act</v>
      </c>
      <c r="K63" s="102">
        <f t="shared" si="4"/>
        <v>0</v>
      </c>
      <c r="L63" s="157" t="s">
        <v>406</v>
      </c>
      <c r="M63" s="102">
        <f t="shared" si="5"/>
        <v>0</v>
      </c>
      <c r="N63" s="157" t="s">
        <v>406</v>
      </c>
      <c r="O63" s="54" t="s">
        <v>406</v>
      </c>
      <c r="P63" s="47">
        <f t="shared" si="7"/>
        <v>61</v>
      </c>
      <c r="Q63" s="47">
        <f t="shared" si="6"/>
        <v>415</v>
      </c>
      <c r="R63" s="47" t="str">
        <f t="shared" si="0"/>
        <v>060 Don't Act</v>
      </c>
      <c r="S63" s="61" t="str">
        <f t="shared" si="1"/>
        <v xml:space="preserve">414 </v>
      </c>
    </row>
    <row r="64" spans="3:19">
      <c r="C64" s="47">
        <v>61</v>
      </c>
      <c r="D64" s="48" t="str">
        <f>Strings!B63</f>
        <v>Shiva</v>
      </c>
      <c r="F64" s="91" t="s">
        <v>488</v>
      </c>
      <c r="G64" s="92" t="s">
        <v>1100</v>
      </c>
      <c r="H64" s="60">
        <f t="shared" si="2"/>
        <v>4</v>
      </c>
      <c r="I64" s="60">
        <f t="shared" si="3"/>
        <v>0</v>
      </c>
      <c r="J64" s="80" t="str">
        <f>$D$249</f>
        <v>Sleep</v>
      </c>
      <c r="K64" s="102">
        <f t="shared" si="4"/>
        <v>0</v>
      </c>
      <c r="L64" s="157" t="s">
        <v>406</v>
      </c>
      <c r="M64" s="102">
        <f t="shared" si="5"/>
        <v>0</v>
      </c>
      <c r="N64" s="157" t="s">
        <v>406</v>
      </c>
      <c r="O64" s="54" t="s">
        <v>406</v>
      </c>
      <c r="P64" s="47">
        <f t="shared" si="7"/>
        <v>62</v>
      </c>
      <c r="Q64" s="47">
        <f t="shared" si="6"/>
        <v>416</v>
      </c>
      <c r="R64" s="47" t="str">
        <f t="shared" si="0"/>
        <v>061 Sleep</v>
      </c>
      <c r="S64" s="61" t="str">
        <f t="shared" si="1"/>
        <v xml:space="preserve">415 </v>
      </c>
    </row>
    <row r="65" spans="3:19">
      <c r="C65" s="47">
        <v>62</v>
      </c>
      <c r="D65" s="48" t="str">
        <f>Strings!B64</f>
        <v>Ramuh</v>
      </c>
      <c r="F65" s="91" t="s">
        <v>489</v>
      </c>
      <c r="G65" s="92" t="s">
        <v>1272</v>
      </c>
      <c r="H65" s="60">
        <f t="shared" si="2"/>
        <v>4</v>
      </c>
      <c r="I65" s="60">
        <f t="shared" si="3"/>
        <v>0</v>
      </c>
      <c r="J65" s="80" t="str">
        <f>$D$250</f>
        <v>Break</v>
      </c>
      <c r="K65" s="102">
        <f t="shared" si="4"/>
        <v>0</v>
      </c>
      <c r="L65" s="157" t="s">
        <v>406</v>
      </c>
      <c r="M65" s="102">
        <f t="shared" si="5"/>
        <v>0</v>
      </c>
      <c r="N65" s="157" t="s">
        <v>406</v>
      </c>
      <c r="O65" s="54" t="s">
        <v>406</v>
      </c>
      <c r="P65" s="47">
        <f t="shared" si="7"/>
        <v>63</v>
      </c>
      <c r="Q65" s="47">
        <f t="shared" si="6"/>
        <v>417</v>
      </c>
      <c r="R65" s="47" t="str">
        <f t="shared" si="0"/>
        <v>062 Break</v>
      </c>
      <c r="S65" s="61" t="str">
        <f t="shared" si="1"/>
        <v xml:space="preserve">416 </v>
      </c>
    </row>
    <row r="66" spans="3:19">
      <c r="C66" s="47">
        <v>63</v>
      </c>
      <c r="D66" s="48" t="str">
        <f>Strings!B65</f>
        <v>Ifrit</v>
      </c>
      <c r="F66" s="91" t="s">
        <v>490</v>
      </c>
      <c r="G66" s="92" t="s">
        <v>1102</v>
      </c>
      <c r="H66" s="60">
        <f t="shared" si="2"/>
        <v>4</v>
      </c>
      <c r="I66" s="60">
        <f t="shared" si="3"/>
        <v>0</v>
      </c>
      <c r="J66" s="80" t="str">
        <f>$D$63</f>
        <v>Moogle</v>
      </c>
      <c r="K66" s="102">
        <f t="shared" si="4"/>
        <v>0</v>
      </c>
      <c r="L66" s="157" t="s">
        <v>406</v>
      </c>
      <c r="M66" s="102">
        <f t="shared" si="5"/>
        <v>0</v>
      </c>
      <c r="N66" s="157" t="s">
        <v>406</v>
      </c>
      <c r="O66" s="54" t="s">
        <v>406</v>
      </c>
      <c r="P66" s="47">
        <f t="shared" si="7"/>
        <v>64</v>
      </c>
      <c r="Q66" s="47">
        <f t="shared" si="6"/>
        <v>418</v>
      </c>
      <c r="R66" s="47" t="str">
        <f t="shared" si="0"/>
        <v>063 Moogle</v>
      </c>
      <c r="S66" s="61" t="str">
        <f t="shared" si="1"/>
        <v xml:space="preserve">417 </v>
      </c>
    </row>
    <row r="67" spans="3:19">
      <c r="C67" s="47">
        <v>64</v>
      </c>
      <c r="D67" s="48" t="str">
        <f>Strings!B66</f>
        <v>Titan</v>
      </c>
      <c r="F67" s="91" t="s">
        <v>491</v>
      </c>
      <c r="G67" s="92" t="s">
        <v>406</v>
      </c>
      <c r="H67" s="60">
        <f t="shared" si="2"/>
        <v>5</v>
      </c>
      <c r="I67" s="60">
        <f t="shared" si="3"/>
        <v>1</v>
      </c>
      <c r="J67" s="80" t="s">
        <v>406</v>
      </c>
      <c r="K67" s="102">
        <f t="shared" si="4"/>
        <v>1</v>
      </c>
      <c r="L67" s="157" t="s">
        <v>406</v>
      </c>
      <c r="M67" s="102">
        <f t="shared" si="5"/>
        <v>1</v>
      </c>
      <c r="N67" s="157" t="s">
        <v>406</v>
      </c>
      <c r="O67" s="54" t="s">
        <v>406</v>
      </c>
      <c r="P67" s="47">
        <f t="shared" si="7"/>
        <v>65</v>
      </c>
      <c r="Q67" s="47">
        <f t="shared" si="6"/>
        <v>419</v>
      </c>
      <c r="R67" s="47" t="str">
        <f t="shared" ref="R67:R130" si="8">MID(F67,2,3)&amp;" "&amp;G67</f>
        <v xml:space="preserve">064 </v>
      </c>
      <c r="S67" s="61" t="str">
        <f t="shared" ref="S67:S130" si="9">IF(Q67,INDEX($R$3:$R$514,Q67),"")</f>
        <v xml:space="preserve">418 </v>
      </c>
    </row>
    <row r="68" spans="3:19">
      <c r="C68" s="47">
        <v>65</v>
      </c>
      <c r="D68" s="48" t="str">
        <f>Strings!B67</f>
        <v>Golem</v>
      </c>
      <c r="F68" s="91" t="s">
        <v>492</v>
      </c>
      <c r="G68" s="92" t="s">
        <v>1103</v>
      </c>
      <c r="H68" s="60">
        <f t="shared" ref="H68:H131" si="10">H67+I68</f>
        <v>5</v>
      </c>
      <c r="I68" s="60">
        <f t="shared" ref="I68:I131" si="11">IF(AND(LEN(J68)=0,LEN(L68)=0,LEN(N68)=0),1,0)</f>
        <v>0</v>
      </c>
      <c r="J68" s="80" t="str">
        <f>$D$64</f>
        <v>Shiva</v>
      </c>
      <c r="K68" s="102">
        <f t="shared" ref="K68:K131" si="12">I68</f>
        <v>0</v>
      </c>
      <c r="L68" s="157" t="s">
        <v>406</v>
      </c>
      <c r="M68" s="102">
        <f t="shared" ref="M68:M131" si="13">I68</f>
        <v>0</v>
      </c>
      <c r="N68" s="157" t="s">
        <v>406</v>
      </c>
      <c r="O68" s="54" t="s">
        <v>406</v>
      </c>
      <c r="P68" s="47">
        <f t="shared" si="7"/>
        <v>66</v>
      </c>
      <c r="Q68" s="47">
        <f t="shared" ref="Q68:Q131" si="14">IFERROR(MATCH(P68,$H$3:$H$514,0),0)</f>
        <v>420</v>
      </c>
      <c r="R68" s="47" t="str">
        <f t="shared" si="8"/>
        <v>065 Shiva</v>
      </c>
      <c r="S68" s="61" t="str">
        <f t="shared" si="9"/>
        <v xml:space="preserve">419 </v>
      </c>
    </row>
    <row r="69" spans="3:19">
      <c r="C69" s="47">
        <v>66</v>
      </c>
      <c r="D69" s="48" t="str">
        <f>Strings!B68</f>
        <v>Carbunkle</v>
      </c>
      <c r="F69" s="91" t="s">
        <v>493</v>
      </c>
      <c r="G69" s="92" t="s">
        <v>1104</v>
      </c>
      <c r="H69" s="60">
        <f t="shared" si="10"/>
        <v>5</v>
      </c>
      <c r="I69" s="60">
        <f t="shared" si="11"/>
        <v>0</v>
      </c>
      <c r="J69" s="80" t="str">
        <f>$D$65</f>
        <v>Ramuh</v>
      </c>
      <c r="K69" s="102">
        <f t="shared" si="12"/>
        <v>0</v>
      </c>
      <c r="L69" s="157" t="s">
        <v>406</v>
      </c>
      <c r="M69" s="102">
        <f t="shared" si="13"/>
        <v>0</v>
      </c>
      <c r="N69" s="157" t="s">
        <v>406</v>
      </c>
      <c r="O69" s="54" t="s">
        <v>406</v>
      </c>
      <c r="P69" s="47">
        <f t="shared" ref="P69:P132" si="15">P68+1</f>
        <v>67</v>
      </c>
      <c r="Q69" s="47">
        <f t="shared" si="14"/>
        <v>421</v>
      </c>
      <c r="R69" s="47" t="str">
        <f t="shared" si="8"/>
        <v>066 Ramuh</v>
      </c>
      <c r="S69" s="61" t="str">
        <f t="shared" si="9"/>
        <v xml:space="preserve">420 </v>
      </c>
    </row>
    <row r="70" spans="3:19">
      <c r="C70" s="47">
        <v>67</v>
      </c>
      <c r="D70" s="48" t="str">
        <f>Strings!B69</f>
        <v>Bahamut</v>
      </c>
      <c r="F70" s="91" t="s">
        <v>494</v>
      </c>
      <c r="G70" s="92" t="s">
        <v>1105</v>
      </c>
      <c r="H70" s="60">
        <f t="shared" si="10"/>
        <v>5</v>
      </c>
      <c r="I70" s="60">
        <f t="shared" si="11"/>
        <v>0</v>
      </c>
      <c r="J70" s="80" t="str">
        <f>$D$66</f>
        <v>Ifrit</v>
      </c>
      <c r="K70" s="102">
        <f t="shared" si="12"/>
        <v>0</v>
      </c>
      <c r="L70" s="157" t="s">
        <v>406</v>
      </c>
      <c r="M70" s="102">
        <f t="shared" si="13"/>
        <v>0</v>
      </c>
      <c r="N70" s="157" t="s">
        <v>406</v>
      </c>
      <c r="O70" s="54" t="s">
        <v>406</v>
      </c>
      <c r="P70" s="47">
        <f t="shared" si="15"/>
        <v>68</v>
      </c>
      <c r="Q70" s="47">
        <f t="shared" si="14"/>
        <v>422</v>
      </c>
      <c r="R70" s="47" t="str">
        <f t="shared" si="8"/>
        <v>067 Ifrit</v>
      </c>
      <c r="S70" s="61" t="str">
        <f t="shared" si="9"/>
        <v xml:space="preserve">421 </v>
      </c>
    </row>
    <row r="71" spans="3:19">
      <c r="C71" s="47">
        <v>68</v>
      </c>
      <c r="D71" s="48" t="str">
        <f>Strings!B70</f>
        <v>Odin</v>
      </c>
      <c r="F71" s="91" t="s">
        <v>495</v>
      </c>
      <c r="G71" s="92" t="s">
        <v>1106</v>
      </c>
      <c r="H71" s="60">
        <f t="shared" si="10"/>
        <v>5</v>
      </c>
      <c r="I71" s="60">
        <f t="shared" si="11"/>
        <v>0</v>
      </c>
      <c r="J71" s="80" t="str">
        <f>$D$67</f>
        <v>Titan</v>
      </c>
      <c r="K71" s="102">
        <f t="shared" si="12"/>
        <v>0</v>
      </c>
      <c r="L71" s="157" t="s">
        <v>406</v>
      </c>
      <c r="M71" s="102">
        <f t="shared" si="13"/>
        <v>0</v>
      </c>
      <c r="N71" s="157" t="s">
        <v>406</v>
      </c>
      <c r="O71" s="54" t="s">
        <v>406</v>
      </c>
      <c r="P71" s="47">
        <f t="shared" si="15"/>
        <v>69</v>
      </c>
      <c r="Q71" s="47">
        <f t="shared" si="14"/>
        <v>423</v>
      </c>
      <c r="R71" s="47" t="str">
        <f t="shared" si="8"/>
        <v>068 Titan</v>
      </c>
      <c r="S71" s="61" t="str">
        <f t="shared" si="9"/>
        <v xml:space="preserve">422 </v>
      </c>
    </row>
    <row r="72" spans="3:19">
      <c r="C72" s="47">
        <v>69</v>
      </c>
      <c r="D72" s="48" t="str">
        <f>Strings!B71</f>
        <v>Leviathan</v>
      </c>
      <c r="F72" s="91" t="s">
        <v>496</v>
      </c>
      <c r="G72" s="92" t="s">
        <v>1107</v>
      </c>
      <c r="H72" s="60">
        <f t="shared" si="10"/>
        <v>5</v>
      </c>
      <c r="I72" s="60">
        <f t="shared" si="11"/>
        <v>0</v>
      </c>
      <c r="J72" s="80" t="str">
        <f>$D$68</f>
        <v>Golem</v>
      </c>
      <c r="K72" s="102">
        <f t="shared" si="12"/>
        <v>0</v>
      </c>
      <c r="L72" s="157" t="s">
        <v>406</v>
      </c>
      <c r="M72" s="102">
        <f t="shared" si="13"/>
        <v>0</v>
      </c>
      <c r="N72" s="157" t="s">
        <v>406</v>
      </c>
      <c r="O72" s="54" t="s">
        <v>406</v>
      </c>
      <c r="P72" s="47">
        <f t="shared" si="15"/>
        <v>70</v>
      </c>
      <c r="Q72" s="47">
        <f t="shared" si="14"/>
        <v>424</v>
      </c>
      <c r="R72" s="47" t="str">
        <f t="shared" si="8"/>
        <v>069 Golem</v>
      </c>
      <c r="S72" s="61" t="str">
        <f t="shared" si="9"/>
        <v xml:space="preserve">423 </v>
      </c>
    </row>
    <row r="73" spans="3:19">
      <c r="C73" s="47">
        <v>70</v>
      </c>
      <c r="D73" s="48" t="str">
        <f>Strings!B72</f>
        <v>Salamander</v>
      </c>
      <c r="F73" s="91" t="s">
        <v>497</v>
      </c>
      <c r="G73" s="92" t="s">
        <v>1891</v>
      </c>
      <c r="H73" s="60">
        <f t="shared" si="10"/>
        <v>5</v>
      </c>
      <c r="I73" s="60">
        <f t="shared" si="11"/>
        <v>0</v>
      </c>
      <c r="J73" s="80" t="str">
        <f>$D$69</f>
        <v>Carbunkle</v>
      </c>
      <c r="K73" s="102">
        <f t="shared" si="12"/>
        <v>0</v>
      </c>
      <c r="L73" s="157" t="s">
        <v>406</v>
      </c>
      <c r="M73" s="102">
        <f t="shared" si="13"/>
        <v>0</v>
      </c>
      <c r="N73" s="157" t="s">
        <v>406</v>
      </c>
      <c r="O73" s="54" t="s">
        <v>406</v>
      </c>
      <c r="P73" s="47">
        <f t="shared" si="15"/>
        <v>71</v>
      </c>
      <c r="Q73" s="47">
        <f t="shared" si="14"/>
        <v>425</v>
      </c>
      <c r="R73" s="47" t="str">
        <f t="shared" si="8"/>
        <v>070 Carbuncle</v>
      </c>
      <c r="S73" s="61" t="str">
        <f t="shared" si="9"/>
        <v xml:space="preserve">424 </v>
      </c>
    </row>
    <row r="74" spans="3:19">
      <c r="C74" s="47">
        <v>71</v>
      </c>
      <c r="D74" s="48" t="str">
        <f>Strings!B73</f>
        <v>Silf</v>
      </c>
      <c r="F74" s="91" t="s">
        <v>498</v>
      </c>
      <c r="G74" s="92" t="s">
        <v>1109</v>
      </c>
      <c r="H74" s="60">
        <f t="shared" si="10"/>
        <v>5</v>
      </c>
      <c r="I74" s="60">
        <f t="shared" si="11"/>
        <v>0</v>
      </c>
      <c r="J74" s="80" t="str">
        <f>$D$70</f>
        <v>Bahamut</v>
      </c>
      <c r="K74" s="102">
        <f t="shared" si="12"/>
        <v>0</v>
      </c>
      <c r="L74" s="157" t="s">
        <v>406</v>
      </c>
      <c r="M74" s="102">
        <f t="shared" si="13"/>
        <v>0</v>
      </c>
      <c r="N74" s="157" t="s">
        <v>406</v>
      </c>
      <c r="O74" s="54" t="s">
        <v>406</v>
      </c>
      <c r="P74" s="47">
        <f t="shared" si="15"/>
        <v>72</v>
      </c>
      <c r="Q74" s="47">
        <f t="shared" si="14"/>
        <v>426</v>
      </c>
      <c r="R74" s="47" t="str">
        <f t="shared" si="8"/>
        <v>071 Bahamut</v>
      </c>
      <c r="S74" s="61" t="str">
        <f t="shared" si="9"/>
        <v xml:space="preserve">425 </v>
      </c>
    </row>
    <row r="75" spans="3:19">
      <c r="C75" s="47">
        <v>72</v>
      </c>
      <c r="D75" s="48" t="str">
        <f>Strings!B74</f>
        <v>Fairy</v>
      </c>
      <c r="F75" s="91" t="s">
        <v>499</v>
      </c>
      <c r="G75" s="92" t="s">
        <v>1110</v>
      </c>
      <c r="H75" s="60">
        <f t="shared" si="10"/>
        <v>5</v>
      </c>
      <c r="I75" s="60">
        <f t="shared" si="11"/>
        <v>0</v>
      </c>
      <c r="J75" s="80" t="str">
        <f>$D$71</f>
        <v>Odin</v>
      </c>
      <c r="K75" s="102">
        <f t="shared" si="12"/>
        <v>0</v>
      </c>
      <c r="L75" s="157" t="s">
        <v>406</v>
      </c>
      <c r="M75" s="102">
        <f t="shared" si="13"/>
        <v>0</v>
      </c>
      <c r="N75" s="157" t="s">
        <v>406</v>
      </c>
      <c r="O75" s="54" t="s">
        <v>406</v>
      </c>
      <c r="P75" s="47">
        <f t="shared" si="15"/>
        <v>73</v>
      </c>
      <c r="Q75" s="47">
        <f t="shared" si="14"/>
        <v>427</v>
      </c>
      <c r="R75" s="47" t="str">
        <f t="shared" si="8"/>
        <v>072 Odin</v>
      </c>
      <c r="S75" s="61" t="str">
        <f t="shared" si="9"/>
        <v xml:space="preserve">426 </v>
      </c>
    </row>
    <row r="76" spans="3:19">
      <c r="C76" s="47">
        <v>73</v>
      </c>
      <c r="D76" s="48" t="str">
        <f>Strings!B75</f>
        <v>Lich</v>
      </c>
      <c r="F76" s="91" t="s">
        <v>500</v>
      </c>
      <c r="G76" s="92" t="s">
        <v>1111</v>
      </c>
      <c r="H76" s="60">
        <f t="shared" si="10"/>
        <v>5</v>
      </c>
      <c r="I76" s="60">
        <f t="shared" si="11"/>
        <v>0</v>
      </c>
      <c r="J76" s="80" t="str">
        <f>$D$72</f>
        <v>Leviathan</v>
      </c>
      <c r="K76" s="102">
        <f t="shared" si="12"/>
        <v>0</v>
      </c>
      <c r="L76" s="157" t="s">
        <v>406</v>
      </c>
      <c r="M76" s="102">
        <f t="shared" si="13"/>
        <v>0</v>
      </c>
      <c r="N76" s="157" t="s">
        <v>406</v>
      </c>
      <c r="O76" s="54" t="s">
        <v>406</v>
      </c>
      <c r="P76" s="47">
        <f t="shared" si="15"/>
        <v>74</v>
      </c>
      <c r="Q76" s="47">
        <f t="shared" si="14"/>
        <v>428</v>
      </c>
      <c r="R76" s="47" t="str">
        <f t="shared" si="8"/>
        <v>073 Leviathan</v>
      </c>
      <c r="S76" s="61" t="str">
        <f t="shared" si="9"/>
        <v xml:space="preserve">427 </v>
      </c>
    </row>
    <row r="77" spans="3:19">
      <c r="C77" s="47">
        <v>74</v>
      </c>
      <c r="D77" s="48" t="str">
        <f>Strings!B76</f>
        <v>Cyclops</v>
      </c>
      <c r="F77" s="91" t="s">
        <v>501</v>
      </c>
      <c r="G77" s="92" t="s">
        <v>1112</v>
      </c>
      <c r="H77" s="60">
        <f t="shared" si="10"/>
        <v>5</v>
      </c>
      <c r="I77" s="60">
        <f t="shared" si="11"/>
        <v>0</v>
      </c>
      <c r="J77" s="80" t="str">
        <f>$D$73</f>
        <v>Salamander</v>
      </c>
      <c r="K77" s="102">
        <f t="shared" si="12"/>
        <v>0</v>
      </c>
      <c r="L77" s="157" t="s">
        <v>406</v>
      </c>
      <c r="M77" s="102">
        <f t="shared" si="13"/>
        <v>0</v>
      </c>
      <c r="N77" s="157" t="s">
        <v>406</v>
      </c>
      <c r="O77" s="54" t="s">
        <v>406</v>
      </c>
      <c r="P77" s="47">
        <f t="shared" si="15"/>
        <v>75</v>
      </c>
      <c r="Q77" s="47">
        <f t="shared" si="14"/>
        <v>429</v>
      </c>
      <c r="R77" s="47" t="str">
        <f t="shared" si="8"/>
        <v>074 Salamander</v>
      </c>
      <c r="S77" s="61" t="str">
        <f t="shared" si="9"/>
        <v xml:space="preserve">428 </v>
      </c>
    </row>
    <row r="78" spans="3:19">
      <c r="C78" s="47">
        <v>75</v>
      </c>
      <c r="D78" s="48" t="str">
        <f>Strings!B77</f>
        <v>Zodiac</v>
      </c>
      <c r="F78" s="91" t="s">
        <v>502</v>
      </c>
      <c r="G78" s="92" t="s">
        <v>406</v>
      </c>
      <c r="H78" s="60">
        <f t="shared" si="10"/>
        <v>6</v>
      </c>
      <c r="I78" s="60">
        <f t="shared" si="11"/>
        <v>1</v>
      </c>
      <c r="J78" s="80" t="s">
        <v>406</v>
      </c>
      <c r="K78" s="102">
        <f t="shared" si="12"/>
        <v>1</v>
      </c>
      <c r="L78" s="157" t="s">
        <v>406</v>
      </c>
      <c r="M78" s="102">
        <f t="shared" si="13"/>
        <v>1</v>
      </c>
      <c r="N78" s="157" t="s">
        <v>406</v>
      </c>
      <c r="O78" s="54" t="s">
        <v>406</v>
      </c>
      <c r="P78" s="47">
        <f t="shared" si="15"/>
        <v>76</v>
      </c>
      <c r="Q78" s="47">
        <f t="shared" si="14"/>
        <v>430</v>
      </c>
      <c r="R78" s="47" t="str">
        <f t="shared" si="8"/>
        <v xml:space="preserve">075 </v>
      </c>
      <c r="S78" s="61" t="str">
        <f t="shared" si="9"/>
        <v xml:space="preserve">429 </v>
      </c>
    </row>
    <row r="79" spans="3:19">
      <c r="C79" s="47">
        <v>76</v>
      </c>
      <c r="D79" s="48" t="str">
        <f>Strings!B78</f>
        <v>Asura</v>
      </c>
      <c r="F79" s="91" t="s">
        <v>503</v>
      </c>
      <c r="G79" s="92" t="s">
        <v>1113</v>
      </c>
      <c r="H79" s="60">
        <f t="shared" si="10"/>
        <v>6</v>
      </c>
      <c r="I79" s="60">
        <f t="shared" si="11"/>
        <v>0</v>
      </c>
      <c r="J79" s="80" t="str">
        <f>$D$74</f>
        <v>Silf</v>
      </c>
      <c r="K79" s="102">
        <f t="shared" si="12"/>
        <v>0</v>
      </c>
      <c r="L79" s="157" t="s">
        <v>406</v>
      </c>
      <c r="M79" s="102">
        <f t="shared" si="13"/>
        <v>0</v>
      </c>
      <c r="N79" s="157" t="s">
        <v>406</v>
      </c>
      <c r="O79" s="54" t="s">
        <v>406</v>
      </c>
      <c r="P79" s="47">
        <f t="shared" si="15"/>
        <v>77</v>
      </c>
      <c r="Q79" s="47">
        <f t="shared" si="14"/>
        <v>431</v>
      </c>
      <c r="R79" s="47" t="str">
        <f t="shared" si="8"/>
        <v>076 Silf</v>
      </c>
      <c r="S79" s="61" t="str">
        <f t="shared" si="9"/>
        <v xml:space="preserve">430 </v>
      </c>
    </row>
    <row r="80" spans="3:19">
      <c r="C80" s="47">
        <v>77</v>
      </c>
      <c r="D80" s="48" t="str">
        <f>Strings!B79</f>
        <v>Koutetsu</v>
      </c>
      <c r="F80" s="91" t="s">
        <v>504</v>
      </c>
      <c r="G80" s="92" t="s">
        <v>1114</v>
      </c>
      <c r="H80" s="60">
        <f t="shared" si="10"/>
        <v>6</v>
      </c>
      <c r="I80" s="60">
        <f t="shared" si="11"/>
        <v>0</v>
      </c>
      <c r="J80" s="80" t="str">
        <f>$D$75</f>
        <v>Fairy</v>
      </c>
      <c r="K80" s="102">
        <f t="shared" si="12"/>
        <v>0</v>
      </c>
      <c r="L80" s="157" t="s">
        <v>406</v>
      </c>
      <c r="M80" s="102">
        <f t="shared" si="13"/>
        <v>0</v>
      </c>
      <c r="N80" s="157" t="s">
        <v>406</v>
      </c>
      <c r="O80" s="54" t="s">
        <v>406</v>
      </c>
      <c r="P80" s="47">
        <f t="shared" si="15"/>
        <v>78</v>
      </c>
      <c r="Q80" s="47">
        <f t="shared" si="14"/>
        <v>432</v>
      </c>
      <c r="R80" s="47" t="str">
        <f t="shared" si="8"/>
        <v>077 Fairy</v>
      </c>
      <c r="S80" s="61" t="str">
        <f t="shared" si="9"/>
        <v xml:space="preserve">431 </v>
      </c>
    </row>
    <row r="81" spans="3:19">
      <c r="C81" s="47">
        <v>78</v>
      </c>
      <c r="D81" s="48" t="str">
        <f>Strings!B80</f>
        <v>Bizen Boat</v>
      </c>
      <c r="F81" s="91" t="s">
        <v>505</v>
      </c>
      <c r="G81" s="92" t="s">
        <v>1115</v>
      </c>
      <c r="H81" s="60">
        <f t="shared" si="10"/>
        <v>6</v>
      </c>
      <c r="I81" s="60">
        <f t="shared" si="11"/>
        <v>0</v>
      </c>
      <c r="J81" s="80" t="str">
        <f>$D$76</f>
        <v>Lich</v>
      </c>
      <c r="K81" s="102">
        <f t="shared" si="12"/>
        <v>0</v>
      </c>
      <c r="L81" s="157" t="s">
        <v>406</v>
      </c>
      <c r="M81" s="102">
        <f t="shared" si="13"/>
        <v>0</v>
      </c>
      <c r="N81" s="157" t="s">
        <v>406</v>
      </c>
      <c r="O81" s="54" t="s">
        <v>406</v>
      </c>
      <c r="P81" s="47">
        <f t="shared" si="15"/>
        <v>79</v>
      </c>
      <c r="Q81" s="47">
        <f t="shared" si="14"/>
        <v>433</v>
      </c>
      <c r="R81" s="47" t="str">
        <f t="shared" si="8"/>
        <v>078 Lich</v>
      </c>
      <c r="S81" s="61" t="str">
        <f t="shared" si="9"/>
        <v xml:space="preserve">432 </v>
      </c>
    </row>
    <row r="82" spans="3:19">
      <c r="C82" s="47">
        <v>79</v>
      </c>
      <c r="D82" s="48" t="str">
        <f>Strings!B81</f>
        <v>Murasame</v>
      </c>
      <c r="F82" s="91" t="s">
        <v>506</v>
      </c>
      <c r="G82" s="92" t="s">
        <v>1116</v>
      </c>
      <c r="H82" s="60">
        <f t="shared" si="10"/>
        <v>6</v>
      </c>
      <c r="I82" s="60">
        <f t="shared" si="11"/>
        <v>0</v>
      </c>
      <c r="J82" s="80" t="str">
        <f>$D$77</f>
        <v>Cyclops</v>
      </c>
      <c r="K82" s="102">
        <f t="shared" si="12"/>
        <v>0</v>
      </c>
      <c r="L82" s="157" t="s">
        <v>406</v>
      </c>
      <c r="M82" s="102">
        <f t="shared" si="13"/>
        <v>0</v>
      </c>
      <c r="N82" s="157" t="s">
        <v>406</v>
      </c>
      <c r="O82" s="54" t="s">
        <v>406</v>
      </c>
      <c r="P82" s="47">
        <f t="shared" si="15"/>
        <v>80</v>
      </c>
      <c r="Q82" s="47">
        <f t="shared" si="14"/>
        <v>434</v>
      </c>
      <c r="R82" s="47" t="str">
        <f t="shared" si="8"/>
        <v>079 Cyclops</v>
      </c>
      <c r="S82" s="61" t="str">
        <f t="shared" si="9"/>
        <v xml:space="preserve">433 </v>
      </c>
    </row>
    <row r="83" spans="3:19">
      <c r="C83" s="47">
        <v>80</v>
      </c>
      <c r="D83" s="48" t="str">
        <f>Strings!B82</f>
        <v>Heaven's Cloud</v>
      </c>
      <c r="F83" s="91" t="s">
        <v>507</v>
      </c>
      <c r="G83" s="92" t="s">
        <v>1117</v>
      </c>
      <c r="H83" s="60">
        <f t="shared" si="10"/>
        <v>6</v>
      </c>
      <c r="I83" s="60">
        <f t="shared" si="11"/>
        <v>0</v>
      </c>
      <c r="J83" s="80" t="str">
        <f>$D$78</f>
        <v>Zodiac</v>
      </c>
      <c r="K83" s="102">
        <f t="shared" si="12"/>
        <v>0</v>
      </c>
      <c r="L83" s="157" t="s">
        <v>406</v>
      </c>
      <c r="M83" s="102">
        <f t="shared" si="13"/>
        <v>0</v>
      </c>
      <c r="N83" s="157" t="s">
        <v>406</v>
      </c>
      <c r="O83" s="54" t="s">
        <v>406</v>
      </c>
      <c r="P83" s="47">
        <f t="shared" si="15"/>
        <v>81</v>
      </c>
      <c r="Q83" s="47">
        <f t="shared" si="14"/>
        <v>435</v>
      </c>
      <c r="R83" s="47" t="str">
        <f t="shared" si="8"/>
        <v>080 Zodiac</v>
      </c>
      <c r="S83" s="61" t="str">
        <f t="shared" si="9"/>
        <v xml:space="preserve">434 </v>
      </c>
    </row>
    <row r="84" spans="3:19">
      <c r="C84" s="47">
        <v>81</v>
      </c>
      <c r="D84" s="48" t="str">
        <f>Strings!B83</f>
        <v>Kiyomori</v>
      </c>
      <c r="F84" s="91" t="s">
        <v>508</v>
      </c>
      <c r="G84" s="92" t="s">
        <v>1128</v>
      </c>
      <c r="H84" s="60">
        <f t="shared" si="10"/>
        <v>6</v>
      </c>
      <c r="I84" s="60">
        <f t="shared" si="11"/>
        <v>0</v>
      </c>
      <c r="J84" s="80" t="str">
        <f>$D$89</f>
        <v>Angel Song</v>
      </c>
      <c r="K84" s="102">
        <f t="shared" si="12"/>
        <v>0</v>
      </c>
      <c r="L84" s="157" t="s">
        <v>406</v>
      </c>
      <c r="M84" s="102">
        <f t="shared" si="13"/>
        <v>0</v>
      </c>
      <c r="N84" s="157" t="s">
        <v>406</v>
      </c>
      <c r="O84" s="54" t="s">
        <v>406</v>
      </c>
      <c r="P84" s="47">
        <f t="shared" si="15"/>
        <v>82</v>
      </c>
      <c r="Q84" s="47">
        <f t="shared" si="14"/>
        <v>436</v>
      </c>
      <c r="R84" s="47" t="str">
        <f t="shared" si="8"/>
        <v>081 Angel Song</v>
      </c>
      <c r="S84" s="61" t="str">
        <f t="shared" si="9"/>
        <v xml:space="preserve">435 </v>
      </c>
    </row>
    <row r="85" spans="3:19">
      <c r="C85" s="47">
        <v>82</v>
      </c>
      <c r="D85" s="48" t="str">
        <f>Strings!B84</f>
        <v>Muramasa</v>
      </c>
      <c r="F85" s="91" t="s">
        <v>509</v>
      </c>
      <c r="G85" s="92" t="s">
        <v>1129</v>
      </c>
      <c r="H85" s="60">
        <f t="shared" si="10"/>
        <v>6</v>
      </c>
      <c r="I85" s="60">
        <f t="shared" si="11"/>
        <v>0</v>
      </c>
      <c r="J85" s="80" t="str">
        <f>$D$90</f>
        <v>Life Song</v>
      </c>
      <c r="K85" s="102">
        <f t="shared" si="12"/>
        <v>0</v>
      </c>
      <c r="L85" s="157" t="s">
        <v>406</v>
      </c>
      <c r="M85" s="102">
        <f t="shared" si="13"/>
        <v>0</v>
      </c>
      <c r="N85" s="157" t="s">
        <v>406</v>
      </c>
      <c r="O85" s="54" t="s">
        <v>406</v>
      </c>
      <c r="P85" s="47">
        <f t="shared" si="15"/>
        <v>83</v>
      </c>
      <c r="Q85" s="47">
        <f t="shared" si="14"/>
        <v>437</v>
      </c>
      <c r="R85" s="47" t="str">
        <f t="shared" si="8"/>
        <v>082 Life Song</v>
      </c>
      <c r="S85" s="61" t="str">
        <f t="shared" si="9"/>
        <v xml:space="preserve">436 </v>
      </c>
    </row>
    <row r="86" spans="3:19">
      <c r="C86" s="47">
        <v>83</v>
      </c>
      <c r="D86" s="48" t="str">
        <f>Strings!B85</f>
        <v>Kikuichimoji</v>
      </c>
      <c r="F86" s="91" t="s">
        <v>510</v>
      </c>
      <c r="G86" s="92" t="s">
        <v>1130</v>
      </c>
      <c r="H86" s="60">
        <f t="shared" si="10"/>
        <v>6</v>
      </c>
      <c r="I86" s="60">
        <f t="shared" si="11"/>
        <v>0</v>
      </c>
      <c r="J86" s="80" t="str">
        <f>$D$91</f>
        <v>Cheer Song</v>
      </c>
      <c r="K86" s="102">
        <f t="shared" si="12"/>
        <v>0</v>
      </c>
      <c r="L86" s="157" t="s">
        <v>406</v>
      </c>
      <c r="M86" s="102">
        <f t="shared" si="13"/>
        <v>0</v>
      </c>
      <c r="N86" s="157" t="s">
        <v>406</v>
      </c>
      <c r="O86" s="54" t="s">
        <v>406</v>
      </c>
      <c r="P86" s="47">
        <f t="shared" si="15"/>
        <v>84</v>
      </c>
      <c r="Q86" s="47">
        <f t="shared" si="14"/>
        <v>438</v>
      </c>
      <c r="R86" s="47" t="str">
        <f t="shared" si="8"/>
        <v>083 Cheer Song</v>
      </c>
      <c r="S86" s="61" t="str">
        <f t="shared" si="9"/>
        <v xml:space="preserve">437 </v>
      </c>
    </row>
    <row r="87" spans="3:19">
      <c r="C87" s="47">
        <v>84</v>
      </c>
      <c r="D87" s="48" t="str">
        <f>Strings!B86</f>
        <v>Masamune</v>
      </c>
      <c r="F87" s="91" t="s">
        <v>511</v>
      </c>
      <c r="G87" s="92" t="s">
        <v>1131</v>
      </c>
      <c r="H87" s="60">
        <f t="shared" si="10"/>
        <v>6</v>
      </c>
      <c r="I87" s="60">
        <f t="shared" si="11"/>
        <v>0</v>
      </c>
      <c r="J87" s="80" t="str">
        <f>$D$92</f>
        <v>Battle Song</v>
      </c>
      <c r="K87" s="102">
        <f t="shared" si="12"/>
        <v>0</v>
      </c>
      <c r="L87" s="157" t="s">
        <v>406</v>
      </c>
      <c r="M87" s="102">
        <f t="shared" si="13"/>
        <v>0</v>
      </c>
      <c r="N87" s="157" t="s">
        <v>406</v>
      </c>
      <c r="O87" s="54" t="s">
        <v>406</v>
      </c>
      <c r="P87" s="47">
        <f t="shared" si="15"/>
        <v>85</v>
      </c>
      <c r="Q87" s="47">
        <f t="shared" si="14"/>
        <v>439</v>
      </c>
      <c r="R87" s="47" t="str">
        <f t="shared" si="8"/>
        <v>084 Battle Song</v>
      </c>
      <c r="S87" s="61" t="str">
        <f t="shared" si="9"/>
        <v xml:space="preserve">438 </v>
      </c>
    </row>
    <row r="88" spans="3:19">
      <c r="C88" s="47">
        <v>85</v>
      </c>
      <c r="D88" s="48" t="str">
        <f>Strings!B87</f>
        <v>Chirijiraden</v>
      </c>
      <c r="F88" s="91" t="s">
        <v>512</v>
      </c>
      <c r="G88" s="92" t="s">
        <v>1132</v>
      </c>
      <c r="H88" s="60">
        <f t="shared" si="10"/>
        <v>6</v>
      </c>
      <c r="I88" s="60">
        <f t="shared" si="11"/>
        <v>0</v>
      </c>
      <c r="J88" s="80" t="str">
        <f>$D$93</f>
        <v>Magic Song</v>
      </c>
      <c r="K88" s="102">
        <f t="shared" si="12"/>
        <v>0</v>
      </c>
      <c r="L88" s="157" t="s">
        <v>406</v>
      </c>
      <c r="M88" s="102">
        <f t="shared" si="13"/>
        <v>0</v>
      </c>
      <c r="N88" s="157" t="s">
        <v>406</v>
      </c>
      <c r="O88" s="54" t="s">
        <v>406</v>
      </c>
      <c r="P88" s="47">
        <f t="shared" si="15"/>
        <v>86</v>
      </c>
      <c r="Q88" s="47">
        <f t="shared" si="14"/>
        <v>440</v>
      </c>
      <c r="R88" s="47" t="str">
        <f t="shared" si="8"/>
        <v>085 Magic Song</v>
      </c>
      <c r="S88" s="61" t="str">
        <f t="shared" si="9"/>
        <v xml:space="preserve">439 </v>
      </c>
    </row>
    <row r="89" spans="3:19">
      <c r="C89" s="47">
        <v>86</v>
      </c>
      <c r="D89" s="48" t="str">
        <f>Strings!B88</f>
        <v>Angel Song</v>
      </c>
      <c r="F89" s="91" t="s">
        <v>513</v>
      </c>
      <c r="G89" s="92" t="s">
        <v>1133</v>
      </c>
      <c r="H89" s="60">
        <f t="shared" si="10"/>
        <v>6</v>
      </c>
      <c r="I89" s="60">
        <f t="shared" si="11"/>
        <v>0</v>
      </c>
      <c r="J89" s="80" t="str">
        <f>$D$94</f>
        <v>Nameless Song</v>
      </c>
      <c r="K89" s="102">
        <f t="shared" si="12"/>
        <v>0</v>
      </c>
      <c r="L89" s="157" t="s">
        <v>406</v>
      </c>
      <c r="M89" s="102">
        <f t="shared" si="13"/>
        <v>0</v>
      </c>
      <c r="N89" s="157" t="s">
        <v>406</v>
      </c>
      <c r="O89" s="54" t="s">
        <v>406</v>
      </c>
      <c r="P89" s="47">
        <f t="shared" si="15"/>
        <v>87</v>
      </c>
      <c r="Q89" s="47">
        <f t="shared" si="14"/>
        <v>441</v>
      </c>
      <c r="R89" s="47" t="str">
        <f t="shared" si="8"/>
        <v>086 Nameless Song</v>
      </c>
      <c r="S89" s="61" t="str">
        <f t="shared" si="9"/>
        <v xml:space="preserve">440 </v>
      </c>
    </row>
    <row r="90" spans="3:19">
      <c r="C90" s="47">
        <v>87</v>
      </c>
      <c r="D90" s="48" t="str">
        <f>Strings!B89</f>
        <v>Life Song</v>
      </c>
      <c r="F90" s="91" t="s">
        <v>514</v>
      </c>
      <c r="G90" s="92" t="s">
        <v>1134</v>
      </c>
      <c r="H90" s="60">
        <f t="shared" si="10"/>
        <v>6</v>
      </c>
      <c r="I90" s="60">
        <f t="shared" si="11"/>
        <v>0</v>
      </c>
      <c r="J90" s="80" t="str">
        <f>$D$95</f>
        <v>Last Song</v>
      </c>
      <c r="K90" s="102">
        <f t="shared" si="12"/>
        <v>0</v>
      </c>
      <c r="L90" s="157" t="s">
        <v>406</v>
      </c>
      <c r="M90" s="102">
        <f t="shared" si="13"/>
        <v>0</v>
      </c>
      <c r="N90" s="157" t="s">
        <v>406</v>
      </c>
      <c r="O90" s="54" t="s">
        <v>406</v>
      </c>
      <c r="P90" s="47">
        <f t="shared" si="15"/>
        <v>88</v>
      </c>
      <c r="Q90" s="47">
        <f t="shared" si="14"/>
        <v>442</v>
      </c>
      <c r="R90" s="47" t="str">
        <f t="shared" si="8"/>
        <v>087 Last Song</v>
      </c>
      <c r="S90" s="61" t="str">
        <f t="shared" si="9"/>
        <v xml:space="preserve">441 </v>
      </c>
    </row>
    <row r="91" spans="3:19">
      <c r="C91" s="47">
        <v>88</v>
      </c>
      <c r="D91" s="48" t="str">
        <f>Strings!B90</f>
        <v>Cheer Song</v>
      </c>
      <c r="F91" s="91" t="s">
        <v>515</v>
      </c>
      <c r="G91" s="92" t="s">
        <v>1135</v>
      </c>
      <c r="H91" s="60">
        <f t="shared" si="10"/>
        <v>6</v>
      </c>
      <c r="I91" s="60">
        <f t="shared" si="11"/>
        <v>0</v>
      </c>
      <c r="J91" s="80" t="str">
        <f>$D$96</f>
        <v>Witch Hunt</v>
      </c>
      <c r="K91" s="102">
        <f t="shared" si="12"/>
        <v>0</v>
      </c>
      <c r="L91" s="157" t="s">
        <v>406</v>
      </c>
      <c r="M91" s="102">
        <f t="shared" si="13"/>
        <v>0</v>
      </c>
      <c r="N91" s="157" t="s">
        <v>406</v>
      </c>
      <c r="O91" s="54" t="s">
        <v>406</v>
      </c>
      <c r="P91" s="47">
        <f t="shared" si="15"/>
        <v>89</v>
      </c>
      <c r="Q91" s="47">
        <f t="shared" si="14"/>
        <v>443</v>
      </c>
      <c r="R91" s="47" t="str">
        <f t="shared" si="8"/>
        <v>088 Witch Hunt</v>
      </c>
      <c r="S91" s="61" t="str">
        <f t="shared" si="9"/>
        <v xml:space="preserve">442 </v>
      </c>
    </row>
    <row r="92" spans="3:19">
      <c r="C92" s="47">
        <v>89</v>
      </c>
      <c r="D92" s="48" t="str">
        <f>Strings!B91</f>
        <v>Battle Song</v>
      </c>
      <c r="F92" s="91" t="s">
        <v>516</v>
      </c>
      <c r="G92" s="92" t="s">
        <v>1136</v>
      </c>
      <c r="H92" s="60">
        <f t="shared" si="10"/>
        <v>6</v>
      </c>
      <c r="I92" s="60">
        <f t="shared" si="11"/>
        <v>0</v>
      </c>
      <c r="J92" s="80" t="str">
        <f>$D$97</f>
        <v>Wiznaibus</v>
      </c>
      <c r="K92" s="102">
        <f t="shared" si="12"/>
        <v>0</v>
      </c>
      <c r="L92" s="157" t="s">
        <v>406</v>
      </c>
      <c r="M92" s="102">
        <f t="shared" si="13"/>
        <v>0</v>
      </c>
      <c r="N92" s="157" t="s">
        <v>406</v>
      </c>
      <c r="O92" s="54" t="s">
        <v>406</v>
      </c>
      <c r="P92" s="47">
        <f t="shared" si="15"/>
        <v>90</v>
      </c>
      <c r="Q92" s="47">
        <f t="shared" si="14"/>
        <v>444</v>
      </c>
      <c r="R92" s="47" t="str">
        <f t="shared" si="8"/>
        <v>089 Wiznaibus</v>
      </c>
      <c r="S92" s="61" t="str">
        <f t="shared" si="9"/>
        <v xml:space="preserve">443 </v>
      </c>
    </row>
    <row r="93" spans="3:19">
      <c r="C93" s="47">
        <v>90</v>
      </c>
      <c r="D93" s="48" t="str">
        <f>Strings!B92</f>
        <v>Magic Song</v>
      </c>
      <c r="F93" s="91" t="s">
        <v>517</v>
      </c>
      <c r="G93" s="92" t="s">
        <v>1137</v>
      </c>
      <c r="H93" s="60">
        <f t="shared" si="10"/>
        <v>6</v>
      </c>
      <c r="I93" s="60">
        <f t="shared" si="11"/>
        <v>0</v>
      </c>
      <c r="J93" s="80" t="str">
        <f>$D$98</f>
        <v>Slow Dance</v>
      </c>
      <c r="K93" s="102">
        <f t="shared" si="12"/>
        <v>0</v>
      </c>
      <c r="L93" s="157" t="s">
        <v>406</v>
      </c>
      <c r="M93" s="102">
        <f t="shared" si="13"/>
        <v>0</v>
      </c>
      <c r="N93" s="157" t="s">
        <v>406</v>
      </c>
      <c r="O93" s="54" t="s">
        <v>406</v>
      </c>
      <c r="P93" s="47">
        <f t="shared" si="15"/>
        <v>91</v>
      </c>
      <c r="Q93" s="47">
        <f t="shared" si="14"/>
        <v>445</v>
      </c>
      <c r="R93" s="47" t="str">
        <f t="shared" si="8"/>
        <v>090 Slow Dance</v>
      </c>
      <c r="S93" s="61" t="str">
        <f t="shared" si="9"/>
        <v xml:space="preserve">444 </v>
      </c>
    </row>
    <row r="94" spans="3:19">
      <c r="C94" s="47">
        <v>91</v>
      </c>
      <c r="D94" s="48" t="str">
        <f>Strings!B93</f>
        <v>Nameless Song</v>
      </c>
      <c r="F94" s="91" t="s">
        <v>518</v>
      </c>
      <c r="G94" s="92" t="s">
        <v>1138</v>
      </c>
      <c r="H94" s="60">
        <f t="shared" si="10"/>
        <v>6</v>
      </c>
      <c r="I94" s="60">
        <f t="shared" si="11"/>
        <v>0</v>
      </c>
      <c r="J94" s="80" t="str">
        <f>$D$99</f>
        <v>Polka Polka</v>
      </c>
      <c r="K94" s="102">
        <f t="shared" si="12"/>
        <v>0</v>
      </c>
      <c r="L94" s="157" t="s">
        <v>406</v>
      </c>
      <c r="M94" s="102">
        <f t="shared" si="13"/>
        <v>0</v>
      </c>
      <c r="N94" s="157" t="s">
        <v>406</v>
      </c>
      <c r="O94" s="54" t="s">
        <v>406</v>
      </c>
      <c r="P94" s="47">
        <f t="shared" si="15"/>
        <v>92</v>
      </c>
      <c r="Q94" s="47">
        <f t="shared" si="14"/>
        <v>446</v>
      </c>
      <c r="R94" s="47" t="str">
        <f t="shared" si="8"/>
        <v>091 Polka Polka</v>
      </c>
      <c r="S94" s="61" t="str">
        <f t="shared" si="9"/>
        <v xml:space="preserve">445 </v>
      </c>
    </row>
    <row r="95" spans="3:19">
      <c r="C95" s="47">
        <v>92</v>
      </c>
      <c r="D95" s="48" t="str">
        <f>Strings!B94</f>
        <v>Last Song</v>
      </c>
      <c r="F95" s="91" t="s">
        <v>519</v>
      </c>
      <c r="G95" s="92" t="s">
        <v>1139</v>
      </c>
      <c r="H95" s="60">
        <f t="shared" si="10"/>
        <v>6</v>
      </c>
      <c r="I95" s="60">
        <f t="shared" si="11"/>
        <v>0</v>
      </c>
      <c r="J95" s="80" t="str">
        <f>$D$100</f>
        <v>Disillusion</v>
      </c>
      <c r="K95" s="102">
        <f t="shared" si="12"/>
        <v>0</v>
      </c>
      <c r="L95" s="157" t="s">
        <v>406</v>
      </c>
      <c r="M95" s="102">
        <f t="shared" si="13"/>
        <v>0</v>
      </c>
      <c r="N95" s="157" t="s">
        <v>406</v>
      </c>
      <c r="O95" s="54" t="s">
        <v>406</v>
      </c>
      <c r="P95" s="47">
        <f t="shared" si="15"/>
        <v>93</v>
      </c>
      <c r="Q95" s="47">
        <f t="shared" si="14"/>
        <v>447</v>
      </c>
      <c r="R95" s="47" t="str">
        <f t="shared" si="8"/>
        <v>092 Disillusion</v>
      </c>
      <c r="S95" s="61" t="str">
        <f t="shared" si="9"/>
        <v xml:space="preserve">446 </v>
      </c>
    </row>
    <row r="96" spans="3:19">
      <c r="C96" s="47">
        <v>93</v>
      </c>
      <c r="D96" s="48" t="str">
        <f>Strings!B95</f>
        <v>Witch Hunt</v>
      </c>
      <c r="F96" s="91" t="s">
        <v>520</v>
      </c>
      <c r="G96" s="92" t="s">
        <v>1140</v>
      </c>
      <c r="H96" s="60">
        <f t="shared" si="10"/>
        <v>6</v>
      </c>
      <c r="I96" s="60">
        <f t="shared" si="11"/>
        <v>0</v>
      </c>
      <c r="J96" s="80" t="str">
        <f>$D$101</f>
        <v>Nameless Dance</v>
      </c>
      <c r="K96" s="102">
        <f t="shared" si="12"/>
        <v>0</v>
      </c>
      <c r="L96" s="157" t="s">
        <v>406</v>
      </c>
      <c r="M96" s="102">
        <f t="shared" si="13"/>
        <v>0</v>
      </c>
      <c r="N96" s="157" t="s">
        <v>406</v>
      </c>
      <c r="O96" s="54" t="s">
        <v>406</v>
      </c>
      <c r="P96" s="47">
        <f t="shared" si="15"/>
        <v>94</v>
      </c>
      <c r="Q96" s="47">
        <f t="shared" si="14"/>
        <v>448</v>
      </c>
      <c r="R96" s="47" t="str">
        <f t="shared" si="8"/>
        <v>093 Nameless Dance</v>
      </c>
      <c r="S96" s="61" t="str">
        <f t="shared" si="9"/>
        <v xml:space="preserve">447 </v>
      </c>
    </row>
    <row r="97" spans="3:19">
      <c r="C97" s="47">
        <v>94</v>
      </c>
      <c r="D97" s="48" t="str">
        <f>Strings!B96</f>
        <v>Wiznaibus</v>
      </c>
      <c r="F97" s="91" t="s">
        <v>521</v>
      </c>
      <c r="G97" s="92" t="s">
        <v>1141</v>
      </c>
      <c r="H97" s="60">
        <f t="shared" si="10"/>
        <v>6</v>
      </c>
      <c r="I97" s="60">
        <f t="shared" si="11"/>
        <v>0</v>
      </c>
      <c r="J97" s="80" t="str">
        <f>$D$102</f>
        <v>Last Dance</v>
      </c>
      <c r="K97" s="102">
        <f t="shared" si="12"/>
        <v>0</v>
      </c>
      <c r="L97" s="157" t="s">
        <v>406</v>
      </c>
      <c r="M97" s="102">
        <f t="shared" si="13"/>
        <v>0</v>
      </c>
      <c r="N97" s="157" t="s">
        <v>406</v>
      </c>
      <c r="O97" s="54" t="s">
        <v>406</v>
      </c>
      <c r="P97" s="47">
        <f t="shared" si="15"/>
        <v>95</v>
      </c>
      <c r="Q97" s="47">
        <f t="shared" si="14"/>
        <v>449</v>
      </c>
      <c r="R97" s="47" t="str">
        <f t="shared" si="8"/>
        <v>094 Last Dance</v>
      </c>
      <c r="S97" s="61" t="str">
        <f t="shared" si="9"/>
        <v xml:space="preserve">448 </v>
      </c>
    </row>
    <row r="98" spans="3:19">
      <c r="C98" s="47">
        <v>95</v>
      </c>
      <c r="D98" s="48" t="str">
        <f>Strings!B97</f>
        <v>Slow Dance</v>
      </c>
      <c r="F98" s="91" t="s">
        <v>522</v>
      </c>
      <c r="G98" s="92" t="s">
        <v>1142</v>
      </c>
      <c r="H98" s="60">
        <f t="shared" si="10"/>
        <v>6</v>
      </c>
      <c r="I98" s="60">
        <f t="shared" si="11"/>
        <v>0</v>
      </c>
      <c r="J98" s="80" t="str">
        <f>$D$103</f>
        <v>Spin Fist</v>
      </c>
      <c r="K98" s="102">
        <f t="shared" si="12"/>
        <v>0</v>
      </c>
      <c r="L98" s="157" t="s">
        <v>406</v>
      </c>
      <c r="M98" s="102">
        <f t="shared" si="13"/>
        <v>0</v>
      </c>
      <c r="N98" s="157" t="s">
        <v>406</v>
      </c>
      <c r="O98" s="54" t="s">
        <v>406</v>
      </c>
      <c r="P98" s="47">
        <f t="shared" si="15"/>
        <v>96</v>
      </c>
      <c r="Q98" s="47">
        <f t="shared" si="14"/>
        <v>450</v>
      </c>
      <c r="R98" s="47" t="str">
        <f t="shared" si="8"/>
        <v>095 Spin Fist</v>
      </c>
      <c r="S98" s="61" t="str">
        <f t="shared" si="9"/>
        <v xml:space="preserve">449 </v>
      </c>
    </row>
    <row r="99" spans="3:19">
      <c r="C99" s="47">
        <v>96</v>
      </c>
      <c r="D99" s="48" t="str">
        <f>Strings!B98</f>
        <v>Polka Polka</v>
      </c>
      <c r="F99" s="91" t="s">
        <v>523</v>
      </c>
      <c r="G99" s="92" t="s">
        <v>1143</v>
      </c>
      <c r="H99" s="60">
        <f t="shared" si="10"/>
        <v>6</v>
      </c>
      <c r="I99" s="60">
        <f t="shared" si="11"/>
        <v>0</v>
      </c>
      <c r="J99" s="80" t="str">
        <f>$D$104</f>
        <v>Repeating Fist</v>
      </c>
      <c r="K99" s="102">
        <f t="shared" si="12"/>
        <v>0</v>
      </c>
      <c r="L99" s="157" t="s">
        <v>406</v>
      </c>
      <c r="M99" s="102">
        <f t="shared" si="13"/>
        <v>0</v>
      </c>
      <c r="N99" s="157" t="s">
        <v>406</v>
      </c>
      <c r="O99" s="54" t="s">
        <v>406</v>
      </c>
      <c r="P99" s="47">
        <f t="shared" si="15"/>
        <v>97</v>
      </c>
      <c r="Q99" s="47">
        <f t="shared" si="14"/>
        <v>488</v>
      </c>
      <c r="R99" s="47" t="str">
        <f t="shared" si="8"/>
        <v>096 Repeating Fist</v>
      </c>
      <c r="S99" s="61" t="str">
        <f t="shared" si="9"/>
        <v xml:space="preserve">487 </v>
      </c>
    </row>
    <row r="100" spans="3:19">
      <c r="C100" s="47">
        <v>97</v>
      </c>
      <c r="D100" s="48" t="str">
        <f>Strings!B99</f>
        <v>Disillusion</v>
      </c>
      <c r="F100" s="91" t="s">
        <v>524</v>
      </c>
      <c r="G100" s="92" t="s">
        <v>1144</v>
      </c>
      <c r="H100" s="60">
        <f t="shared" si="10"/>
        <v>6</v>
      </c>
      <c r="I100" s="60">
        <f t="shared" si="11"/>
        <v>0</v>
      </c>
      <c r="J100" s="80" t="str">
        <f>$D$105</f>
        <v>Wave Fist</v>
      </c>
      <c r="K100" s="102">
        <f t="shared" si="12"/>
        <v>0</v>
      </c>
      <c r="L100" s="157" t="s">
        <v>406</v>
      </c>
      <c r="M100" s="102">
        <f t="shared" si="13"/>
        <v>0</v>
      </c>
      <c r="N100" s="157" t="s">
        <v>406</v>
      </c>
      <c r="O100" s="54" t="s">
        <v>406</v>
      </c>
      <c r="P100" s="47">
        <f t="shared" si="15"/>
        <v>98</v>
      </c>
      <c r="Q100" s="47">
        <f t="shared" si="14"/>
        <v>489</v>
      </c>
      <c r="R100" s="47" t="str">
        <f t="shared" si="8"/>
        <v>097 Wave Fist</v>
      </c>
      <c r="S100" s="61" t="str">
        <f t="shared" si="9"/>
        <v xml:space="preserve">488 </v>
      </c>
    </row>
    <row r="101" spans="3:19">
      <c r="C101" s="47">
        <v>98</v>
      </c>
      <c r="D101" s="48" t="str">
        <f>Strings!B100</f>
        <v>Nameless Dance</v>
      </c>
      <c r="F101" s="91" t="s">
        <v>525</v>
      </c>
      <c r="G101" s="92" t="s">
        <v>1145</v>
      </c>
      <c r="H101" s="60">
        <f t="shared" si="10"/>
        <v>6</v>
      </c>
      <c r="I101" s="60">
        <f t="shared" si="11"/>
        <v>0</v>
      </c>
      <c r="J101" s="80" t="str">
        <f>$D$106</f>
        <v>Earth Slash</v>
      </c>
      <c r="K101" s="102">
        <f t="shared" si="12"/>
        <v>0</v>
      </c>
      <c r="L101" s="157" t="s">
        <v>406</v>
      </c>
      <c r="M101" s="102">
        <f t="shared" si="13"/>
        <v>0</v>
      </c>
      <c r="N101" s="157" t="s">
        <v>406</v>
      </c>
      <c r="O101" s="54" t="s">
        <v>406</v>
      </c>
      <c r="P101" s="47">
        <f t="shared" si="15"/>
        <v>99</v>
      </c>
      <c r="Q101" s="47">
        <f t="shared" si="14"/>
        <v>490</v>
      </c>
      <c r="R101" s="47" t="str">
        <f t="shared" si="8"/>
        <v>098 Earth Slash</v>
      </c>
      <c r="S101" s="61" t="str">
        <f t="shared" si="9"/>
        <v xml:space="preserve">489 </v>
      </c>
    </row>
    <row r="102" spans="3:19">
      <c r="C102" s="47">
        <v>99</v>
      </c>
      <c r="D102" s="48" t="str">
        <f>Strings!B101</f>
        <v>Last Dance</v>
      </c>
      <c r="F102" s="91" t="s">
        <v>526</v>
      </c>
      <c r="G102" s="92" t="s">
        <v>1146</v>
      </c>
      <c r="H102" s="60">
        <f t="shared" si="10"/>
        <v>6</v>
      </c>
      <c r="I102" s="60">
        <f t="shared" si="11"/>
        <v>0</v>
      </c>
      <c r="J102" s="80" t="str">
        <f>$D$107</f>
        <v>Secret Fist</v>
      </c>
      <c r="K102" s="102">
        <f t="shared" si="12"/>
        <v>0</v>
      </c>
      <c r="L102" s="157" t="s">
        <v>406</v>
      </c>
      <c r="M102" s="102">
        <f t="shared" si="13"/>
        <v>0</v>
      </c>
      <c r="N102" s="157" t="s">
        <v>406</v>
      </c>
      <c r="O102" s="54" t="s">
        <v>406</v>
      </c>
      <c r="P102" s="47">
        <f t="shared" si="15"/>
        <v>100</v>
      </c>
      <c r="Q102" s="47">
        <f t="shared" si="14"/>
        <v>491</v>
      </c>
      <c r="R102" s="47" t="str">
        <f t="shared" si="8"/>
        <v>099 Secret Fist</v>
      </c>
      <c r="S102" s="61" t="str">
        <f t="shared" si="9"/>
        <v xml:space="preserve">490 </v>
      </c>
    </row>
    <row r="103" spans="3:19">
      <c r="C103" s="47">
        <v>100</v>
      </c>
      <c r="D103" s="48" t="str">
        <f>Strings!B102</f>
        <v>Spin Fist</v>
      </c>
      <c r="F103" s="91" t="s">
        <v>527</v>
      </c>
      <c r="G103" s="92" t="s">
        <v>1147</v>
      </c>
      <c r="H103" s="60">
        <f t="shared" si="10"/>
        <v>6</v>
      </c>
      <c r="I103" s="60">
        <f t="shared" si="11"/>
        <v>0</v>
      </c>
      <c r="J103" s="80" t="str">
        <f>$D$108</f>
        <v>Stigma Magic</v>
      </c>
      <c r="K103" s="102">
        <f t="shared" si="12"/>
        <v>0</v>
      </c>
      <c r="L103" s="157" t="s">
        <v>406</v>
      </c>
      <c r="M103" s="102">
        <f t="shared" si="13"/>
        <v>0</v>
      </c>
      <c r="N103" s="157" t="s">
        <v>406</v>
      </c>
      <c r="O103" s="54" t="s">
        <v>406</v>
      </c>
      <c r="P103" s="47">
        <f t="shared" si="15"/>
        <v>101</v>
      </c>
      <c r="Q103" s="47">
        <f t="shared" si="14"/>
        <v>492</v>
      </c>
      <c r="R103" s="47" t="str">
        <f t="shared" si="8"/>
        <v>100 Stigma Magic</v>
      </c>
      <c r="S103" s="61" t="str">
        <f t="shared" si="9"/>
        <v xml:space="preserve">491 </v>
      </c>
    </row>
    <row r="104" spans="3:19">
      <c r="C104" s="47">
        <v>101</v>
      </c>
      <c r="D104" s="48" t="str">
        <f>Strings!B103</f>
        <v>Repeating Fist</v>
      </c>
      <c r="F104" s="91" t="s">
        <v>528</v>
      </c>
      <c r="G104" s="92" t="s">
        <v>1148</v>
      </c>
      <c r="H104" s="60">
        <f t="shared" si="10"/>
        <v>6</v>
      </c>
      <c r="I104" s="60">
        <f t="shared" si="11"/>
        <v>0</v>
      </c>
      <c r="J104" s="80" t="str">
        <f>$D$109</f>
        <v>Chakra</v>
      </c>
      <c r="K104" s="102">
        <f t="shared" si="12"/>
        <v>0</v>
      </c>
      <c r="L104" s="157" t="s">
        <v>406</v>
      </c>
      <c r="M104" s="102">
        <f t="shared" si="13"/>
        <v>0</v>
      </c>
      <c r="N104" s="157" t="s">
        <v>406</v>
      </c>
      <c r="O104" s="54" t="s">
        <v>406</v>
      </c>
      <c r="P104" s="47">
        <f t="shared" si="15"/>
        <v>102</v>
      </c>
      <c r="Q104" s="47">
        <f t="shared" si="14"/>
        <v>493</v>
      </c>
      <c r="R104" s="47" t="str">
        <f t="shared" si="8"/>
        <v>101 Chakra</v>
      </c>
      <c r="S104" s="61" t="str">
        <f t="shared" si="9"/>
        <v xml:space="preserve">492 </v>
      </c>
    </row>
    <row r="105" spans="3:19">
      <c r="C105" s="47">
        <v>102</v>
      </c>
      <c r="D105" s="48" t="str">
        <f>Strings!B104</f>
        <v>Wave Fist</v>
      </c>
      <c r="F105" s="91" t="s">
        <v>529</v>
      </c>
      <c r="G105" s="92" t="s">
        <v>1149</v>
      </c>
      <c r="H105" s="60">
        <f t="shared" si="10"/>
        <v>6</v>
      </c>
      <c r="I105" s="60">
        <f t="shared" si="11"/>
        <v>0</v>
      </c>
      <c r="J105" s="80" t="str">
        <f>$D$110</f>
        <v>Revive</v>
      </c>
      <c r="K105" s="102">
        <f t="shared" si="12"/>
        <v>0</v>
      </c>
      <c r="L105" s="157" t="s">
        <v>406</v>
      </c>
      <c r="M105" s="102">
        <f t="shared" si="13"/>
        <v>0</v>
      </c>
      <c r="N105" s="157" t="s">
        <v>406</v>
      </c>
      <c r="O105" s="54" t="s">
        <v>406</v>
      </c>
      <c r="P105" s="47">
        <f t="shared" si="15"/>
        <v>103</v>
      </c>
      <c r="Q105" s="47">
        <f t="shared" si="14"/>
        <v>494</v>
      </c>
      <c r="R105" s="47" t="str">
        <f t="shared" si="8"/>
        <v>102 Revive</v>
      </c>
      <c r="S105" s="61" t="str">
        <f t="shared" si="9"/>
        <v xml:space="preserve">493 </v>
      </c>
    </row>
    <row r="106" spans="3:19">
      <c r="C106" s="47">
        <v>103</v>
      </c>
      <c r="D106" s="48" t="str">
        <f>Strings!B105</f>
        <v>Earth Slash</v>
      </c>
      <c r="F106" s="91" t="s">
        <v>530</v>
      </c>
      <c r="G106" s="92" t="s">
        <v>1892</v>
      </c>
      <c r="H106" s="60">
        <f t="shared" si="10"/>
        <v>6</v>
      </c>
      <c r="I106" s="60">
        <f t="shared" si="11"/>
        <v>0</v>
      </c>
      <c r="J106" s="80" t="str">
        <f>$D$111&amp;", "&amp;$D$442</f>
        <v>Gil Taking, Gilgame Heart</v>
      </c>
      <c r="K106" s="102">
        <f t="shared" si="12"/>
        <v>0</v>
      </c>
      <c r="L106" s="157" t="s">
        <v>406</v>
      </c>
      <c r="M106" s="102">
        <f t="shared" si="13"/>
        <v>0</v>
      </c>
      <c r="N106" s="157" t="s">
        <v>406</v>
      </c>
      <c r="O106" s="54" t="s">
        <v>406</v>
      </c>
      <c r="P106" s="47">
        <f t="shared" si="15"/>
        <v>104</v>
      </c>
      <c r="Q106" s="47">
        <f t="shared" si="14"/>
        <v>495</v>
      </c>
      <c r="R106" s="47" t="str">
        <f t="shared" si="8"/>
        <v>103 Gil Taking/Gilgame Heart</v>
      </c>
      <c r="S106" s="61" t="str">
        <f t="shared" si="9"/>
        <v xml:space="preserve">494 </v>
      </c>
    </row>
    <row r="107" spans="3:19">
      <c r="C107" s="47">
        <v>104</v>
      </c>
      <c r="D107" s="48" t="str">
        <f>Strings!B106</f>
        <v>Secret Fist</v>
      </c>
      <c r="F107" s="91" t="s">
        <v>531</v>
      </c>
      <c r="G107" s="92" t="s">
        <v>1151</v>
      </c>
      <c r="H107" s="60">
        <f t="shared" si="10"/>
        <v>6</v>
      </c>
      <c r="I107" s="60">
        <f t="shared" si="11"/>
        <v>0</v>
      </c>
      <c r="J107" s="80" t="str">
        <f>$D$112</f>
        <v>Steal Heart</v>
      </c>
      <c r="K107" s="102">
        <f t="shared" si="12"/>
        <v>0</v>
      </c>
      <c r="L107" s="157" t="s">
        <v>406</v>
      </c>
      <c r="M107" s="102">
        <f t="shared" si="13"/>
        <v>0</v>
      </c>
      <c r="N107" s="157" t="s">
        <v>406</v>
      </c>
      <c r="O107" s="54" t="s">
        <v>406</v>
      </c>
      <c r="P107" s="47">
        <f t="shared" si="15"/>
        <v>105</v>
      </c>
      <c r="Q107" s="47">
        <f t="shared" si="14"/>
        <v>496</v>
      </c>
      <c r="R107" s="47" t="str">
        <f t="shared" si="8"/>
        <v>104 Steal Heart</v>
      </c>
      <c r="S107" s="61" t="str">
        <f t="shared" si="9"/>
        <v xml:space="preserve">495 </v>
      </c>
    </row>
    <row r="108" spans="3:19">
      <c r="C108" s="47">
        <v>105</v>
      </c>
      <c r="D108" s="48" t="str">
        <f>Strings!B107</f>
        <v>Stigma Magic</v>
      </c>
      <c r="F108" s="91" t="s">
        <v>532</v>
      </c>
      <c r="G108" s="92" t="s">
        <v>1152</v>
      </c>
      <c r="H108" s="60">
        <f t="shared" si="10"/>
        <v>6</v>
      </c>
      <c r="I108" s="60">
        <f t="shared" si="11"/>
        <v>0</v>
      </c>
      <c r="J108" s="80" t="str">
        <f>$D$113</f>
        <v>Steal Helmet</v>
      </c>
      <c r="K108" s="102">
        <f t="shared" si="12"/>
        <v>0</v>
      </c>
      <c r="L108" s="157" t="s">
        <v>406</v>
      </c>
      <c r="M108" s="102">
        <f t="shared" si="13"/>
        <v>0</v>
      </c>
      <c r="N108" s="157" t="s">
        <v>406</v>
      </c>
      <c r="O108" s="54" t="s">
        <v>406</v>
      </c>
      <c r="P108" s="47">
        <f t="shared" si="15"/>
        <v>106</v>
      </c>
      <c r="Q108" s="47">
        <f t="shared" si="14"/>
        <v>497</v>
      </c>
      <c r="R108" s="47" t="str">
        <f t="shared" si="8"/>
        <v>105 Steal Helmet</v>
      </c>
      <c r="S108" s="61" t="str">
        <f t="shared" si="9"/>
        <v xml:space="preserve">496 </v>
      </c>
    </row>
    <row r="109" spans="3:19">
      <c r="C109" s="47">
        <v>106</v>
      </c>
      <c r="D109" s="48" t="str">
        <f>Strings!B108</f>
        <v>Chakra</v>
      </c>
      <c r="F109" s="91" t="s">
        <v>533</v>
      </c>
      <c r="G109" s="92" t="s">
        <v>1153</v>
      </c>
      <c r="H109" s="60">
        <f t="shared" si="10"/>
        <v>6</v>
      </c>
      <c r="I109" s="60">
        <f t="shared" si="11"/>
        <v>0</v>
      </c>
      <c r="J109" s="80" t="str">
        <f>$D$114</f>
        <v>Steal Armor</v>
      </c>
      <c r="K109" s="102">
        <f t="shared" si="12"/>
        <v>0</v>
      </c>
      <c r="L109" s="157" t="s">
        <v>406</v>
      </c>
      <c r="M109" s="102">
        <f t="shared" si="13"/>
        <v>0</v>
      </c>
      <c r="N109" s="157" t="s">
        <v>406</v>
      </c>
      <c r="O109" s="54" t="s">
        <v>406</v>
      </c>
      <c r="P109" s="47">
        <f t="shared" si="15"/>
        <v>107</v>
      </c>
      <c r="Q109" s="47">
        <f t="shared" si="14"/>
        <v>498</v>
      </c>
      <c r="R109" s="47" t="str">
        <f t="shared" si="8"/>
        <v>106 Steal Armor</v>
      </c>
      <c r="S109" s="61" t="str">
        <f t="shared" si="9"/>
        <v xml:space="preserve">497 </v>
      </c>
    </row>
    <row r="110" spans="3:19">
      <c r="C110" s="47">
        <v>107</v>
      </c>
      <c r="D110" s="48" t="str">
        <f>Strings!B109</f>
        <v>Revive</v>
      </c>
      <c r="F110" s="91" t="s">
        <v>534</v>
      </c>
      <c r="G110" s="92" t="s">
        <v>1154</v>
      </c>
      <c r="H110" s="60">
        <f t="shared" si="10"/>
        <v>6</v>
      </c>
      <c r="I110" s="60">
        <f t="shared" si="11"/>
        <v>0</v>
      </c>
      <c r="J110" s="80" t="str">
        <f>$D$115</f>
        <v>Steal Shield</v>
      </c>
      <c r="K110" s="102">
        <f t="shared" si="12"/>
        <v>0</v>
      </c>
      <c r="L110" s="157" t="s">
        <v>406</v>
      </c>
      <c r="M110" s="102">
        <f t="shared" si="13"/>
        <v>0</v>
      </c>
      <c r="N110" s="157" t="s">
        <v>406</v>
      </c>
      <c r="O110" s="54" t="s">
        <v>406</v>
      </c>
      <c r="P110" s="47">
        <f t="shared" si="15"/>
        <v>108</v>
      </c>
      <c r="Q110" s="47">
        <f t="shared" si="14"/>
        <v>499</v>
      </c>
      <c r="R110" s="47" t="str">
        <f t="shared" si="8"/>
        <v>107 Steal Shield</v>
      </c>
      <c r="S110" s="61" t="str">
        <f t="shared" si="9"/>
        <v xml:space="preserve">498 </v>
      </c>
    </row>
    <row r="111" spans="3:19">
      <c r="C111" s="47">
        <v>108</v>
      </c>
      <c r="D111" s="48" t="str">
        <f>Strings!B110</f>
        <v>Gil Taking</v>
      </c>
      <c r="F111" s="91" t="s">
        <v>535</v>
      </c>
      <c r="G111" s="92" t="s">
        <v>1155</v>
      </c>
      <c r="H111" s="60">
        <f t="shared" si="10"/>
        <v>6</v>
      </c>
      <c r="I111" s="60">
        <f t="shared" si="11"/>
        <v>0</v>
      </c>
      <c r="J111" s="80" t="str">
        <f>$D$116</f>
        <v>Steal Weapon</v>
      </c>
      <c r="K111" s="102">
        <f t="shared" si="12"/>
        <v>0</v>
      </c>
      <c r="L111" s="157" t="s">
        <v>406</v>
      </c>
      <c r="M111" s="102">
        <f t="shared" si="13"/>
        <v>0</v>
      </c>
      <c r="N111" s="157" t="s">
        <v>406</v>
      </c>
      <c r="O111" s="54" t="s">
        <v>406</v>
      </c>
      <c r="P111" s="47">
        <f t="shared" si="15"/>
        <v>109</v>
      </c>
      <c r="Q111" s="47">
        <f t="shared" si="14"/>
        <v>500</v>
      </c>
      <c r="R111" s="47" t="str">
        <f t="shared" si="8"/>
        <v>108 Steal Weapon</v>
      </c>
      <c r="S111" s="61" t="str">
        <f t="shared" si="9"/>
        <v xml:space="preserve">499 </v>
      </c>
    </row>
    <row r="112" spans="3:19">
      <c r="C112" s="47">
        <v>109</v>
      </c>
      <c r="D112" s="48" t="str">
        <f>Strings!B111</f>
        <v>Steal Heart</v>
      </c>
      <c r="F112" s="91" t="s">
        <v>536</v>
      </c>
      <c r="G112" s="92" t="s">
        <v>1893</v>
      </c>
      <c r="H112" s="60">
        <f t="shared" si="10"/>
        <v>6</v>
      </c>
      <c r="I112" s="60">
        <f t="shared" si="11"/>
        <v>0</v>
      </c>
      <c r="J112" s="80" t="str">
        <f>$D$117</f>
        <v>Steal Accessry</v>
      </c>
      <c r="K112" s="102">
        <f t="shared" si="12"/>
        <v>0</v>
      </c>
      <c r="L112" s="157" t="s">
        <v>406</v>
      </c>
      <c r="M112" s="102">
        <f t="shared" si="13"/>
        <v>0</v>
      </c>
      <c r="N112" s="157" t="s">
        <v>406</v>
      </c>
      <c r="O112" s="54" t="s">
        <v>406</v>
      </c>
      <c r="P112" s="47">
        <f t="shared" si="15"/>
        <v>110</v>
      </c>
      <c r="Q112" s="47">
        <f t="shared" si="14"/>
        <v>501</v>
      </c>
      <c r="R112" s="47" t="str">
        <f t="shared" si="8"/>
        <v>109 Steal Accessory</v>
      </c>
      <c r="S112" s="61" t="str">
        <f t="shared" si="9"/>
        <v xml:space="preserve">500 </v>
      </c>
    </row>
    <row r="113" spans="3:19">
      <c r="C113" s="47">
        <v>110</v>
      </c>
      <c r="D113" s="48" t="str">
        <f>Strings!B112</f>
        <v>Steal Helmet</v>
      </c>
      <c r="F113" s="91" t="s">
        <v>537</v>
      </c>
      <c r="G113" s="92" t="s">
        <v>1894</v>
      </c>
      <c r="H113" s="60">
        <f t="shared" si="10"/>
        <v>6</v>
      </c>
      <c r="I113" s="60">
        <f t="shared" si="11"/>
        <v>0</v>
      </c>
      <c r="J113" s="80" t="str">
        <f>$D$118</f>
        <v>Steal Exp</v>
      </c>
      <c r="K113" s="102">
        <f t="shared" si="12"/>
        <v>0</v>
      </c>
      <c r="L113" s="157" t="s">
        <v>406</v>
      </c>
      <c r="M113" s="102">
        <f t="shared" si="13"/>
        <v>0</v>
      </c>
      <c r="N113" s="157" t="s">
        <v>406</v>
      </c>
      <c r="O113" s="54" t="s">
        <v>406</v>
      </c>
      <c r="P113" s="47">
        <f t="shared" si="15"/>
        <v>111</v>
      </c>
      <c r="Q113" s="47">
        <f t="shared" si="14"/>
        <v>502</v>
      </c>
      <c r="R113" s="47" t="str">
        <f t="shared" si="8"/>
        <v>110 Steal Experience</v>
      </c>
      <c r="S113" s="61" t="str">
        <f t="shared" si="9"/>
        <v xml:space="preserve">501 </v>
      </c>
    </row>
    <row r="114" spans="3:19">
      <c r="C114" s="47">
        <v>111</v>
      </c>
      <c r="D114" s="48" t="str">
        <f>Strings!B113</f>
        <v>Steal Armor</v>
      </c>
      <c r="F114" s="91" t="s">
        <v>538</v>
      </c>
      <c r="G114" s="92" t="s">
        <v>1158</v>
      </c>
      <c r="H114" s="60">
        <f t="shared" si="10"/>
        <v>6</v>
      </c>
      <c r="I114" s="60">
        <f t="shared" si="11"/>
        <v>0</v>
      </c>
      <c r="J114" s="80" t="str">
        <f>$D$119</f>
        <v>Invitation</v>
      </c>
      <c r="K114" s="102">
        <f t="shared" si="12"/>
        <v>0</v>
      </c>
      <c r="L114" s="157" t="s">
        <v>406</v>
      </c>
      <c r="M114" s="102">
        <f t="shared" si="13"/>
        <v>0</v>
      </c>
      <c r="N114" s="157" t="s">
        <v>406</v>
      </c>
      <c r="O114" s="54" t="s">
        <v>406</v>
      </c>
      <c r="P114" s="47">
        <f t="shared" si="15"/>
        <v>112</v>
      </c>
      <c r="Q114" s="47">
        <f t="shared" si="14"/>
        <v>503</v>
      </c>
      <c r="R114" s="47" t="str">
        <f t="shared" si="8"/>
        <v>111 Invitation</v>
      </c>
      <c r="S114" s="61" t="str">
        <f t="shared" si="9"/>
        <v xml:space="preserve">502 </v>
      </c>
    </row>
    <row r="115" spans="3:19">
      <c r="C115" s="47">
        <v>112</v>
      </c>
      <c r="D115" s="48" t="str">
        <f>Strings!B114</f>
        <v>Steal Shield</v>
      </c>
      <c r="F115" s="91" t="s">
        <v>539</v>
      </c>
      <c r="G115" s="92" t="s">
        <v>1159</v>
      </c>
      <c r="H115" s="60">
        <f t="shared" si="10"/>
        <v>6</v>
      </c>
      <c r="I115" s="60">
        <f t="shared" si="11"/>
        <v>0</v>
      </c>
      <c r="J115" s="80" t="str">
        <f>$D$120</f>
        <v>Persuade</v>
      </c>
      <c r="K115" s="102">
        <f t="shared" si="12"/>
        <v>0</v>
      </c>
      <c r="L115" s="157" t="s">
        <v>406</v>
      </c>
      <c r="M115" s="102">
        <f t="shared" si="13"/>
        <v>0</v>
      </c>
      <c r="N115" s="157" t="s">
        <v>406</v>
      </c>
      <c r="O115" s="54" t="s">
        <v>406</v>
      </c>
      <c r="P115" s="47">
        <f t="shared" si="15"/>
        <v>113</v>
      </c>
      <c r="Q115" s="47">
        <f t="shared" si="14"/>
        <v>504</v>
      </c>
      <c r="R115" s="47" t="str">
        <f t="shared" si="8"/>
        <v>112 Persuade</v>
      </c>
      <c r="S115" s="61" t="str">
        <f t="shared" si="9"/>
        <v xml:space="preserve">503 </v>
      </c>
    </row>
    <row r="116" spans="3:19">
      <c r="C116" s="47">
        <v>113</v>
      </c>
      <c r="D116" s="48" t="str">
        <f>Strings!B115</f>
        <v>Steal Weapon</v>
      </c>
      <c r="F116" s="91" t="s">
        <v>540</v>
      </c>
      <c r="G116" s="92" t="s">
        <v>1160</v>
      </c>
      <c r="H116" s="60">
        <f t="shared" si="10"/>
        <v>6</v>
      </c>
      <c r="I116" s="60">
        <f t="shared" si="11"/>
        <v>0</v>
      </c>
      <c r="J116" s="80" t="str">
        <f>$D$121</f>
        <v>Praise</v>
      </c>
      <c r="K116" s="102">
        <f t="shared" si="12"/>
        <v>0</v>
      </c>
      <c r="L116" s="157" t="s">
        <v>406</v>
      </c>
      <c r="M116" s="102">
        <f t="shared" si="13"/>
        <v>0</v>
      </c>
      <c r="N116" s="157" t="s">
        <v>406</v>
      </c>
      <c r="O116" s="54" t="s">
        <v>406</v>
      </c>
      <c r="P116" s="47">
        <f t="shared" si="15"/>
        <v>114</v>
      </c>
      <c r="Q116" s="47">
        <f t="shared" si="14"/>
        <v>505</v>
      </c>
      <c r="R116" s="47" t="str">
        <f t="shared" si="8"/>
        <v>113 Praise</v>
      </c>
      <c r="S116" s="61" t="str">
        <f t="shared" si="9"/>
        <v xml:space="preserve">504 </v>
      </c>
    </row>
    <row r="117" spans="3:19">
      <c r="C117" s="47">
        <v>114</v>
      </c>
      <c r="D117" s="48" t="str">
        <f>Strings!B116</f>
        <v>Steal Accessry</v>
      </c>
      <c r="F117" s="91" t="s">
        <v>541</v>
      </c>
      <c r="G117" s="92" t="s">
        <v>1161</v>
      </c>
      <c r="H117" s="60">
        <f t="shared" si="10"/>
        <v>6</v>
      </c>
      <c r="I117" s="60">
        <f t="shared" si="11"/>
        <v>0</v>
      </c>
      <c r="J117" s="80" t="str">
        <f>$D$122</f>
        <v>Threaten</v>
      </c>
      <c r="K117" s="102">
        <f t="shared" si="12"/>
        <v>0</v>
      </c>
      <c r="L117" s="157" t="s">
        <v>406</v>
      </c>
      <c r="M117" s="102">
        <f t="shared" si="13"/>
        <v>0</v>
      </c>
      <c r="N117" s="157" t="s">
        <v>406</v>
      </c>
      <c r="O117" s="54" t="s">
        <v>406</v>
      </c>
      <c r="P117" s="47">
        <f t="shared" si="15"/>
        <v>115</v>
      </c>
      <c r="Q117" s="47">
        <f t="shared" si="14"/>
        <v>506</v>
      </c>
      <c r="R117" s="47" t="str">
        <f t="shared" si="8"/>
        <v>114 Threaten</v>
      </c>
      <c r="S117" s="61" t="str">
        <f t="shared" si="9"/>
        <v xml:space="preserve">505 </v>
      </c>
    </row>
    <row r="118" spans="3:19">
      <c r="C118" s="47">
        <v>115</v>
      </c>
      <c r="D118" s="48" t="str">
        <f>Strings!B117</f>
        <v>Steal Exp</v>
      </c>
      <c r="F118" s="91" t="s">
        <v>542</v>
      </c>
      <c r="G118" s="92" t="s">
        <v>1162</v>
      </c>
      <c r="H118" s="60">
        <f t="shared" si="10"/>
        <v>6</v>
      </c>
      <c r="I118" s="60">
        <f t="shared" si="11"/>
        <v>0</v>
      </c>
      <c r="J118" s="80" t="str">
        <f>$D$123</f>
        <v>Preach</v>
      </c>
      <c r="K118" s="102">
        <f t="shared" si="12"/>
        <v>0</v>
      </c>
      <c r="L118" s="157" t="s">
        <v>406</v>
      </c>
      <c r="M118" s="102">
        <f t="shared" si="13"/>
        <v>0</v>
      </c>
      <c r="N118" s="157" t="s">
        <v>406</v>
      </c>
      <c r="O118" s="54" t="s">
        <v>406</v>
      </c>
      <c r="P118" s="47">
        <f t="shared" si="15"/>
        <v>116</v>
      </c>
      <c r="Q118" s="47">
        <f t="shared" si="14"/>
        <v>507</v>
      </c>
      <c r="R118" s="47" t="str">
        <f t="shared" si="8"/>
        <v>115 Preach</v>
      </c>
      <c r="S118" s="61" t="str">
        <f t="shared" si="9"/>
        <v xml:space="preserve">506 </v>
      </c>
    </row>
    <row r="119" spans="3:19">
      <c r="C119" s="47">
        <v>116</v>
      </c>
      <c r="D119" s="48" t="str">
        <f>Strings!B118</f>
        <v>Invitation</v>
      </c>
      <c r="F119" s="91" t="s">
        <v>543</v>
      </c>
      <c r="G119" s="92" t="s">
        <v>1163</v>
      </c>
      <c r="H119" s="60">
        <f t="shared" si="10"/>
        <v>6</v>
      </c>
      <c r="I119" s="60">
        <f t="shared" si="11"/>
        <v>0</v>
      </c>
      <c r="J119" s="80" t="str">
        <f>$D$124</f>
        <v>Solution</v>
      </c>
      <c r="K119" s="102">
        <f t="shared" si="12"/>
        <v>0</v>
      </c>
      <c r="L119" s="157" t="s">
        <v>406</v>
      </c>
      <c r="M119" s="102">
        <f t="shared" si="13"/>
        <v>0</v>
      </c>
      <c r="N119" s="157" t="s">
        <v>406</v>
      </c>
      <c r="O119" s="54" t="s">
        <v>406</v>
      </c>
      <c r="P119" s="47">
        <f t="shared" si="15"/>
        <v>117</v>
      </c>
      <c r="Q119" s="47">
        <f t="shared" si="14"/>
        <v>508</v>
      </c>
      <c r="R119" s="47" t="str">
        <f t="shared" si="8"/>
        <v>116 Solution</v>
      </c>
      <c r="S119" s="61" t="str">
        <f t="shared" si="9"/>
        <v xml:space="preserve">507 </v>
      </c>
    </row>
    <row r="120" spans="3:19">
      <c r="C120" s="47">
        <v>117</v>
      </c>
      <c r="D120" s="48" t="str">
        <f>Strings!B119</f>
        <v>Persuade</v>
      </c>
      <c r="F120" s="91" t="s">
        <v>544</v>
      </c>
      <c r="G120" s="92" t="s">
        <v>1164</v>
      </c>
      <c r="H120" s="60">
        <f t="shared" si="10"/>
        <v>6</v>
      </c>
      <c r="I120" s="60">
        <f t="shared" si="11"/>
        <v>0</v>
      </c>
      <c r="J120" s="80" t="str">
        <f>$D$125</f>
        <v>Death Sentence</v>
      </c>
      <c r="K120" s="102">
        <f t="shared" si="12"/>
        <v>0</v>
      </c>
      <c r="L120" s="157" t="s">
        <v>406</v>
      </c>
      <c r="M120" s="102">
        <f t="shared" si="13"/>
        <v>0</v>
      </c>
      <c r="N120" s="157" t="s">
        <v>406</v>
      </c>
      <c r="O120" s="54" t="s">
        <v>406</v>
      </c>
      <c r="P120" s="47">
        <f t="shared" si="15"/>
        <v>118</v>
      </c>
      <c r="Q120" s="47">
        <f t="shared" si="14"/>
        <v>509</v>
      </c>
      <c r="R120" s="47" t="str">
        <f t="shared" si="8"/>
        <v>117 Death Sentence</v>
      </c>
      <c r="S120" s="61" t="str">
        <f t="shared" si="9"/>
        <v xml:space="preserve">508 </v>
      </c>
    </row>
    <row r="121" spans="3:19">
      <c r="C121" s="47">
        <v>118</v>
      </c>
      <c r="D121" s="48" t="str">
        <f>Strings!B120</f>
        <v>Praise</v>
      </c>
      <c r="F121" s="91" t="s">
        <v>545</v>
      </c>
      <c r="G121" s="92" t="s">
        <v>1165</v>
      </c>
      <c r="H121" s="60">
        <f t="shared" si="10"/>
        <v>6</v>
      </c>
      <c r="I121" s="60">
        <f t="shared" si="11"/>
        <v>0</v>
      </c>
      <c r="J121" s="80" t="str">
        <f>$D$126</f>
        <v>Negotiate</v>
      </c>
      <c r="K121" s="102">
        <f t="shared" si="12"/>
        <v>0</v>
      </c>
      <c r="L121" s="157" t="s">
        <v>406</v>
      </c>
      <c r="M121" s="102">
        <f t="shared" si="13"/>
        <v>0</v>
      </c>
      <c r="N121" s="157" t="s">
        <v>406</v>
      </c>
      <c r="O121" s="54" t="s">
        <v>406</v>
      </c>
      <c r="P121" s="47">
        <f t="shared" si="15"/>
        <v>119</v>
      </c>
      <c r="Q121" s="47">
        <f t="shared" si="14"/>
        <v>512</v>
      </c>
      <c r="R121" s="47" t="str">
        <f t="shared" si="8"/>
        <v>118 Negotiate</v>
      </c>
      <c r="S121" s="61" t="str">
        <f t="shared" si="9"/>
        <v xml:space="preserve">511 </v>
      </c>
    </row>
    <row r="122" spans="3:19">
      <c r="C122" s="47">
        <v>119</v>
      </c>
      <c r="D122" s="48" t="str">
        <f>Strings!B121</f>
        <v>Threaten</v>
      </c>
      <c r="F122" s="91" t="s">
        <v>546</v>
      </c>
      <c r="G122" s="92" t="s">
        <v>1166</v>
      </c>
      <c r="H122" s="60">
        <f t="shared" si="10"/>
        <v>6</v>
      </c>
      <c r="I122" s="60">
        <f t="shared" si="11"/>
        <v>0</v>
      </c>
      <c r="J122" s="80" t="str">
        <f>$D$127</f>
        <v>Insult</v>
      </c>
      <c r="K122" s="102">
        <f t="shared" si="12"/>
        <v>0</v>
      </c>
      <c r="L122" s="157" t="s">
        <v>406</v>
      </c>
      <c r="M122" s="102">
        <f t="shared" si="13"/>
        <v>0</v>
      </c>
      <c r="N122" s="157" t="s">
        <v>406</v>
      </c>
      <c r="O122" s="54" t="s">
        <v>406</v>
      </c>
      <c r="P122" s="47">
        <f t="shared" si="15"/>
        <v>120</v>
      </c>
      <c r="Q122" s="47">
        <f t="shared" si="14"/>
        <v>0</v>
      </c>
      <c r="R122" s="47" t="str">
        <f t="shared" si="8"/>
        <v>119 Insult</v>
      </c>
      <c r="S122" s="61" t="str">
        <f t="shared" si="9"/>
        <v/>
      </c>
    </row>
    <row r="123" spans="3:19">
      <c r="C123" s="47">
        <v>120</v>
      </c>
      <c r="D123" s="48" t="str">
        <f>Strings!B122</f>
        <v>Preach</v>
      </c>
      <c r="F123" s="91" t="s">
        <v>547</v>
      </c>
      <c r="G123" s="92" t="s">
        <v>1167</v>
      </c>
      <c r="H123" s="60">
        <f t="shared" si="10"/>
        <v>6</v>
      </c>
      <c r="I123" s="60">
        <f t="shared" si="11"/>
        <v>0</v>
      </c>
      <c r="J123" s="80" t="str">
        <f>$D$128</f>
        <v>Mimic Daravon</v>
      </c>
      <c r="K123" s="102">
        <f t="shared" si="12"/>
        <v>0</v>
      </c>
      <c r="L123" s="157" t="s">
        <v>406</v>
      </c>
      <c r="M123" s="102">
        <f t="shared" si="13"/>
        <v>0</v>
      </c>
      <c r="N123" s="157" t="s">
        <v>406</v>
      </c>
      <c r="O123" s="54" t="s">
        <v>406</v>
      </c>
      <c r="P123" s="47">
        <f t="shared" si="15"/>
        <v>121</v>
      </c>
      <c r="Q123" s="47">
        <f t="shared" si="14"/>
        <v>0</v>
      </c>
      <c r="R123" s="47" t="str">
        <f t="shared" si="8"/>
        <v>120 Mimic Daravon</v>
      </c>
      <c r="S123" s="61" t="str">
        <f t="shared" si="9"/>
        <v/>
      </c>
    </row>
    <row r="124" spans="3:19">
      <c r="C124" s="47">
        <v>121</v>
      </c>
      <c r="D124" s="48" t="str">
        <f>Strings!B123</f>
        <v>Solution</v>
      </c>
      <c r="F124" s="91" t="s">
        <v>548</v>
      </c>
      <c r="G124" s="92" t="s">
        <v>1168</v>
      </c>
      <c r="H124" s="60">
        <f t="shared" si="10"/>
        <v>6</v>
      </c>
      <c r="I124" s="60">
        <f t="shared" si="11"/>
        <v>0</v>
      </c>
      <c r="J124" s="80" t="str">
        <f>$D$129</f>
        <v>Pitfall</v>
      </c>
      <c r="K124" s="102">
        <f t="shared" si="12"/>
        <v>0</v>
      </c>
      <c r="L124" s="157" t="s">
        <v>406</v>
      </c>
      <c r="M124" s="102">
        <f t="shared" si="13"/>
        <v>0</v>
      </c>
      <c r="N124" s="157" t="s">
        <v>406</v>
      </c>
      <c r="O124" s="54" t="s">
        <v>406</v>
      </c>
      <c r="P124" s="47">
        <f t="shared" si="15"/>
        <v>122</v>
      </c>
      <c r="Q124" s="47">
        <f t="shared" si="14"/>
        <v>0</v>
      </c>
      <c r="R124" s="47" t="str">
        <f t="shared" si="8"/>
        <v>121 Pitfall</v>
      </c>
      <c r="S124" s="61" t="str">
        <f t="shared" si="9"/>
        <v/>
      </c>
    </row>
    <row r="125" spans="3:19">
      <c r="C125" s="47">
        <v>122</v>
      </c>
      <c r="D125" s="48" t="str">
        <f>Strings!B124</f>
        <v>Death Sentence</v>
      </c>
      <c r="F125" s="91" t="s">
        <v>549</v>
      </c>
      <c r="G125" s="92" t="s">
        <v>1895</v>
      </c>
      <c r="H125" s="60">
        <f t="shared" si="10"/>
        <v>6</v>
      </c>
      <c r="I125" s="60">
        <f t="shared" si="11"/>
        <v>0</v>
      </c>
      <c r="J125" s="80" t="str">
        <f>$D$130</f>
        <v>Water Ball</v>
      </c>
      <c r="K125" s="102">
        <f t="shared" si="12"/>
        <v>0</v>
      </c>
      <c r="L125" s="157" t="s">
        <v>406</v>
      </c>
      <c r="M125" s="102">
        <f t="shared" si="13"/>
        <v>0</v>
      </c>
      <c r="N125" s="157" t="s">
        <v>406</v>
      </c>
      <c r="O125" s="54" t="s">
        <v>406</v>
      </c>
      <c r="P125" s="47">
        <f t="shared" si="15"/>
        <v>123</v>
      </c>
      <c r="Q125" s="47">
        <f t="shared" si="14"/>
        <v>0</v>
      </c>
      <c r="R125" s="47" t="str">
        <f t="shared" si="8"/>
        <v>122 Water ball</v>
      </c>
      <c r="S125" s="61" t="str">
        <f t="shared" si="9"/>
        <v/>
      </c>
    </row>
    <row r="126" spans="3:19">
      <c r="C126" s="47">
        <v>123</v>
      </c>
      <c r="D126" s="48" t="str">
        <f>Strings!B125</f>
        <v>Negotiate</v>
      </c>
      <c r="F126" s="91" t="s">
        <v>550</v>
      </c>
      <c r="G126" s="92" t="s">
        <v>1170</v>
      </c>
      <c r="H126" s="60">
        <f t="shared" si="10"/>
        <v>6</v>
      </c>
      <c r="I126" s="60">
        <f t="shared" si="11"/>
        <v>0</v>
      </c>
      <c r="J126" s="80" t="str">
        <f>$D$131</f>
        <v>Hell Ivy</v>
      </c>
      <c r="K126" s="102">
        <f t="shared" si="12"/>
        <v>0</v>
      </c>
      <c r="L126" s="157" t="s">
        <v>406</v>
      </c>
      <c r="M126" s="102">
        <f t="shared" si="13"/>
        <v>0</v>
      </c>
      <c r="N126" s="157" t="s">
        <v>406</v>
      </c>
      <c r="O126" s="54" t="s">
        <v>406</v>
      </c>
      <c r="P126" s="47">
        <f t="shared" si="15"/>
        <v>124</v>
      </c>
      <c r="Q126" s="47">
        <f t="shared" si="14"/>
        <v>0</v>
      </c>
      <c r="R126" s="47" t="str">
        <f t="shared" si="8"/>
        <v>123 Hell Ivy</v>
      </c>
      <c r="S126" s="61" t="str">
        <f t="shared" si="9"/>
        <v/>
      </c>
    </row>
    <row r="127" spans="3:19">
      <c r="C127" s="47">
        <v>124</v>
      </c>
      <c r="D127" s="48" t="str">
        <f>Strings!B126</f>
        <v>Insult</v>
      </c>
      <c r="F127" s="91" t="s">
        <v>551</v>
      </c>
      <c r="G127" s="92" t="s">
        <v>1896</v>
      </c>
      <c r="H127" s="60">
        <f t="shared" si="10"/>
        <v>6</v>
      </c>
      <c r="I127" s="60">
        <f t="shared" si="11"/>
        <v>0</v>
      </c>
      <c r="J127" s="80" t="str">
        <f>$D$132</f>
        <v>Carve {0xFD} Model</v>
      </c>
      <c r="K127" s="102">
        <f t="shared" si="12"/>
        <v>0</v>
      </c>
      <c r="L127" s="157" t="s">
        <v>406</v>
      </c>
      <c r="M127" s="102">
        <f t="shared" si="13"/>
        <v>0</v>
      </c>
      <c r="N127" s="157" t="s">
        <v>406</v>
      </c>
      <c r="O127" s="54" t="s">
        <v>406</v>
      </c>
      <c r="P127" s="47">
        <f t="shared" si="15"/>
        <v>125</v>
      </c>
      <c r="Q127" s="47">
        <f t="shared" si="14"/>
        <v>0</v>
      </c>
      <c r="R127" s="47" t="str">
        <f t="shared" si="8"/>
        <v>124 Carve Model</v>
      </c>
      <c r="S127" s="61" t="str">
        <f t="shared" si="9"/>
        <v/>
      </c>
    </row>
    <row r="128" spans="3:19">
      <c r="C128" s="47">
        <v>125</v>
      </c>
      <c r="D128" s="48" t="str">
        <f>Strings!B127</f>
        <v>Mimic Daravon</v>
      </c>
      <c r="F128" s="91" t="s">
        <v>552</v>
      </c>
      <c r="G128" s="92" t="s">
        <v>1172</v>
      </c>
      <c r="H128" s="60">
        <f t="shared" si="10"/>
        <v>6</v>
      </c>
      <c r="I128" s="60">
        <f t="shared" si="11"/>
        <v>0</v>
      </c>
      <c r="J128" s="80" t="str">
        <f>$D$133</f>
        <v>Local Quake</v>
      </c>
      <c r="K128" s="102">
        <f t="shared" si="12"/>
        <v>0</v>
      </c>
      <c r="L128" s="157" t="s">
        <v>406</v>
      </c>
      <c r="M128" s="102">
        <f t="shared" si="13"/>
        <v>0</v>
      </c>
      <c r="N128" s="157" t="s">
        <v>406</v>
      </c>
      <c r="O128" s="54" t="s">
        <v>406</v>
      </c>
      <c r="P128" s="47">
        <f t="shared" si="15"/>
        <v>126</v>
      </c>
      <c r="Q128" s="47">
        <f t="shared" si="14"/>
        <v>0</v>
      </c>
      <c r="R128" s="47" t="str">
        <f t="shared" si="8"/>
        <v>125 Local Quake</v>
      </c>
      <c r="S128" s="61" t="str">
        <f t="shared" si="9"/>
        <v/>
      </c>
    </row>
    <row r="129" spans="3:19">
      <c r="C129" s="47">
        <v>126</v>
      </c>
      <c r="D129" s="48" t="str">
        <f>Strings!B128</f>
        <v>Pitfall</v>
      </c>
      <c r="F129" s="91" t="s">
        <v>553</v>
      </c>
      <c r="G129" s="92" t="s">
        <v>1173</v>
      </c>
      <c r="H129" s="60">
        <f t="shared" si="10"/>
        <v>6</v>
      </c>
      <c r="I129" s="60">
        <f t="shared" si="11"/>
        <v>0</v>
      </c>
      <c r="J129" s="80" t="str">
        <f>$D$134</f>
        <v>Kamaitachi</v>
      </c>
      <c r="K129" s="102">
        <f t="shared" si="12"/>
        <v>0</v>
      </c>
      <c r="L129" s="157" t="s">
        <v>406</v>
      </c>
      <c r="M129" s="102">
        <f t="shared" si="13"/>
        <v>0</v>
      </c>
      <c r="N129" s="157" t="s">
        <v>406</v>
      </c>
      <c r="O129" s="54" t="s">
        <v>406</v>
      </c>
      <c r="P129" s="47">
        <f t="shared" si="15"/>
        <v>127</v>
      </c>
      <c r="Q129" s="47">
        <f t="shared" si="14"/>
        <v>0</v>
      </c>
      <c r="R129" s="47" t="str">
        <f t="shared" si="8"/>
        <v>126 Kamaitachi</v>
      </c>
      <c r="S129" s="61" t="str">
        <f t="shared" si="9"/>
        <v/>
      </c>
    </row>
    <row r="130" spans="3:19">
      <c r="C130" s="47">
        <v>127</v>
      </c>
      <c r="D130" s="48" t="str">
        <f>Strings!B129</f>
        <v>Water Ball</v>
      </c>
      <c r="F130" s="91" t="s">
        <v>554</v>
      </c>
      <c r="G130" s="92" t="s">
        <v>1174</v>
      </c>
      <c r="H130" s="60">
        <f t="shared" si="10"/>
        <v>6</v>
      </c>
      <c r="I130" s="60">
        <f t="shared" si="11"/>
        <v>0</v>
      </c>
      <c r="J130" s="80" t="str">
        <f>$D$135</f>
        <v>Demon Fire</v>
      </c>
      <c r="K130" s="102">
        <f t="shared" si="12"/>
        <v>0</v>
      </c>
      <c r="L130" s="157" t="s">
        <v>406</v>
      </c>
      <c r="M130" s="102">
        <f t="shared" si="13"/>
        <v>0</v>
      </c>
      <c r="N130" s="157" t="s">
        <v>406</v>
      </c>
      <c r="O130" s="54" t="s">
        <v>406</v>
      </c>
      <c r="P130" s="47">
        <f t="shared" si="15"/>
        <v>128</v>
      </c>
      <c r="Q130" s="47">
        <f t="shared" si="14"/>
        <v>0</v>
      </c>
      <c r="R130" s="47" t="str">
        <f t="shared" si="8"/>
        <v>127 Demon Fire</v>
      </c>
      <c r="S130" s="61" t="str">
        <f t="shared" si="9"/>
        <v/>
      </c>
    </row>
    <row r="131" spans="3:19">
      <c r="C131" s="47">
        <v>128</v>
      </c>
      <c r="D131" s="48" t="str">
        <f>Strings!B130</f>
        <v>Hell Ivy</v>
      </c>
      <c r="F131" s="91" t="s">
        <v>555</v>
      </c>
      <c r="G131" s="92" t="s">
        <v>1175</v>
      </c>
      <c r="H131" s="60">
        <f t="shared" si="10"/>
        <v>6</v>
      </c>
      <c r="I131" s="60">
        <f t="shared" si="11"/>
        <v>0</v>
      </c>
      <c r="J131" s="80" t="str">
        <f>$D$136</f>
        <v>Quicksand</v>
      </c>
      <c r="K131" s="102">
        <f t="shared" si="12"/>
        <v>0</v>
      </c>
      <c r="L131" s="157" t="s">
        <v>406</v>
      </c>
      <c r="M131" s="102">
        <f t="shared" si="13"/>
        <v>0</v>
      </c>
      <c r="N131" s="157" t="s">
        <v>406</v>
      </c>
      <c r="O131" s="54" t="s">
        <v>406</v>
      </c>
      <c r="P131" s="47">
        <f t="shared" si="15"/>
        <v>129</v>
      </c>
      <c r="Q131" s="47">
        <f t="shared" si="14"/>
        <v>0</v>
      </c>
      <c r="R131" s="47" t="str">
        <f t="shared" ref="R131:R194" si="16">MID(F131,2,3)&amp;" "&amp;G131</f>
        <v>128 Quicksand</v>
      </c>
      <c r="S131" s="61" t="str">
        <f t="shared" ref="S131:S194" si="17">IF(Q131,INDEX($R$3:$R$514,Q131),"")</f>
        <v/>
      </c>
    </row>
    <row r="132" spans="3:19">
      <c r="C132" s="47">
        <v>129</v>
      </c>
      <c r="D132" s="48" t="str">
        <f>Strings!B131</f>
        <v>Carve {0xFD} Model</v>
      </c>
      <c r="F132" s="91" t="s">
        <v>556</v>
      </c>
      <c r="G132" s="92" t="s">
        <v>1176</v>
      </c>
      <c r="H132" s="60">
        <f t="shared" ref="H132:H195" si="18">H131+I132</f>
        <v>6</v>
      </c>
      <c r="I132" s="60">
        <f t="shared" ref="I132:I195" si="19">IF(AND(LEN(J132)=0,LEN(L132)=0,LEN(N132)=0),1,0)</f>
        <v>0</v>
      </c>
      <c r="J132" s="80" t="str">
        <f>$D$137</f>
        <v>Sand Storm</v>
      </c>
      <c r="K132" s="102">
        <f t="shared" ref="K132:K195" si="20">I132</f>
        <v>0</v>
      </c>
      <c r="L132" s="157" t="s">
        <v>406</v>
      </c>
      <c r="M132" s="102">
        <f t="shared" ref="M132:M195" si="21">I132</f>
        <v>0</v>
      </c>
      <c r="N132" s="157" t="s">
        <v>406</v>
      </c>
      <c r="O132" s="54" t="s">
        <v>406</v>
      </c>
      <c r="P132" s="47">
        <f t="shared" si="15"/>
        <v>130</v>
      </c>
      <c r="Q132" s="47">
        <f t="shared" ref="Q132:Q195" si="22">IFERROR(MATCH(P132,$H$3:$H$514,0),0)</f>
        <v>0</v>
      </c>
      <c r="R132" s="47" t="str">
        <f t="shared" si="16"/>
        <v>129 Sand Storm</v>
      </c>
      <c r="S132" s="61" t="str">
        <f t="shared" si="17"/>
        <v/>
      </c>
    </row>
    <row r="133" spans="3:19">
      <c r="C133" s="47">
        <v>130</v>
      </c>
      <c r="D133" s="48" t="str">
        <f>Strings!B132</f>
        <v>Local Quake</v>
      </c>
      <c r="F133" s="91" t="s">
        <v>557</v>
      </c>
      <c r="G133" s="92" t="s">
        <v>1177</v>
      </c>
      <c r="H133" s="60">
        <f t="shared" si="18"/>
        <v>6</v>
      </c>
      <c r="I133" s="60">
        <f t="shared" si="19"/>
        <v>0</v>
      </c>
      <c r="J133" s="80" t="str">
        <f>$D$138</f>
        <v>Blizzard</v>
      </c>
      <c r="K133" s="102">
        <f t="shared" si="20"/>
        <v>0</v>
      </c>
      <c r="L133" s="157" t="s">
        <v>406</v>
      </c>
      <c r="M133" s="102">
        <f t="shared" si="21"/>
        <v>0</v>
      </c>
      <c r="N133" s="157" t="s">
        <v>406</v>
      </c>
      <c r="O133" s="54" t="s">
        <v>406</v>
      </c>
      <c r="P133" s="47">
        <f t="shared" ref="P133:P196" si="23">P132+1</f>
        <v>131</v>
      </c>
      <c r="Q133" s="47">
        <f t="shared" si="22"/>
        <v>0</v>
      </c>
      <c r="R133" s="47" t="str">
        <f t="shared" si="16"/>
        <v>130 Blizzard</v>
      </c>
      <c r="S133" s="61" t="str">
        <f t="shared" si="17"/>
        <v/>
      </c>
    </row>
    <row r="134" spans="3:19">
      <c r="C134" s="47">
        <v>131</v>
      </c>
      <c r="D134" s="48" t="str">
        <f>Strings!B133</f>
        <v>Kamaitachi</v>
      </c>
      <c r="F134" s="91" t="s">
        <v>558</v>
      </c>
      <c r="G134" s="92" t="s">
        <v>1178</v>
      </c>
      <c r="H134" s="60">
        <f t="shared" si="18"/>
        <v>6</v>
      </c>
      <c r="I134" s="60">
        <f t="shared" si="19"/>
        <v>0</v>
      </c>
      <c r="J134" s="80" t="str">
        <f>$D$139</f>
        <v>Gusty Wind</v>
      </c>
      <c r="K134" s="102">
        <f t="shared" si="20"/>
        <v>0</v>
      </c>
      <c r="L134" s="157" t="s">
        <v>406</v>
      </c>
      <c r="M134" s="102">
        <f t="shared" si="21"/>
        <v>0</v>
      </c>
      <c r="N134" s="157" t="s">
        <v>406</v>
      </c>
      <c r="O134" s="54" t="s">
        <v>406</v>
      </c>
      <c r="P134" s="47">
        <f t="shared" si="23"/>
        <v>132</v>
      </c>
      <c r="Q134" s="47">
        <f t="shared" si="22"/>
        <v>0</v>
      </c>
      <c r="R134" s="47" t="str">
        <f t="shared" si="16"/>
        <v>131 Gusty Wind</v>
      </c>
      <c r="S134" s="61" t="str">
        <f t="shared" si="17"/>
        <v/>
      </c>
    </row>
    <row r="135" spans="3:19">
      <c r="C135" s="47">
        <v>132</v>
      </c>
      <c r="D135" s="48" t="str">
        <f>Strings!B134</f>
        <v>Demon Fire</v>
      </c>
      <c r="F135" s="91" t="s">
        <v>559</v>
      </c>
      <c r="G135" s="92" t="s">
        <v>1179</v>
      </c>
      <c r="H135" s="60">
        <f t="shared" si="18"/>
        <v>6</v>
      </c>
      <c r="I135" s="60">
        <f t="shared" si="19"/>
        <v>0</v>
      </c>
      <c r="J135" s="80" t="str">
        <f>$D$140</f>
        <v>Lava Ball</v>
      </c>
      <c r="K135" s="102">
        <f t="shared" si="20"/>
        <v>0</v>
      </c>
      <c r="L135" s="157" t="s">
        <v>406</v>
      </c>
      <c r="M135" s="102">
        <f t="shared" si="21"/>
        <v>0</v>
      </c>
      <c r="N135" s="157" t="s">
        <v>406</v>
      </c>
      <c r="O135" s="54" t="s">
        <v>406</v>
      </c>
      <c r="P135" s="47">
        <f t="shared" si="23"/>
        <v>133</v>
      </c>
      <c r="Q135" s="47">
        <f t="shared" si="22"/>
        <v>0</v>
      </c>
      <c r="R135" s="47" t="str">
        <f t="shared" si="16"/>
        <v>132 Lava Ball</v>
      </c>
      <c r="S135" s="61" t="str">
        <f t="shared" si="17"/>
        <v/>
      </c>
    </row>
    <row r="136" spans="3:19">
      <c r="C136" s="47">
        <v>133</v>
      </c>
      <c r="D136" s="48" t="str">
        <f>Strings!B135</f>
        <v>Quicksand</v>
      </c>
      <c r="F136" s="91" t="s">
        <v>560</v>
      </c>
      <c r="G136" s="92" t="s">
        <v>1118</v>
      </c>
      <c r="H136" s="60">
        <f t="shared" si="18"/>
        <v>6</v>
      </c>
      <c r="I136" s="60">
        <f t="shared" si="19"/>
        <v>0</v>
      </c>
      <c r="J136" s="80" t="str">
        <f>$D$79</f>
        <v>Asura</v>
      </c>
      <c r="K136" s="102">
        <f t="shared" si="20"/>
        <v>0</v>
      </c>
      <c r="L136" s="157" t="s">
        <v>406</v>
      </c>
      <c r="M136" s="102">
        <f t="shared" si="21"/>
        <v>0</v>
      </c>
      <c r="N136" s="157" t="s">
        <v>406</v>
      </c>
      <c r="O136" s="54" t="s">
        <v>406</v>
      </c>
      <c r="P136" s="47">
        <f t="shared" si="23"/>
        <v>134</v>
      </c>
      <c r="Q136" s="47">
        <f t="shared" si="22"/>
        <v>0</v>
      </c>
      <c r="R136" s="47" t="str">
        <f t="shared" si="16"/>
        <v>133 Asura</v>
      </c>
      <c r="S136" s="61" t="str">
        <f t="shared" si="17"/>
        <v/>
      </c>
    </row>
    <row r="137" spans="3:19">
      <c r="C137" s="47">
        <v>134</v>
      </c>
      <c r="D137" s="48" t="str">
        <f>Strings!B136</f>
        <v>Sand Storm</v>
      </c>
      <c r="F137" s="91" t="s">
        <v>561</v>
      </c>
      <c r="G137" s="92" t="s">
        <v>1119</v>
      </c>
      <c r="H137" s="60">
        <f t="shared" si="18"/>
        <v>6</v>
      </c>
      <c r="I137" s="60">
        <f t="shared" si="19"/>
        <v>0</v>
      </c>
      <c r="J137" s="80" t="str">
        <f>$D$80</f>
        <v>Koutetsu</v>
      </c>
      <c r="K137" s="102">
        <f t="shared" si="20"/>
        <v>0</v>
      </c>
      <c r="L137" s="157" t="s">
        <v>406</v>
      </c>
      <c r="M137" s="102">
        <f t="shared" si="21"/>
        <v>0</v>
      </c>
      <c r="N137" s="157" t="s">
        <v>406</v>
      </c>
      <c r="O137" s="54" t="s">
        <v>406</v>
      </c>
      <c r="P137" s="47">
        <f t="shared" si="23"/>
        <v>135</v>
      </c>
      <c r="Q137" s="47">
        <f t="shared" si="22"/>
        <v>0</v>
      </c>
      <c r="R137" s="47" t="str">
        <f t="shared" si="16"/>
        <v>134 Koutetsu</v>
      </c>
      <c r="S137" s="61" t="str">
        <f t="shared" si="17"/>
        <v/>
      </c>
    </row>
    <row r="138" spans="3:19">
      <c r="C138" s="47">
        <v>135</v>
      </c>
      <c r="D138" s="48" t="str">
        <f>Strings!B137</f>
        <v>Blizzard</v>
      </c>
      <c r="F138" s="91" t="s">
        <v>562</v>
      </c>
      <c r="G138" s="92" t="s">
        <v>1120</v>
      </c>
      <c r="H138" s="60">
        <f t="shared" si="18"/>
        <v>6</v>
      </c>
      <c r="I138" s="60">
        <f t="shared" si="19"/>
        <v>0</v>
      </c>
      <c r="J138" s="80" t="str">
        <f>$D$81</f>
        <v>Bizen Boat</v>
      </c>
      <c r="K138" s="102">
        <f t="shared" si="20"/>
        <v>0</v>
      </c>
      <c r="L138" s="157" t="s">
        <v>406</v>
      </c>
      <c r="M138" s="102">
        <f t="shared" si="21"/>
        <v>0</v>
      </c>
      <c r="N138" s="157" t="s">
        <v>406</v>
      </c>
      <c r="O138" s="54" t="s">
        <v>406</v>
      </c>
      <c r="P138" s="47">
        <f t="shared" si="23"/>
        <v>136</v>
      </c>
      <c r="Q138" s="47">
        <f t="shared" si="22"/>
        <v>0</v>
      </c>
      <c r="R138" s="47" t="str">
        <f t="shared" si="16"/>
        <v>135 Bizen Boat</v>
      </c>
      <c r="S138" s="61" t="str">
        <f t="shared" si="17"/>
        <v/>
      </c>
    </row>
    <row r="139" spans="3:19">
      <c r="C139" s="47">
        <v>136</v>
      </c>
      <c r="D139" s="48" t="str">
        <f>Strings!B138</f>
        <v>Gusty Wind</v>
      </c>
      <c r="F139" s="91" t="s">
        <v>563</v>
      </c>
      <c r="G139" s="92" t="s">
        <v>1121</v>
      </c>
      <c r="H139" s="60">
        <f t="shared" si="18"/>
        <v>6</v>
      </c>
      <c r="I139" s="60">
        <f t="shared" si="19"/>
        <v>0</v>
      </c>
      <c r="J139" s="80" t="str">
        <f>$D$82</f>
        <v>Murasame</v>
      </c>
      <c r="K139" s="102">
        <f t="shared" si="20"/>
        <v>0</v>
      </c>
      <c r="L139" s="157" t="s">
        <v>406</v>
      </c>
      <c r="M139" s="102">
        <f t="shared" si="21"/>
        <v>0</v>
      </c>
      <c r="N139" s="157" t="s">
        <v>406</v>
      </c>
      <c r="O139" s="54" t="s">
        <v>406</v>
      </c>
      <c r="P139" s="47">
        <f t="shared" si="23"/>
        <v>137</v>
      </c>
      <c r="Q139" s="47">
        <f t="shared" si="22"/>
        <v>0</v>
      </c>
      <c r="R139" s="47" t="str">
        <f t="shared" si="16"/>
        <v>136 Murasame</v>
      </c>
      <c r="S139" s="61" t="str">
        <f t="shared" si="17"/>
        <v/>
      </c>
    </row>
    <row r="140" spans="3:19">
      <c r="C140" s="47">
        <v>137</v>
      </c>
      <c r="D140" s="48" t="str">
        <f>Strings!B139</f>
        <v>Lava Ball</v>
      </c>
      <c r="F140" s="91" t="s">
        <v>564</v>
      </c>
      <c r="G140" s="92" t="s">
        <v>1122</v>
      </c>
      <c r="H140" s="60">
        <f t="shared" si="18"/>
        <v>6</v>
      </c>
      <c r="I140" s="60">
        <f t="shared" si="19"/>
        <v>0</v>
      </c>
      <c r="J140" s="80" t="str">
        <f>$D$83</f>
        <v>Heaven's Cloud</v>
      </c>
      <c r="K140" s="102">
        <f t="shared" si="20"/>
        <v>0</v>
      </c>
      <c r="L140" s="157" t="s">
        <v>406</v>
      </c>
      <c r="M140" s="102">
        <f t="shared" si="21"/>
        <v>0</v>
      </c>
      <c r="N140" s="157" t="s">
        <v>406</v>
      </c>
      <c r="O140" s="54" t="s">
        <v>406</v>
      </c>
      <c r="P140" s="47">
        <f t="shared" si="23"/>
        <v>138</v>
      </c>
      <c r="Q140" s="47">
        <f t="shared" si="22"/>
        <v>0</v>
      </c>
      <c r="R140" s="47" t="str">
        <f t="shared" si="16"/>
        <v>137 Heaven's Cloud</v>
      </c>
      <c r="S140" s="61" t="str">
        <f t="shared" si="17"/>
        <v/>
      </c>
    </row>
    <row r="141" spans="3:19">
      <c r="C141" s="47">
        <v>138</v>
      </c>
      <c r="D141" s="48" t="str">
        <f>Strings!B140</f>
        <v>Head Break</v>
      </c>
      <c r="F141" s="91" t="s">
        <v>565</v>
      </c>
      <c r="G141" s="92" t="s">
        <v>1123</v>
      </c>
      <c r="H141" s="60">
        <f t="shared" si="18"/>
        <v>6</v>
      </c>
      <c r="I141" s="60">
        <f t="shared" si="19"/>
        <v>0</v>
      </c>
      <c r="J141" s="80" t="str">
        <f>$D$84</f>
        <v>Kiyomori</v>
      </c>
      <c r="K141" s="102">
        <f t="shared" si="20"/>
        <v>0</v>
      </c>
      <c r="L141" s="157" t="s">
        <v>406</v>
      </c>
      <c r="M141" s="102">
        <f t="shared" si="21"/>
        <v>0</v>
      </c>
      <c r="N141" s="157" t="s">
        <v>406</v>
      </c>
      <c r="O141" s="54" t="s">
        <v>406</v>
      </c>
      <c r="P141" s="47">
        <f t="shared" si="23"/>
        <v>139</v>
      </c>
      <c r="Q141" s="47">
        <f t="shared" si="22"/>
        <v>0</v>
      </c>
      <c r="R141" s="47" t="str">
        <f t="shared" si="16"/>
        <v>138 Kiyomori</v>
      </c>
      <c r="S141" s="61" t="str">
        <f t="shared" si="17"/>
        <v/>
      </c>
    </row>
    <row r="142" spans="3:19">
      <c r="C142" s="47">
        <v>139</v>
      </c>
      <c r="D142" s="48" t="str">
        <f>Strings!B141</f>
        <v>Armor Break</v>
      </c>
      <c r="F142" s="91" t="s">
        <v>566</v>
      </c>
      <c r="G142" s="92" t="s">
        <v>1124</v>
      </c>
      <c r="H142" s="60">
        <f t="shared" si="18"/>
        <v>6</v>
      </c>
      <c r="I142" s="60">
        <f t="shared" si="19"/>
        <v>0</v>
      </c>
      <c r="J142" s="80" t="str">
        <f>$D$85</f>
        <v>Muramasa</v>
      </c>
      <c r="K142" s="102">
        <f t="shared" si="20"/>
        <v>0</v>
      </c>
      <c r="L142" s="157" t="s">
        <v>406</v>
      </c>
      <c r="M142" s="102">
        <f t="shared" si="21"/>
        <v>0</v>
      </c>
      <c r="N142" s="157" t="s">
        <v>406</v>
      </c>
      <c r="O142" s="54" t="s">
        <v>406</v>
      </c>
      <c r="P142" s="47">
        <f t="shared" si="23"/>
        <v>140</v>
      </c>
      <c r="Q142" s="47">
        <f t="shared" si="22"/>
        <v>0</v>
      </c>
      <c r="R142" s="47" t="str">
        <f t="shared" si="16"/>
        <v>139 Muramasa</v>
      </c>
      <c r="S142" s="61" t="str">
        <f t="shared" si="17"/>
        <v/>
      </c>
    </row>
    <row r="143" spans="3:19">
      <c r="C143" s="47">
        <v>140</v>
      </c>
      <c r="D143" s="48" t="str">
        <f>Strings!B142</f>
        <v>Shield Break</v>
      </c>
      <c r="F143" s="91" t="s">
        <v>567</v>
      </c>
      <c r="G143" s="92" t="s">
        <v>1125</v>
      </c>
      <c r="H143" s="60">
        <f t="shared" si="18"/>
        <v>6</v>
      </c>
      <c r="I143" s="60">
        <f t="shared" si="19"/>
        <v>0</v>
      </c>
      <c r="J143" s="80" t="str">
        <f>$D$86</f>
        <v>Kikuichimoji</v>
      </c>
      <c r="K143" s="102">
        <f t="shared" si="20"/>
        <v>0</v>
      </c>
      <c r="L143" s="157" t="s">
        <v>406</v>
      </c>
      <c r="M143" s="102">
        <f t="shared" si="21"/>
        <v>0</v>
      </c>
      <c r="N143" s="157" t="s">
        <v>406</v>
      </c>
      <c r="O143" s="54" t="s">
        <v>406</v>
      </c>
      <c r="P143" s="47">
        <f t="shared" si="23"/>
        <v>141</v>
      </c>
      <c r="Q143" s="47">
        <f t="shared" si="22"/>
        <v>0</v>
      </c>
      <c r="R143" s="47" t="str">
        <f t="shared" si="16"/>
        <v>140 Kikuichimoji</v>
      </c>
      <c r="S143" s="61" t="str">
        <f t="shared" si="17"/>
        <v/>
      </c>
    </row>
    <row r="144" spans="3:19">
      <c r="C144" s="47">
        <v>141</v>
      </c>
      <c r="D144" s="48" t="str">
        <f>Strings!B143</f>
        <v>Weapon Break</v>
      </c>
      <c r="F144" s="91" t="s">
        <v>568</v>
      </c>
      <c r="G144" s="92" t="s">
        <v>1126</v>
      </c>
      <c r="H144" s="60">
        <f t="shared" si="18"/>
        <v>6</v>
      </c>
      <c r="I144" s="60">
        <f t="shared" si="19"/>
        <v>0</v>
      </c>
      <c r="J144" s="80" t="str">
        <f>$D$87</f>
        <v>Masamune</v>
      </c>
      <c r="K144" s="102">
        <f t="shared" si="20"/>
        <v>0</v>
      </c>
      <c r="L144" s="157" t="s">
        <v>406</v>
      </c>
      <c r="M144" s="102">
        <f t="shared" si="21"/>
        <v>0</v>
      </c>
      <c r="N144" s="157" t="s">
        <v>406</v>
      </c>
      <c r="O144" s="54" t="s">
        <v>406</v>
      </c>
      <c r="P144" s="47">
        <f t="shared" si="23"/>
        <v>142</v>
      </c>
      <c r="Q144" s="47">
        <f t="shared" si="22"/>
        <v>0</v>
      </c>
      <c r="R144" s="47" t="str">
        <f t="shared" si="16"/>
        <v>141 Masamune</v>
      </c>
      <c r="S144" s="61" t="str">
        <f t="shared" si="17"/>
        <v/>
      </c>
    </row>
    <row r="145" spans="3:19">
      <c r="C145" s="47">
        <v>142</v>
      </c>
      <c r="D145" s="48" t="str">
        <f>Strings!B144</f>
        <v>Magic Break</v>
      </c>
      <c r="F145" s="91" t="s">
        <v>569</v>
      </c>
      <c r="G145" s="92" t="s">
        <v>1127</v>
      </c>
      <c r="H145" s="60">
        <f t="shared" si="18"/>
        <v>6</v>
      </c>
      <c r="I145" s="60">
        <f t="shared" si="19"/>
        <v>0</v>
      </c>
      <c r="J145" s="80" t="str">
        <f>$D$88</f>
        <v>Chirijiraden</v>
      </c>
      <c r="K145" s="102">
        <f t="shared" si="20"/>
        <v>0</v>
      </c>
      <c r="L145" s="157" t="s">
        <v>406</v>
      </c>
      <c r="M145" s="102">
        <f t="shared" si="21"/>
        <v>0</v>
      </c>
      <c r="N145" s="157" t="s">
        <v>406</v>
      </c>
      <c r="O145" s="54" t="s">
        <v>406</v>
      </c>
      <c r="P145" s="47">
        <f t="shared" si="23"/>
        <v>143</v>
      </c>
      <c r="Q145" s="47">
        <f t="shared" si="22"/>
        <v>0</v>
      </c>
      <c r="R145" s="47" t="str">
        <f t="shared" si="16"/>
        <v>142 Chirijiraden</v>
      </c>
      <c r="S145" s="61" t="str">
        <f t="shared" si="17"/>
        <v/>
      </c>
    </row>
    <row r="146" spans="3:19">
      <c r="C146" s="47">
        <v>143</v>
      </c>
      <c r="D146" s="48" t="str">
        <f>Strings!B145</f>
        <v>Speed Break</v>
      </c>
      <c r="F146" s="91" t="s">
        <v>570</v>
      </c>
      <c r="G146" s="92" t="s">
        <v>406</v>
      </c>
      <c r="H146" s="60">
        <f t="shared" si="18"/>
        <v>7</v>
      </c>
      <c r="I146" s="60">
        <f t="shared" si="19"/>
        <v>1</v>
      </c>
      <c r="J146" s="80" t="s">
        <v>406</v>
      </c>
      <c r="K146" s="102">
        <f t="shared" si="20"/>
        <v>1</v>
      </c>
      <c r="L146" s="157" t="s">
        <v>406</v>
      </c>
      <c r="M146" s="102">
        <f t="shared" si="21"/>
        <v>1</v>
      </c>
      <c r="N146" s="157" t="s">
        <v>406</v>
      </c>
      <c r="O146" s="54" t="s">
        <v>406</v>
      </c>
      <c r="P146" s="47">
        <f t="shared" si="23"/>
        <v>144</v>
      </c>
      <c r="Q146" s="47">
        <f t="shared" si="22"/>
        <v>0</v>
      </c>
      <c r="R146" s="47" t="str">
        <f t="shared" si="16"/>
        <v xml:space="preserve">143 </v>
      </c>
      <c r="S146" s="61" t="str">
        <f t="shared" si="17"/>
        <v/>
      </c>
    </row>
    <row r="147" spans="3:19">
      <c r="C147" s="47">
        <v>144</v>
      </c>
      <c r="D147" s="48" t="str">
        <f>Strings!B146</f>
        <v>Power Break</v>
      </c>
      <c r="F147" s="91" t="s">
        <v>571</v>
      </c>
      <c r="G147" s="92" t="s">
        <v>406</v>
      </c>
      <c r="H147" s="60">
        <f t="shared" si="18"/>
        <v>8</v>
      </c>
      <c r="I147" s="60">
        <f t="shared" si="19"/>
        <v>1</v>
      </c>
      <c r="J147" s="80" t="s">
        <v>406</v>
      </c>
      <c r="K147" s="102">
        <f t="shared" si="20"/>
        <v>1</v>
      </c>
      <c r="L147" s="157" t="s">
        <v>406</v>
      </c>
      <c r="M147" s="102">
        <f t="shared" si="21"/>
        <v>1</v>
      </c>
      <c r="N147" s="157" t="s">
        <v>406</v>
      </c>
      <c r="O147" s="54" t="s">
        <v>406</v>
      </c>
      <c r="P147" s="47">
        <f t="shared" si="23"/>
        <v>145</v>
      </c>
      <c r="Q147" s="47">
        <f t="shared" si="22"/>
        <v>0</v>
      </c>
      <c r="R147" s="47" t="str">
        <f t="shared" si="16"/>
        <v xml:space="preserve">144 </v>
      </c>
      <c r="S147" s="61" t="str">
        <f t="shared" si="17"/>
        <v/>
      </c>
    </row>
    <row r="148" spans="3:19">
      <c r="C148" s="47">
        <v>145</v>
      </c>
      <c r="D148" s="48" t="str">
        <f>Strings!B147</f>
        <v>Mind Break</v>
      </c>
      <c r="F148" s="91" t="s">
        <v>572</v>
      </c>
      <c r="G148" s="92" t="s">
        <v>406</v>
      </c>
      <c r="H148" s="60">
        <f t="shared" si="18"/>
        <v>9</v>
      </c>
      <c r="I148" s="60">
        <f t="shared" si="19"/>
        <v>1</v>
      </c>
      <c r="J148" s="80" t="s">
        <v>406</v>
      </c>
      <c r="K148" s="102">
        <f t="shared" si="20"/>
        <v>1</v>
      </c>
      <c r="L148" s="157" t="s">
        <v>406</v>
      </c>
      <c r="M148" s="102">
        <f t="shared" si="21"/>
        <v>1</v>
      </c>
      <c r="N148" s="157" t="s">
        <v>406</v>
      </c>
      <c r="O148" s="54" t="s">
        <v>406</v>
      </c>
      <c r="P148" s="47">
        <f t="shared" si="23"/>
        <v>146</v>
      </c>
      <c r="Q148" s="47">
        <f t="shared" si="22"/>
        <v>0</v>
      </c>
      <c r="R148" s="47" t="str">
        <f t="shared" si="16"/>
        <v xml:space="preserve">145 </v>
      </c>
      <c r="S148" s="61" t="str">
        <f t="shared" si="17"/>
        <v/>
      </c>
    </row>
    <row r="149" spans="3:19">
      <c r="C149" s="47">
        <v>146</v>
      </c>
      <c r="D149" s="48" t="str">
        <f>Strings!B148</f>
        <v>Accumulate</v>
      </c>
      <c r="F149" s="91" t="s">
        <v>573</v>
      </c>
      <c r="G149" s="92" t="s">
        <v>406</v>
      </c>
      <c r="H149" s="60">
        <f t="shared" si="18"/>
        <v>10</v>
      </c>
      <c r="I149" s="60">
        <f t="shared" si="19"/>
        <v>1</v>
      </c>
      <c r="J149" s="80" t="s">
        <v>406</v>
      </c>
      <c r="K149" s="102">
        <f t="shared" si="20"/>
        <v>1</v>
      </c>
      <c r="L149" s="157" t="s">
        <v>406</v>
      </c>
      <c r="M149" s="102">
        <f t="shared" si="21"/>
        <v>1</v>
      </c>
      <c r="N149" s="157" t="s">
        <v>406</v>
      </c>
      <c r="O149" s="54" t="s">
        <v>406</v>
      </c>
      <c r="P149" s="47">
        <f t="shared" si="23"/>
        <v>147</v>
      </c>
      <c r="Q149" s="47">
        <f t="shared" si="22"/>
        <v>0</v>
      </c>
      <c r="R149" s="47" t="str">
        <f t="shared" si="16"/>
        <v xml:space="preserve">146 </v>
      </c>
      <c r="S149" s="61" t="str">
        <f t="shared" si="17"/>
        <v/>
      </c>
    </row>
    <row r="150" spans="3:19">
      <c r="C150" s="47">
        <v>147</v>
      </c>
      <c r="D150" s="48" t="str">
        <f>Strings!B149</f>
        <v>Dash</v>
      </c>
      <c r="F150" s="91" t="s">
        <v>574</v>
      </c>
      <c r="G150" s="92" t="s">
        <v>406</v>
      </c>
      <c r="H150" s="60">
        <f t="shared" si="18"/>
        <v>11</v>
      </c>
      <c r="I150" s="60">
        <f t="shared" si="19"/>
        <v>1</v>
      </c>
      <c r="J150" s="80" t="s">
        <v>406</v>
      </c>
      <c r="K150" s="102">
        <f t="shared" si="20"/>
        <v>1</v>
      </c>
      <c r="L150" s="157" t="s">
        <v>406</v>
      </c>
      <c r="M150" s="102">
        <f t="shared" si="21"/>
        <v>1</v>
      </c>
      <c r="N150" s="157" t="s">
        <v>406</v>
      </c>
      <c r="O150" s="54" t="s">
        <v>406</v>
      </c>
      <c r="P150" s="47">
        <f t="shared" si="23"/>
        <v>148</v>
      </c>
      <c r="Q150" s="47">
        <f t="shared" si="22"/>
        <v>0</v>
      </c>
      <c r="R150" s="47" t="str">
        <f t="shared" si="16"/>
        <v xml:space="preserve">147 </v>
      </c>
      <c r="S150" s="61" t="str">
        <f t="shared" si="17"/>
        <v/>
      </c>
    </row>
    <row r="151" spans="3:19">
      <c r="C151" s="47">
        <v>148</v>
      </c>
      <c r="D151" s="48" t="str">
        <f>Strings!B150</f>
        <v>Throw Stone</v>
      </c>
      <c r="F151" s="91" t="s">
        <v>575</v>
      </c>
      <c r="G151" s="92" t="s">
        <v>406</v>
      </c>
      <c r="H151" s="60">
        <f t="shared" si="18"/>
        <v>12</v>
      </c>
      <c r="I151" s="60">
        <f t="shared" si="19"/>
        <v>1</v>
      </c>
      <c r="J151" s="80" t="s">
        <v>406</v>
      </c>
      <c r="K151" s="102">
        <f t="shared" si="20"/>
        <v>1</v>
      </c>
      <c r="L151" s="157" t="s">
        <v>406</v>
      </c>
      <c r="M151" s="102">
        <f t="shared" si="21"/>
        <v>1</v>
      </c>
      <c r="N151" s="157" t="s">
        <v>406</v>
      </c>
      <c r="O151" s="54" t="s">
        <v>406</v>
      </c>
      <c r="P151" s="47">
        <f t="shared" si="23"/>
        <v>149</v>
      </c>
      <c r="Q151" s="47">
        <f t="shared" si="22"/>
        <v>0</v>
      </c>
      <c r="R151" s="47" t="str">
        <f t="shared" si="16"/>
        <v xml:space="preserve">148 </v>
      </c>
      <c r="S151" s="61" t="str">
        <f t="shared" si="17"/>
        <v/>
      </c>
    </row>
    <row r="152" spans="3:19">
      <c r="C152" s="47">
        <v>149</v>
      </c>
      <c r="D152" s="48" t="str">
        <f>Strings!B151</f>
        <v>Heal</v>
      </c>
      <c r="F152" s="91" t="s">
        <v>576</v>
      </c>
      <c r="G152" s="92" t="s">
        <v>406</v>
      </c>
      <c r="H152" s="60">
        <f t="shared" si="18"/>
        <v>13</v>
      </c>
      <c r="I152" s="60">
        <f t="shared" si="19"/>
        <v>1</v>
      </c>
      <c r="J152" s="80" t="s">
        <v>406</v>
      </c>
      <c r="K152" s="102">
        <f t="shared" si="20"/>
        <v>1</v>
      </c>
      <c r="L152" s="157" t="s">
        <v>406</v>
      </c>
      <c r="M152" s="102">
        <f t="shared" si="21"/>
        <v>1</v>
      </c>
      <c r="N152" s="157" t="s">
        <v>406</v>
      </c>
      <c r="O152" s="54" t="s">
        <v>406</v>
      </c>
      <c r="P152" s="47">
        <f t="shared" si="23"/>
        <v>150</v>
      </c>
      <c r="Q152" s="47">
        <f t="shared" si="22"/>
        <v>0</v>
      </c>
      <c r="R152" s="47" t="str">
        <f t="shared" si="16"/>
        <v xml:space="preserve">149 </v>
      </c>
      <c r="S152" s="61" t="str">
        <f t="shared" si="17"/>
        <v/>
      </c>
    </row>
    <row r="153" spans="3:19">
      <c r="C153" s="47">
        <v>150</v>
      </c>
      <c r="D153" s="48" t="str">
        <f>Strings!B152</f>
        <v>Yell</v>
      </c>
      <c r="F153" s="91" t="s">
        <v>577</v>
      </c>
      <c r="G153" s="92" t="s">
        <v>406</v>
      </c>
      <c r="H153" s="60">
        <f t="shared" si="18"/>
        <v>14</v>
      </c>
      <c r="I153" s="60">
        <f t="shared" si="19"/>
        <v>1</v>
      </c>
      <c r="J153" s="80" t="s">
        <v>406</v>
      </c>
      <c r="K153" s="102">
        <f t="shared" si="20"/>
        <v>1</v>
      </c>
      <c r="L153" s="157" t="s">
        <v>406</v>
      </c>
      <c r="M153" s="102">
        <f t="shared" si="21"/>
        <v>1</v>
      </c>
      <c r="N153" s="157" t="s">
        <v>406</v>
      </c>
      <c r="O153" s="54" t="s">
        <v>406</v>
      </c>
      <c r="P153" s="47">
        <f t="shared" si="23"/>
        <v>151</v>
      </c>
      <c r="Q153" s="47">
        <f t="shared" si="22"/>
        <v>0</v>
      </c>
      <c r="R153" s="47" t="str">
        <f t="shared" si="16"/>
        <v xml:space="preserve">150 </v>
      </c>
      <c r="S153" s="61" t="str">
        <f t="shared" si="17"/>
        <v/>
      </c>
    </row>
    <row r="154" spans="3:19">
      <c r="C154" s="47">
        <v>151</v>
      </c>
      <c r="D154" s="48" t="str">
        <f>Strings!B153</f>
        <v>Cheer Up</v>
      </c>
      <c r="F154" s="91" t="s">
        <v>578</v>
      </c>
      <c r="G154" s="92" t="s">
        <v>406</v>
      </c>
      <c r="H154" s="60">
        <f t="shared" si="18"/>
        <v>15</v>
      </c>
      <c r="I154" s="60">
        <f t="shared" si="19"/>
        <v>1</v>
      </c>
      <c r="J154" s="80" t="s">
        <v>406</v>
      </c>
      <c r="K154" s="102">
        <f t="shared" si="20"/>
        <v>1</v>
      </c>
      <c r="L154" s="157" t="s">
        <v>406</v>
      </c>
      <c r="M154" s="102">
        <f t="shared" si="21"/>
        <v>1</v>
      </c>
      <c r="N154" s="157" t="s">
        <v>406</v>
      </c>
      <c r="O154" s="54" t="s">
        <v>406</v>
      </c>
      <c r="P154" s="47">
        <f t="shared" si="23"/>
        <v>152</v>
      </c>
      <c r="Q154" s="47">
        <f t="shared" si="22"/>
        <v>0</v>
      </c>
      <c r="R154" s="47" t="str">
        <f t="shared" si="16"/>
        <v xml:space="preserve">151 </v>
      </c>
      <c r="S154" s="61" t="str">
        <f t="shared" si="17"/>
        <v/>
      </c>
    </row>
    <row r="155" spans="3:19">
      <c r="C155" s="47">
        <v>152</v>
      </c>
      <c r="D155" s="48" t="str">
        <f>Strings!B154</f>
        <v>Wish</v>
      </c>
      <c r="F155" s="91" t="s">
        <v>579</v>
      </c>
      <c r="G155" s="92" t="s">
        <v>406</v>
      </c>
      <c r="H155" s="60">
        <f t="shared" si="18"/>
        <v>16</v>
      </c>
      <c r="I155" s="60">
        <f t="shared" si="19"/>
        <v>1</v>
      </c>
      <c r="J155" s="80" t="s">
        <v>406</v>
      </c>
      <c r="K155" s="102">
        <f t="shared" si="20"/>
        <v>1</v>
      </c>
      <c r="L155" s="157" t="s">
        <v>406</v>
      </c>
      <c r="M155" s="102">
        <f t="shared" si="21"/>
        <v>1</v>
      </c>
      <c r="N155" s="157" t="s">
        <v>406</v>
      </c>
      <c r="O155" s="54" t="s">
        <v>406</v>
      </c>
      <c r="P155" s="47">
        <f t="shared" si="23"/>
        <v>153</v>
      </c>
      <c r="Q155" s="47">
        <f t="shared" si="22"/>
        <v>0</v>
      </c>
      <c r="R155" s="47" t="str">
        <f t="shared" si="16"/>
        <v xml:space="preserve">152 </v>
      </c>
      <c r="S155" s="61" t="str">
        <f t="shared" si="17"/>
        <v/>
      </c>
    </row>
    <row r="156" spans="3:19">
      <c r="C156" s="47">
        <v>153</v>
      </c>
      <c r="D156" s="48" t="str">
        <f>Strings!B155</f>
        <v>Scream</v>
      </c>
      <c r="F156" s="91" t="s">
        <v>580</v>
      </c>
      <c r="G156" s="92" t="s">
        <v>406</v>
      </c>
      <c r="H156" s="60">
        <f t="shared" si="18"/>
        <v>17</v>
      </c>
      <c r="I156" s="60">
        <f t="shared" si="19"/>
        <v>1</v>
      </c>
      <c r="J156" s="80" t="s">
        <v>406</v>
      </c>
      <c r="K156" s="102">
        <f t="shared" si="20"/>
        <v>1</v>
      </c>
      <c r="L156" s="157" t="s">
        <v>406</v>
      </c>
      <c r="M156" s="102">
        <f t="shared" si="21"/>
        <v>1</v>
      </c>
      <c r="N156" s="157" t="s">
        <v>406</v>
      </c>
      <c r="O156" s="54" t="s">
        <v>406</v>
      </c>
      <c r="P156" s="47">
        <f t="shared" si="23"/>
        <v>154</v>
      </c>
      <c r="Q156" s="47">
        <f t="shared" si="22"/>
        <v>0</v>
      </c>
      <c r="R156" s="47" t="str">
        <f t="shared" si="16"/>
        <v xml:space="preserve">153 </v>
      </c>
      <c r="S156" s="61" t="str">
        <f t="shared" si="17"/>
        <v/>
      </c>
    </row>
    <row r="157" spans="3:19">
      <c r="C157" s="47">
        <v>154</v>
      </c>
      <c r="D157" s="48" t="str">
        <f>Strings!B156</f>
        <v>Ultima</v>
      </c>
      <c r="F157" s="91" t="s">
        <v>581</v>
      </c>
      <c r="G157" s="92" t="s">
        <v>1897</v>
      </c>
      <c r="H157" s="60">
        <f t="shared" si="18"/>
        <v>17</v>
      </c>
      <c r="I157" s="60">
        <f t="shared" si="19"/>
        <v>0</v>
      </c>
      <c r="J157" s="80" t="str">
        <f>$D$150&amp;", "&amp;$D$303</f>
        <v>Dash, Wing Attack</v>
      </c>
      <c r="K157" s="102">
        <f t="shared" si="20"/>
        <v>0</v>
      </c>
      <c r="L157" s="157" t="s">
        <v>406</v>
      </c>
      <c r="M157" s="102">
        <f t="shared" si="21"/>
        <v>0</v>
      </c>
      <c r="N157" s="157" t="s">
        <v>406</v>
      </c>
      <c r="O157" s="54" t="s">
        <v>406</v>
      </c>
      <c r="P157" s="47">
        <f t="shared" si="23"/>
        <v>155</v>
      </c>
      <c r="Q157" s="47">
        <f t="shared" si="22"/>
        <v>0</v>
      </c>
      <c r="R157" s="47" t="str">
        <f t="shared" si="16"/>
        <v>154 Dash/Wing Attack</v>
      </c>
      <c r="S157" s="61" t="str">
        <f t="shared" si="17"/>
        <v/>
      </c>
    </row>
    <row r="158" spans="3:19">
      <c r="C158" s="47">
        <v>155</v>
      </c>
      <c r="D158" s="48" t="str">
        <f>Strings!B157</f>
        <v>Stasis Sword</v>
      </c>
      <c r="F158" s="91" t="s">
        <v>582</v>
      </c>
      <c r="G158" s="92" t="s">
        <v>406</v>
      </c>
      <c r="H158" s="60">
        <f t="shared" si="18"/>
        <v>18</v>
      </c>
      <c r="I158" s="60">
        <f t="shared" si="19"/>
        <v>1</v>
      </c>
      <c r="J158" s="80" t="s">
        <v>406</v>
      </c>
      <c r="K158" s="102">
        <f t="shared" si="20"/>
        <v>1</v>
      </c>
      <c r="L158" s="157" t="s">
        <v>406</v>
      </c>
      <c r="M158" s="102">
        <f t="shared" si="21"/>
        <v>1</v>
      </c>
      <c r="N158" s="157" t="s">
        <v>406</v>
      </c>
      <c r="O158" s="54" t="s">
        <v>406</v>
      </c>
      <c r="P158" s="47">
        <f t="shared" si="23"/>
        <v>156</v>
      </c>
      <c r="Q158" s="47">
        <f t="shared" si="22"/>
        <v>0</v>
      </c>
      <c r="R158" s="47" t="str">
        <f t="shared" si="16"/>
        <v xml:space="preserve">155 </v>
      </c>
      <c r="S158" s="61" t="str">
        <f t="shared" si="17"/>
        <v/>
      </c>
    </row>
    <row r="159" spans="3:19">
      <c r="C159" s="47">
        <v>156</v>
      </c>
      <c r="D159" s="48" t="str">
        <f>Strings!B158</f>
        <v>Split Punch</v>
      </c>
      <c r="F159" s="91" t="s">
        <v>583</v>
      </c>
      <c r="G159" s="92" t="s">
        <v>1191</v>
      </c>
      <c r="H159" s="60">
        <f t="shared" si="18"/>
        <v>18</v>
      </c>
      <c r="I159" s="60">
        <f t="shared" si="19"/>
        <v>0</v>
      </c>
      <c r="J159" s="80" t="str">
        <f>$D$152</f>
        <v>Heal</v>
      </c>
      <c r="K159" s="102">
        <f t="shared" si="20"/>
        <v>0</v>
      </c>
      <c r="L159" s="157" t="s">
        <v>406</v>
      </c>
      <c r="M159" s="102">
        <f t="shared" si="21"/>
        <v>0</v>
      </c>
      <c r="N159" s="157" t="s">
        <v>406</v>
      </c>
      <c r="O159" s="54" t="s">
        <v>406</v>
      </c>
      <c r="P159" s="47">
        <f t="shared" si="23"/>
        <v>157</v>
      </c>
      <c r="Q159" s="47">
        <f t="shared" si="22"/>
        <v>0</v>
      </c>
      <c r="R159" s="47" t="str">
        <f t="shared" si="16"/>
        <v>156 Heal</v>
      </c>
      <c r="S159" s="61" t="str">
        <f t="shared" si="17"/>
        <v/>
      </c>
    </row>
    <row r="160" spans="3:19">
      <c r="C160" s="47">
        <v>157</v>
      </c>
      <c r="D160" s="48" t="str">
        <f>Strings!B159</f>
        <v>Crush Punch</v>
      </c>
      <c r="F160" s="91" t="s">
        <v>584</v>
      </c>
      <c r="G160" s="92" t="s">
        <v>1192</v>
      </c>
      <c r="H160" s="60">
        <f t="shared" si="18"/>
        <v>18</v>
      </c>
      <c r="I160" s="60">
        <f t="shared" si="19"/>
        <v>0</v>
      </c>
      <c r="J160" s="80" t="str">
        <f>$D$153</f>
        <v>Yell</v>
      </c>
      <c r="K160" s="102">
        <f t="shared" si="20"/>
        <v>0</v>
      </c>
      <c r="L160" s="157" t="s">
        <v>406</v>
      </c>
      <c r="M160" s="102">
        <f t="shared" si="21"/>
        <v>0</v>
      </c>
      <c r="N160" s="157" t="s">
        <v>406</v>
      </c>
      <c r="O160" s="54" t="s">
        <v>406</v>
      </c>
      <c r="P160" s="47">
        <f t="shared" si="23"/>
        <v>158</v>
      </c>
      <c r="Q160" s="47">
        <f t="shared" si="22"/>
        <v>0</v>
      </c>
      <c r="R160" s="47" t="str">
        <f t="shared" si="16"/>
        <v>157 Yell</v>
      </c>
      <c r="S160" s="61" t="str">
        <f t="shared" si="17"/>
        <v/>
      </c>
    </row>
    <row r="161" spans="3:19">
      <c r="C161" s="47">
        <v>158</v>
      </c>
      <c r="D161" s="48" t="str">
        <f>Strings!B160</f>
        <v>Lightning Stab</v>
      </c>
      <c r="F161" s="91" t="s">
        <v>585</v>
      </c>
      <c r="G161" s="92" t="s">
        <v>1193</v>
      </c>
      <c r="H161" s="60">
        <f t="shared" si="18"/>
        <v>18</v>
      </c>
      <c r="I161" s="60">
        <f t="shared" si="19"/>
        <v>0</v>
      </c>
      <c r="J161" s="80" t="str">
        <f>$D$154</f>
        <v>Cheer Up</v>
      </c>
      <c r="K161" s="102">
        <f t="shared" si="20"/>
        <v>0</v>
      </c>
      <c r="L161" s="157" t="s">
        <v>406</v>
      </c>
      <c r="M161" s="102">
        <f t="shared" si="21"/>
        <v>0</v>
      </c>
      <c r="N161" s="157" t="s">
        <v>406</v>
      </c>
      <c r="O161" s="54" t="s">
        <v>406</v>
      </c>
      <c r="P161" s="47">
        <f t="shared" si="23"/>
        <v>159</v>
      </c>
      <c r="Q161" s="47">
        <f t="shared" si="22"/>
        <v>0</v>
      </c>
      <c r="R161" s="47" t="str">
        <f t="shared" si="16"/>
        <v>158 Cheer Up</v>
      </c>
      <c r="S161" s="61" t="str">
        <f t="shared" si="17"/>
        <v/>
      </c>
    </row>
    <row r="162" spans="3:19">
      <c r="C162" s="47">
        <v>159</v>
      </c>
      <c r="D162" s="48" t="str">
        <f>Strings!B161</f>
        <v>Holy Explosion</v>
      </c>
      <c r="F162" s="91" t="s">
        <v>586</v>
      </c>
      <c r="G162" s="92" t="s">
        <v>1195</v>
      </c>
      <c r="H162" s="60">
        <f t="shared" si="18"/>
        <v>18</v>
      </c>
      <c r="I162" s="60">
        <f t="shared" si="19"/>
        <v>0</v>
      </c>
      <c r="J162" s="80" t="str">
        <f>$D$156</f>
        <v>Scream</v>
      </c>
      <c r="K162" s="102">
        <f t="shared" si="20"/>
        <v>0</v>
      </c>
      <c r="L162" s="157" t="s">
        <v>406</v>
      </c>
      <c r="M162" s="102">
        <f t="shared" si="21"/>
        <v>0</v>
      </c>
      <c r="N162" s="157" t="s">
        <v>406</v>
      </c>
      <c r="O162" s="54" t="s">
        <v>406</v>
      </c>
      <c r="P162" s="47">
        <f t="shared" si="23"/>
        <v>160</v>
      </c>
      <c r="Q162" s="47">
        <f t="shared" si="22"/>
        <v>0</v>
      </c>
      <c r="R162" s="47" t="str">
        <f t="shared" si="16"/>
        <v>159 Scream</v>
      </c>
      <c r="S162" s="61" t="str">
        <f t="shared" si="17"/>
        <v/>
      </c>
    </row>
    <row r="163" spans="3:19">
      <c r="C163" s="47">
        <v>160</v>
      </c>
      <c r="D163" s="48" t="str">
        <f>Strings!B162</f>
        <v>Shellbust Stab</v>
      </c>
      <c r="F163" s="91" t="s">
        <v>587</v>
      </c>
      <c r="G163" s="92" t="s">
        <v>1898</v>
      </c>
      <c r="H163" s="60">
        <f t="shared" si="18"/>
        <v>18</v>
      </c>
      <c r="I163" s="60">
        <f t="shared" si="19"/>
        <v>0</v>
      </c>
      <c r="J163" s="80" t="str">
        <f>$D$157</f>
        <v>Ultima</v>
      </c>
      <c r="K163" s="102">
        <f t="shared" si="20"/>
        <v>0</v>
      </c>
      <c r="L163" s="157" t="s">
        <v>406</v>
      </c>
      <c r="M163" s="102">
        <f t="shared" si="21"/>
        <v>0</v>
      </c>
      <c r="N163" s="157" t="s">
        <v>406</v>
      </c>
      <c r="O163" s="54" t="s">
        <v>406</v>
      </c>
      <c r="P163" s="47">
        <f t="shared" si="23"/>
        <v>161</v>
      </c>
      <c r="Q163" s="47">
        <f t="shared" si="22"/>
        <v>0</v>
      </c>
      <c r="R163" s="47" t="str">
        <f t="shared" si="16"/>
        <v>160 Ultima (lvl1)</v>
      </c>
      <c r="S163" s="61" t="str">
        <f t="shared" si="17"/>
        <v/>
      </c>
    </row>
    <row r="164" spans="3:19">
      <c r="C164" s="47">
        <v>161</v>
      </c>
      <c r="D164" s="48" t="str">
        <f>Strings!B163</f>
        <v>Blastar Punch</v>
      </c>
      <c r="F164" s="91" t="s">
        <v>588</v>
      </c>
      <c r="G164" s="92" t="s">
        <v>1194</v>
      </c>
      <c r="H164" s="60">
        <f t="shared" si="18"/>
        <v>18</v>
      </c>
      <c r="I164" s="60">
        <f t="shared" si="19"/>
        <v>0</v>
      </c>
      <c r="J164" s="80" t="str">
        <f>$D$155</f>
        <v>Wish</v>
      </c>
      <c r="K164" s="102">
        <f t="shared" si="20"/>
        <v>0</v>
      </c>
      <c r="L164" s="157" t="s">
        <v>406</v>
      </c>
      <c r="M164" s="102">
        <f t="shared" si="21"/>
        <v>0</v>
      </c>
      <c r="N164" s="157" t="s">
        <v>406</v>
      </c>
      <c r="O164" s="54" t="s">
        <v>406</v>
      </c>
      <c r="P164" s="47">
        <f t="shared" si="23"/>
        <v>162</v>
      </c>
      <c r="Q164" s="47">
        <f t="shared" si="22"/>
        <v>0</v>
      </c>
      <c r="R164" s="47" t="str">
        <f t="shared" si="16"/>
        <v>161 Wish</v>
      </c>
      <c r="S164" s="61" t="str">
        <f t="shared" si="17"/>
        <v/>
      </c>
    </row>
    <row r="165" spans="3:19">
      <c r="C165" s="47">
        <v>162</v>
      </c>
      <c r="D165" s="48" t="str">
        <f>Strings!B164</f>
        <v>Hellcry Punch</v>
      </c>
      <c r="F165" s="91" t="s">
        <v>589</v>
      </c>
      <c r="G165" s="92" t="s">
        <v>406</v>
      </c>
      <c r="H165" s="60">
        <f t="shared" si="18"/>
        <v>19</v>
      </c>
      <c r="I165" s="60">
        <f t="shared" si="19"/>
        <v>1</v>
      </c>
      <c r="J165" s="80" t="s">
        <v>406</v>
      </c>
      <c r="K165" s="102">
        <f t="shared" si="20"/>
        <v>1</v>
      </c>
      <c r="L165" s="157" t="s">
        <v>406</v>
      </c>
      <c r="M165" s="102">
        <f t="shared" si="21"/>
        <v>1</v>
      </c>
      <c r="N165" s="157" t="s">
        <v>406</v>
      </c>
      <c r="O165" s="54" t="s">
        <v>406</v>
      </c>
      <c r="P165" s="47">
        <f t="shared" si="23"/>
        <v>163</v>
      </c>
      <c r="Q165" s="47">
        <f t="shared" si="22"/>
        <v>0</v>
      </c>
      <c r="R165" s="47" t="str">
        <f t="shared" si="16"/>
        <v xml:space="preserve">162 </v>
      </c>
      <c r="S165" s="61" t="str">
        <f t="shared" si="17"/>
        <v/>
      </c>
    </row>
    <row r="166" spans="3:19">
      <c r="C166" s="47">
        <v>163</v>
      </c>
      <c r="D166" s="48" t="str">
        <f>Strings!B165</f>
        <v>Icewolf Bite</v>
      </c>
      <c r="F166" s="91" t="s">
        <v>590</v>
      </c>
      <c r="G166" s="92" t="s">
        <v>1197</v>
      </c>
      <c r="H166" s="60">
        <f t="shared" si="18"/>
        <v>19</v>
      </c>
      <c r="I166" s="60">
        <f t="shared" si="19"/>
        <v>0</v>
      </c>
      <c r="J166" s="80" t="str">
        <f>$D$158</f>
        <v>Stasis Sword</v>
      </c>
      <c r="K166" s="102">
        <f t="shared" si="20"/>
        <v>0</v>
      </c>
      <c r="L166" s="157" t="s">
        <v>406</v>
      </c>
      <c r="M166" s="102">
        <f t="shared" si="21"/>
        <v>0</v>
      </c>
      <c r="N166" s="157" t="s">
        <v>406</v>
      </c>
      <c r="O166" s="54" t="s">
        <v>406</v>
      </c>
      <c r="P166" s="47">
        <f t="shared" si="23"/>
        <v>164</v>
      </c>
      <c r="Q166" s="47">
        <f t="shared" si="22"/>
        <v>0</v>
      </c>
      <c r="R166" s="47" t="str">
        <f t="shared" si="16"/>
        <v>163 Stasis Sword</v>
      </c>
      <c r="S166" s="61" t="str">
        <f t="shared" si="17"/>
        <v/>
      </c>
    </row>
    <row r="167" spans="3:19">
      <c r="C167" s="47">
        <v>164</v>
      </c>
      <c r="D167" s="48" t="str">
        <f>Strings!B166</f>
        <v>Dark Sword</v>
      </c>
      <c r="F167" s="91" t="s">
        <v>591</v>
      </c>
      <c r="G167" s="92" t="s">
        <v>1198</v>
      </c>
      <c r="H167" s="60">
        <f t="shared" si="18"/>
        <v>19</v>
      </c>
      <c r="I167" s="60">
        <f t="shared" si="19"/>
        <v>0</v>
      </c>
      <c r="J167" s="80" t="str">
        <f>$D$159</f>
        <v>Split Punch</v>
      </c>
      <c r="K167" s="102">
        <f t="shared" si="20"/>
        <v>0</v>
      </c>
      <c r="L167" s="157" t="s">
        <v>406</v>
      </c>
      <c r="M167" s="102">
        <f t="shared" si="21"/>
        <v>0</v>
      </c>
      <c r="N167" s="157" t="s">
        <v>406</v>
      </c>
      <c r="O167" s="54" t="s">
        <v>406</v>
      </c>
      <c r="P167" s="47">
        <f t="shared" si="23"/>
        <v>165</v>
      </c>
      <c r="Q167" s="47">
        <f t="shared" si="22"/>
        <v>0</v>
      </c>
      <c r="R167" s="47" t="str">
        <f t="shared" si="16"/>
        <v>164 Split Punch</v>
      </c>
      <c r="S167" s="61" t="str">
        <f t="shared" si="17"/>
        <v/>
      </c>
    </row>
    <row r="168" spans="3:19">
      <c r="C168" s="47">
        <v>165</v>
      </c>
      <c r="D168" s="48" t="str">
        <f>Strings!B167</f>
        <v>Night Sword</v>
      </c>
      <c r="F168" s="91" t="s">
        <v>592</v>
      </c>
      <c r="G168" s="92" t="s">
        <v>1199</v>
      </c>
      <c r="H168" s="60">
        <f t="shared" si="18"/>
        <v>19</v>
      </c>
      <c r="I168" s="60">
        <f t="shared" si="19"/>
        <v>0</v>
      </c>
      <c r="J168" s="80" t="str">
        <f>$D$160</f>
        <v>Crush Punch</v>
      </c>
      <c r="K168" s="102">
        <f t="shared" si="20"/>
        <v>0</v>
      </c>
      <c r="L168" s="157" t="s">
        <v>406</v>
      </c>
      <c r="M168" s="102">
        <f t="shared" si="21"/>
        <v>0</v>
      </c>
      <c r="N168" s="157" t="s">
        <v>406</v>
      </c>
      <c r="O168" s="54" t="s">
        <v>406</v>
      </c>
      <c r="P168" s="47">
        <f t="shared" si="23"/>
        <v>166</v>
      </c>
      <c r="Q168" s="47">
        <f t="shared" si="22"/>
        <v>0</v>
      </c>
      <c r="R168" s="47" t="str">
        <f t="shared" si="16"/>
        <v>165 Crush Punch</v>
      </c>
      <c r="S168" s="61" t="str">
        <f t="shared" si="17"/>
        <v/>
      </c>
    </row>
    <row r="169" spans="3:19">
      <c r="C169" s="47">
        <v>166</v>
      </c>
      <c r="D169" s="48" t="str">
        <f>Strings!B168</f>
        <v>Dark Holy</v>
      </c>
      <c r="F169" s="91" t="s">
        <v>593</v>
      </c>
      <c r="G169" s="92" t="s">
        <v>1200</v>
      </c>
      <c r="H169" s="60">
        <f t="shared" si="18"/>
        <v>19</v>
      </c>
      <c r="I169" s="60">
        <f t="shared" si="19"/>
        <v>0</v>
      </c>
      <c r="J169" s="80" t="str">
        <f>$D$161</f>
        <v>Lightning Stab</v>
      </c>
      <c r="K169" s="102">
        <f t="shared" si="20"/>
        <v>0</v>
      </c>
      <c r="L169" s="157" t="s">
        <v>406</v>
      </c>
      <c r="M169" s="102">
        <f t="shared" si="21"/>
        <v>0</v>
      </c>
      <c r="N169" s="157" t="s">
        <v>406</v>
      </c>
      <c r="O169" s="54" t="s">
        <v>406</v>
      </c>
      <c r="P169" s="47">
        <f t="shared" si="23"/>
        <v>167</v>
      </c>
      <c r="Q169" s="47">
        <f t="shared" si="22"/>
        <v>0</v>
      </c>
      <c r="R169" s="47" t="str">
        <f t="shared" si="16"/>
        <v>166 Lightning Stab</v>
      </c>
      <c r="S169" s="61" t="str">
        <f t="shared" si="17"/>
        <v/>
      </c>
    </row>
    <row r="170" spans="3:19">
      <c r="C170" s="47">
        <v>167</v>
      </c>
      <c r="D170" s="48" t="str">
        <f>Strings!B169</f>
        <v>Deathspell 2</v>
      </c>
      <c r="F170" s="91" t="s">
        <v>594</v>
      </c>
      <c r="G170" s="92" t="s">
        <v>1201</v>
      </c>
      <c r="H170" s="60">
        <f t="shared" si="18"/>
        <v>19</v>
      </c>
      <c r="I170" s="60">
        <f t="shared" si="19"/>
        <v>0</v>
      </c>
      <c r="J170" s="80" t="str">
        <f>$D$162</f>
        <v>Holy Explosion</v>
      </c>
      <c r="K170" s="102">
        <f t="shared" si="20"/>
        <v>0</v>
      </c>
      <c r="L170" s="157" t="s">
        <v>406</v>
      </c>
      <c r="M170" s="102">
        <f t="shared" si="21"/>
        <v>0</v>
      </c>
      <c r="N170" s="157" t="s">
        <v>406</v>
      </c>
      <c r="O170" s="54" t="s">
        <v>406</v>
      </c>
      <c r="P170" s="47">
        <f t="shared" si="23"/>
        <v>168</v>
      </c>
      <c r="Q170" s="47">
        <f t="shared" si="22"/>
        <v>0</v>
      </c>
      <c r="R170" s="47" t="str">
        <f t="shared" si="16"/>
        <v>167 Holy Explosion</v>
      </c>
      <c r="S170" s="61" t="str">
        <f t="shared" si="17"/>
        <v/>
      </c>
    </row>
    <row r="171" spans="3:19">
      <c r="C171" s="47">
        <v>168</v>
      </c>
      <c r="D171" s="48" t="str">
        <f>Strings!B170</f>
        <v>Galaxy Stop</v>
      </c>
      <c r="F171" s="91" t="s">
        <v>595</v>
      </c>
      <c r="G171" s="92" t="s">
        <v>1202</v>
      </c>
      <c r="H171" s="60">
        <f t="shared" si="18"/>
        <v>19</v>
      </c>
      <c r="I171" s="60">
        <f t="shared" si="19"/>
        <v>0</v>
      </c>
      <c r="J171" s="80" t="str">
        <f>$D$163</f>
        <v>Shellbust Stab</v>
      </c>
      <c r="K171" s="102">
        <f t="shared" si="20"/>
        <v>0</v>
      </c>
      <c r="L171" s="157" t="s">
        <v>406</v>
      </c>
      <c r="M171" s="102">
        <f t="shared" si="21"/>
        <v>0</v>
      </c>
      <c r="N171" s="157" t="s">
        <v>406</v>
      </c>
      <c r="O171" s="54" t="s">
        <v>406</v>
      </c>
      <c r="P171" s="47">
        <f t="shared" si="23"/>
        <v>169</v>
      </c>
      <c r="Q171" s="47">
        <f t="shared" si="22"/>
        <v>0</v>
      </c>
      <c r="R171" s="47" t="str">
        <f t="shared" si="16"/>
        <v>168 Shellbust Stab</v>
      </c>
      <c r="S171" s="61" t="str">
        <f t="shared" si="17"/>
        <v/>
      </c>
    </row>
    <row r="172" spans="3:19">
      <c r="C172" s="47">
        <v>169</v>
      </c>
      <c r="D172" s="48" t="str">
        <f>Strings!B171</f>
        <v>Heaven Thunder</v>
      </c>
      <c r="F172" s="91" t="s">
        <v>596</v>
      </c>
      <c r="G172" s="92" t="s">
        <v>1203</v>
      </c>
      <c r="H172" s="60">
        <f t="shared" si="18"/>
        <v>19</v>
      </c>
      <c r="I172" s="60">
        <f t="shared" si="19"/>
        <v>0</v>
      </c>
      <c r="J172" s="80" t="str">
        <f>$D$164</f>
        <v>Blastar Punch</v>
      </c>
      <c r="K172" s="102">
        <f t="shared" si="20"/>
        <v>0</v>
      </c>
      <c r="L172" s="157" t="s">
        <v>406</v>
      </c>
      <c r="M172" s="102">
        <f t="shared" si="21"/>
        <v>0</v>
      </c>
      <c r="N172" s="157" t="s">
        <v>406</v>
      </c>
      <c r="O172" s="54" t="s">
        <v>406</v>
      </c>
      <c r="P172" s="47">
        <f t="shared" si="23"/>
        <v>170</v>
      </c>
      <c r="Q172" s="47">
        <f t="shared" si="22"/>
        <v>0</v>
      </c>
      <c r="R172" s="47" t="str">
        <f t="shared" si="16"/>
        <v>169 Blastar Punch</v>
      </c>
      <c r="S172" s="61" t="str">
        <f t="shared" si="17"/>
        <v/>
      </c>
    </row>
    <row r="173" spans="3:19">
      <c r="C173" s="47">
        <v>170</v>
      </c>
      <c r="D173" s="48" t="str">
        <f>Strings!B172</f>
        <v>Asura</v>
      </c>
      <c r="F173" s="91" t="s">
        <v>597</v>
      </c>
      <c r="G173" s="92" t="s">
        <v>1204</v>
      </c>
      <c r="H173" s="60">
        <f t="shared" si="18"/>
        <v>19</v>
      </c>
      <c r="I173" s="60">
        <f t="shared" si="19"/>
        <v>0</v>
      </c>
      <c r="J173" s="80" t="str">
        <f>$D$165</f>
        <v>Hellcry Punch</v>
      </c>
      <c r="K173" s="102">
        <f t="shared" si="20"/>
        <v>0</v>
      </c>
      <c r="L173" s="157" t="s">
        <v>406</v>
      </c>
      <c r="M173" s="102">
        <f t="shared" si="21"/>
        <v>0</v>
      </c>
      <c r="N173" s="157" t="s">
        <v>406</v>
      </c>
      <c r="O173" s="54" t="s">
        <v>406</v>
      </c>
      <c r="P173" s="47">
        <f t="shared" si="23"/>
        <v>171</v>
      </c>
      <c r="Q173" s="47">
        <f t="shared" si="22"/>
        <v>0</v>
      </c>
      <c r="R173" s="47" t="str">
        <f t="shared" si="16"/>
        <v>170 Hellcry Punch</v>
      </c>
      <c r="S173" s="61" t="str">
        <f t="shared" si="17"/>
        <v/>
      </c>
    </row>
    <row r="174" spans="3:19">
      <c r="C174" s="47">
        <v>171</v>
      </c>
      <c r="D174" s="48" t="str">
        <f>Strings!B173</f>
        <v>Diamond Sword</v>
      </c>
      <c r="F174" s="91" t="s">
        <v>598</v>
      </c>
      <c r="G174" s="92" t="s">
        <v>1205</v>
      </c>
      <c r="H174" s="60">
        <f t="shared" si="18"/>
        <v>19</v>
      </c>
      <c r="I174" s="60">
        <f t="shared" si="19"/>
        <v>0</v>
      </c>
      <c r="J174" s="80" t="str">
        <f>$D$166</f>
        <v>Icewolf Bite</v>
      </c>
      <c r="K174" s="102">
        <f t="shared" si="20"/>
        <v>0</v>
      </c>
      <c r="L174" s="157" t="s">
        <v>406</v>
      </c>
      <c r="M174" s="102">
        <f t="shared" si="21"/>
        <v>0</v>
      </c>
      <c r="N174" s="157" t="s">
        <v>406</v>
      </c>
      <c r="O174" s="54" t="s">
        <v>406</v>
      </c>
      <c r="P174" s="47">
        <f t="shared" si="23"/>
        <v>172</v>
      </c>
      <c r="Q174" s="47">
        <f t="shared" si="22"/>
        <v>0</v>
      </c>
      <c r="R174" s="47" t="str">
        <f t="shared" si="16"/>
        <v>171 Icewolf Bite</v>
      </c>
      <c r="S174" s="61" t="str">
        <f t="shared" si="17"/>
        <v/>
      </c>
    </row>
    <row r="175" spans="3:19">
      <c r="C175" s="47">
        <v>172</v>
      </c>
      <c r="D175" s="48" t="str">
        <f>Strings!B174</f>
        <v>Hydragon Pit</v>
      </c>
      <c r="F175" s="91" t="s">
        <v>599</v>
      </c>
      <c r="G175" s="92" t="s">
        <v>1206</v>
      </c>
      <c r="H175" s="60">
        <f t="shared" si="18"/>
        <v>19</v>
      </c>
      <c r="I175" s="60">
        <f t="shared" si="19"/>
        <v>0</v>
      </c>
      <c r="J175" s="80" t="str">
        <f>$D$167</f>
        <v>Dark Sword</v>
      </c>
      <c r="K175" s="102">
        <f t="shared" si="20"/>
        <v>0</v>
      </c>
      <c r="L175" s="157" t="s">
        <v>406</v>
      </c>
      <c r="M175" s="102">
        <f t="shared" si="21"/>
        <v>0</v>
      </c>
      <c r="N175" s="157" t="s">
        <v>406</v>
      </c>
      <c r="O175" s="54" t="s">
        <v>406</v>
      </c>
      <c r="P175" s="47">
        <f t="shared" si="23"/>
        <v>173</v>
      </c>
      <c r="Q175" s="47">
        <f t="shared" si="22"/>
        <v>0</v>
      </c>
      <c r="R175" s="47" t="str">
        <f t="shared" si="16"/>
        <v>172 Dark Sword</v>
      </c>
      <c r="S175" s="61" t="str">
        <f t="shared" si="17"/>
        <v/>
      </c>
    </row>
    <row r="176" spans="3:19">
      <c r="C176" s="47">
        <v>173</v>
      </c>
      <c r="D176" s="48" t="str">
        <f>Strings!B175</f>
        <v>Space Storage</v>
      </c>
      <c r="F176" s="91" t="s">
        <v>600</v>
      </c>
      <c r="G176" s="92" t="s">
        <v>1207</v>
      </c>
      <c r="H176" s="60">
        <f t="shared" si="18"/>
        <v>19</v>
      </c>
      <c r="I176" s="60">
        <f t="shared" si="19"/>
        <v>0</v>
      </c>
      <c r="J176" s="80" t="str">
        <f>$D$168</f>
        <v>Night Sword</v>
      </c>
      <c r="K176" s="102">
        <f t="shared" si="20"/>
        <v>0</v>
      </c>
      <c r="L176" s="157" t="s">
        <v>406</v>
      </c>
      <c r="M176" s="102">
        <f t="shared" si="21"/>
        <v>0</v>
      </c>
      <c r="N176" s="157" t="s">
        <v>406</v>
      </c>
      <c r="O176" s="54" t="s">
        <v>406</v>
      </c>
      <c r="P176" s="47">
        <f t="shared" si="23"/>
        <v>174</v>
      </c>
      <c r="Q176" s="47">
        <f t="shared" si="22"/>
        <v>0</v>
      </c>
      <c r="R176" s="47" t="str">
        <f t="shared" si="16"/>
        <v>173 Night Sword</v>
      </c>
      <c r="S176" s="61" t="str">
        <f t="shared" si="17"/>
        <v/>
      </c>
    </row>
    <row r="177" spans="3:19">
      <c r="C177" s="47">
        <v>174</v>
      </c>
      <c r="D177" s="48" t="str">
        <f>Strings!B176</f>
        <v>Sky Demon</v>
      </c>
      <c r="F177" s="91" t="s">
        <v>601</v>
      </c>
      <c r="G177" s="92" t="s">
        <v>1208</v>
      </c>
      <c r="H177" s="60">
        <f t="shared" si="18"/>
        <v>19</v>
      </c>
      <c r="I177" s="60">
        <f t="shared" si="19"/>
        <v>0</v>
      </c>
      <c r="J177" s="80" t="str">
        <f>$D$169</f>
        <v>Dark Holy</v>
      </c>
      <c r="K177" s="102">
        <f t="shared" si="20"/>
        <v>0</v>
      </c>
      <c r="L177" s="157" t="s">
        <v>406</v>
      </c>
      <c r="M177" s="102">
        <f t="shared" si="21"/>
        <v>0</v>
      </c>
      <c r="N177" s="157" t="s">
        <v>406</v>
      </c>
      <c r="O177" s="54" t="s">
        <v>406</v>
      </c>
      <c r="P177" s="47">
        <f t="shared" si="23"/>
        <v>175</v>
      </c>
      <c r="Q177" s="47">
        <f t="shared" si="22"/>
        <v>0</v>
      </c>
      <c r="R177" s="47" t="str">
        <f t="shared" si="16"/>
        <v>174 Dark Holy</v>
      </c>
      <c r="S177" s="61" t="str">
        <f t="shared" si="17"/>
        <v/>
      </c>
    </row>
    <row r="178" spans="3:19">
      <c r="C178" s="47">
        <v>175</v>
      </c>
      <c r="D178" s="48" t="str">
        <f>Strings!B177</f>
        <v>Heaven Bltback</v>
      </c>
      <c r="F178" s="91" t="s">
        <v>602</v>
      </c>
      <c r="G178" s="92" t="s">
        <v>1209</v>
      </c>
      <c r="H178" s="60">
        <f t="shared" si="18"/>
        <v>19</v>
      </c>
      <c r="I178" s="60">
        <f t="shared" si="19"/>
        <v>0</v>
      </c>
      <c r="J178" s="80" t="str">
        <f>$D$170</f>
        <v>Deathspell 2</v>
      </c>
      <c r="K178" s="102">
        <f t="shared" si="20"/>
        <v>0</v>
      </c>
      <c r="L178" s="157" t="s">
        <v>406</v>
      </c>
      <c r="M178" s="102">
        <f t="shared" si="21"/>
        <v>0</v>
      </c>
      <c r="N178" s="157" t="s">
        <v>406</v>
      </c>
      <c r="O178" s="54" t="s">
        <v>406</v>
      </c>
      <c r="P178" s="47">
        <f t="shared" si="23"/>
        <v>176</v>
      </c>
      <c r="Q178" s="47">
        <f t="shared" si="22"/>
        <v>0</v>
      </c>
      <c r="R178" s="47" t="str">
        <f t="shared" si="16"/>
        <v>175 Deathspell 2</v>
      </c>
      <c r="S178" s="61" t="str">
        <f t="shared" si="17"/>
        <v/>
      </c>
    </row>
    <row r="179" spans="3:19">
      <c r="C179" s="47">
        <v>176</v>
      </c>
      <c r="D179" s="48" t="str">
        <f>Strings!B178</f>
        <v>Asura Back</v>
      </c>
      <c r="F179" s="91" t="s">
        <v>603</v>
      </c>
      <c r="G179" s="92" t="s">
        <v>1210</v>
      </c>
      <c r="H179" s="60">
        <f t="shared" si="18"/>
        <v>19</v>
      </c>
      <c r="I179" s="60">
        <f t="shared" si="19"/>
        <v>0</v>
      </c>
      <c r="J179" s="80" t="str">
        <f>$D$171</f>
        <v>Galaxy Stop</v>
      </c>
      <c r="K179" s="102">
        <f t="shared" si="20"/>
        <v>0</v>
      </c>
      <c r="L179" s="157" t="s">
        <v>406</v>
      </c>
      <c r="M179" s="102">
        <f t="shared" si="21"/>
        <v>0</v>
      </c>
      <c r="N179" s="157" t="s">
        <v>406</v>
      </c>
      <c r="O179" s="54" t="s">
        <v>406</v>
      </c>
      <c r="P179" s="47">
        <f t="shared" si="23"/>
        <v>177</v>
      </c>
      <c r="Q179" s="47">
        <f t="shared" si="22"/>
        <v>0</v>
      </c>
      <c r="R179" s="47" t="str">
        <f t="shared" si="16"/>
        <v>176 Galaxy Stop</v>
      </c>
      <c r="S179" s="61" t="str">
        <f t="shared" si="17"/>
        <v/>
      </c>
    </row>
    <row r="180" spans="3:19">
      <c r="C180" s="47">
        <v>177</v>
      </c>
      <c r="D180" s="48" t="str">
        <f>Strings!B179</f>
        <v>Dia Swrd Back</v>
      </c>
      <c r="F180" s="91" t="s">
        <v>604</v>
      </c>
      <c r="G180" s="92" t="s">
        <v>1211</v>
      </c>
      <c r="H180" s="60">
        <f t="shared" si="18"/>
        <v>19</v>
      </c>
      <c r="I180" s="60">
        <f t="shared" si="19"/>
        <v>0</v>
      </c>
      <c r="J180" s="80" t="str">
        <f>$D$172</f>
        <v>Heaven Thunder</v>
      </c>
      <c r="K180" s="102">
        <f t="shared" si="20"/>
        <v>0</v>
      </c>
      <c r="L180" s="157" t="s">
        <v>406</v>
      </c>
      <c r="M180" s="102">
        <f t="shared" si="21"/>
        <v>0</v>
      </c>
      <c r="N180" s="157" t="s">
        <v>406</v>
      </c>
      <c r="O180" s="54" t="s">
        <v>406</v>
      </c>
      <c r="P180" s="47">
        <f t="shared" si="23"/>
        <v>178</v>
      </c>
      <c r="Q180" s="47">
        <f t="shared" si="22"/>
        <v>0</v>
      </c>
      <c r="R180" s="47" t="str">
        <f t="shared" si="16"/>
        <v>177 Heaven Thunder</v>
      </c>
      <c r="S180" s="61" t="str">
        <f t="shared" si="17"/>
        <v/>
      </c>
    </row>
    <row r="181" spans="3:19">
      <c r="C181" s="47">
        <v>178</v>
      </c>
      <c r="D181" s="48" t="str">
        <f>Strings!B180</f>
        <v>Dragn Pit Back</v>
      </c>
      <c r="F181" s="91" t="s">
        <v>605</v>
      </c>
      <c r="G181" s="92" t="s">
        <v>1118</v>
      </c>
      <c r="H181" s="60">
        <f t="shared" si="18"/>
        <v>19</v>
      </c>
      <c r="I181" s="60">
        <f t="shared" si="19"/>
        <v>0</v>
      </c>
      <c r="J181" s="80" t="str">
        <f>$D$173</f>
        <v>Asura</v>
      </c>
      <c r="K181" s="102">
        <f t="shared" si="20"/>
        <v>0</v>
      </c>
      <c r="L181" s="157" t="s">
        <v>406</v>
      </c>
      <c r="M181" s="102">
        <f t="shared" si="21"/>
        <v>0</v>
      </c>
      <c r="N181" s="157" t="s">
        <v>406</v>
      </c>
      <c r="O181" s="54" t="s">
        <v>406</v>
      </c>
      <c r="P181" s="47">
        <f t="shared" si="23"/>
        <v>179</v>
      </c>
      <c r="Q181" s="47">
        <f t="shared" si="22"/>
        <v>0</v>
      </c>
      <c r="R181" s="47" t="str">
        <f t="shared" si="16"/>
        <v>178 Asura</v>
      </c>
      <c r="S181" s="61" t="str">
        <f t="shared" si="17"/>
        <v/>
      </c>
    </row>
    <row r="182" spans="3:19">
      <c r="C182" s="47">
        <v>179</v>
      </c>
      <c r="D182" s="48" t="str">
        <f>Strings!B181</f>
        <v>Space Str Back</v>
      </c>
      <c r="F182" s="91" t="s">
        <v>606</v>
      </c>
      <c r="G182" s="92" t="s">
        <v>1212</v>
      </c>
      <c r="H182" s="60">
        <f t="shared" si="18"/>
        <v>19</v>
      </c>
      <c r="I182" s="60">
        <f t="shared" si="19"/>
        <v>0</v>
      </c>
      <c r="J182" s="80" t="str">
        <f>$D$174</f>
        <v>Diamond Sword</v>
      </c>
      <c r="K182" s="102">
        <f t="shared" si="20"/>
        <v>0</v>
      </c>
      <c r="L182" s="157" t="s">
        <v>406</v>
      </c>
      <c r="M182" s="102">
        <f t="shared" si="21"/>
        <v>0</v>
      </c>
      <c r="N182" s="157" t="s">
        <v>406</v>
      </c>
      <c r="O182" s="54" t="s">
        <v>406</v>
      </c>
      <c r="P182" s="47">
        <f t="shared" si="23"/>
        <v>180</v>
      </c>
      <c r="Q182" s="47">
        <f t="shared" si="22"/>
        <v>0</v>
      </c>
      <c r="R182" s="47" t="str">
        <f t="shared" si="16"/>
        <v>179 Diamond Sword</v>
      </c>
      <c r="S182" s="61" t="str">
        <f t="shared" si="17"/>
        <v/>
      </c>
    </row>
    <row r="183" spans="3:19">
      <c r="C183" s="47">
        <v>180</v>
      </c>
      <c r="D183" s="48" t="str">
        <f>Strings!B182</f>
        <v>Sky Demon Back</v>
      </c>
      <c r="F183" s="91" t="s">
        <v>607</v>
      </c>
      <c r="G183" s="92" t="s">
        <v>1213</v>
      </c>
      <c r="H183" s="60">
        <f t="shared" si="18"/>
        <v>19</v>
      </c>
      <c r="I183" s="60">
        <f t="shared" si="19"/>
        <v>0</v>
      </c>
      <c r="J183" s="80" t="str">
        <f>$D$175</f>
        <v>Hydragon Pit</v>
      </c>
      <c r="K183" s="102">
        <f t="shared" si="20"/>
        <v>0</v>
      </c>
      <c r="L183" s="157" t="s">
        <v>406</v>
      </c>
      <c r="M183" s="102">
        <f t="shared" si="21"/>
        <v>0</v>
      </c>
      <c r="N183" s="157" t="s">
        <v>406</v>
      </c>
      <c r="O183" s="54" t="s">
        <v>406</v>
      </c>
      <c r="P183" s="47">
        <f t="shared" si="23"/>
        <v>181</v>
      </c>
      <c r="Q183" s="47">
        <f t="shared" si="22"/>
        <v>0</v>
      </c>
      <c r="R183" s="47" t="str">
        <f t="shared" si="16"/>
        <v>180 Hydragon Pit</v>
      </c>
      <c r="S183" s="61" t="str">
        <f t="shared" si="17"/>
        <v/>
      </c>
    </row>
    <row r="184" spans="3:19">
      <c r="C184" s="47">
        <v>181</v>
      </c>
      <c r="D184" s="48" t="str">
        <f>Strings!B183</f>
        <v>Seal</v>
      </c>
      <c r="F184" s="91" t="s">
        <v>608</v>
      </c>
      <c r="G184" s="92" t="s">
        <v>1214</v>
      </c>
      <c r="H184" s="60">
        <f t="shared" si="18"/>
        <v>19</v>
      </c>
      <c r="I184" s="60">
        <f t="shared" si="19"/>
        <v>0</v>
      </c>
      <c r="J184" s="80" t="str">
        <f>$D$176</f>
        <v>Space Storage</v>
      </c>
      <c r="K184" s="102">
        <f t="shared" si="20"/>
        <v>0</v>
      </c>
      <c r="L184" s="157" t="s">
        <v>406</v>
      </c>
      <c r="M184" s="102">
        <f t="shared" si="21"/>
        <v>0</v>
      </c>
      <c r="N184" s="157" t="s">
        <v>406</v>
      </c>
      <c r="O184" s="54" t="s">
        <v>406</v>
      </c>
      <c r="P184" s="47">
        <f t="shared" si="23"/>
        <v>182</v>
      </c>
      <c r="Q184" s="47">
        <f t="shared" si="22"/>
        <v>0</v>
      </c>
      <c r="R184" s="47" t="str">
        <f t="shared" si="16"/>
        <v>181 Space Storage</v>
      </c>
      <c r="S184" s="61" t="str">
        <f t="shared" si="17"/>
        <v/>
      </c>
    </row>
    <row r="185" spans="3:19">
      <c r="C185" s="47">
        <v>182</v>
      </c>
      <c r="D185" s="48" t="str">
        <f>Strings!B184</f>
        <v>Shadow Stitch</v>
      </c>
      <c r="F185" s="91" t="s">
        <v>609</v>
      </c>
      <c r="G185" s="92" t="s">
        <v>1215</v>
      </c>
      <c r="H185" s="60">
        <f t="shared" si="18"/>
        <v>19</v>
      </c>
      <c r="I185" s="60">
        <f t="shared" si="19"/>
        <v>0</v>
      </c>
      <c r="J185" s="80" t="str">
        <f>$D$177</f>
        <v>Sky Demon</v>
      </c>
      <c r="K185" s="102">
        <f t="shared" si="20"/>
        <v>0</v>
      </c>
      <c r="L185" s="157" t="s">
        <v>406</v>
      </c>
      <c r="M185" s="102">
        <f t="shared" si="21"/>
        <v>0</v>
      </c>
      <c r="N185" s="157" t="s">
        <v>406</v>
      </c>
      <c r="O185" s="54" t="s">
        <v>406</v>
      </c>
      <c r="P185" s="47">
        <f t="shared" si="23"/>
        <v>183</v>
      </c>
      <c r="Q185" s="47">
        <f t="shared" si="22"/>
        <v>0</v>
      </c>
      <c r="R185" s="47" t="str">
        <f t="shared" si="16"/>
        <v>182 Sky Demon</v>
      </c>
      <c r="S185" s="61" t="str">
        <f t="shared" si="17"/>
        <v/>
      </c>
    </row>
    <row r="186" spans="3:19">
      <c r="C186" s="47">
        <v>183</v>
      </c>
      <c r="D186" s="48" t="str">
        <f>Strings!B185</f>
        <v xml:space="preserve">Stop Bracelet </v>
      </c>
      <c r="F186" s="91" t="s">
        <v>610</v>
      </c>
      <c r="G186" s="92" t="s">
        <v>1899</v>
      </c>
      <c r="H186" s="60">
        <f t="shared" si="18"/>
        <v>19</v>
      </c>
      <c r="I186" s="60">
        <f t="shared" si="19"/>
        <v>0</v>
      </c>
      <c r="J186" s="80" t="str">
        <f>$D$178</f>
        <v>Heaven Bltback</v>
      </c>
      <c r="K186" s="102">
        <f t="shared" si="20"/>
        <v>0</v>
      </c>
      <c r="L186" s="157" t="s">
        <v>406</v>
      </c>
      <c r="M186" s="102">
        <f t="shared" si="21"/>
        <v>0</v>
      </c>
      <c r="N186" s="157" t="s">
        <v>406</v>
      </c>
      <c r="O186" s="54" t="s">
        <v>406</v>
      </c>
      <c r="P186" s="47">
        <f t="shared" si="23"/>
        <v>184</v>
      </c>
      <c r="Q186" s="47">
        <f t="shared" si="22"/>
        <v>0</v>
      </c>
      <c r="R186" s="47" t="str">
        <f t="shared" si="16"/>
        <v>183 Heaven Thunder Back</v>
      </c>
      <c r="S186" s="61" t="str">
        <f t="shared" si="17"/>
        <v/>
      </c>
    </row>
    <row r="187" spans="3:19">
      <c r="C187" s="47">
        <v>184</v>
      </c>
      <c r="D187" s="48" t="str">
        <f>Strings!B186</f>
        <v/>
      </c>
      <c r="F187" s="91" t="s">
        <v>611</v>
      </c>
      <c r="G187" s="92" t="s">
        <v>1217</v>
      </c>
      <c r="H187" s="60">
        <f t="shared" si="18"/>
        <v>19</v>
      </c>
      <c r="I187" s="60">
        <f t="shared" si="19"/>
        <v>0</v>
      </c>
      <c r="J187" s="80" t="str">
        <f>$D$179</f>
        <v>Asura Back</v>
      </c>
      <c r="K187" s="102">
        <f t="shared" si="20"/>
        <v>0</v>
      </c>
      <c r="L187" s="157" t="s">
        <v>406</v>
      </c>
      <c r="M187" s="102">
        <f t="shared" si="21"/>
        <v>0</v>
      </c>
      <c r="N187" s="157" t="s">
        <v>406</v>
      </c>
      <c r="O187" s="54" t="s">
        <v>406</v>
      </c>
      <c r="P187" s="47">
        <f t="shared" si="23"/>
        <v>185</v>
      </c>
      <c r="Q187" s="47">
        <f t="shared" si="22"/>
        <v>0</v>
      </c>
      <c r="R187" s="47" t="str">
        <f t="shared" si="16"/>
        <v>184 Asura Back</v>
      </c>
      <c r="S187" s="61" t="str">
        <f t="shared" si="17"/>
        <v/>
      </c>
    </row>
    <row r="188" spans="3:19">
      <c r="C188" s="47">
        <v>185</v>
      </c>
      <c r="D188" s="48" t="str">
        <f>Strings!B187</f>
        <v>Shock</v>
      </c>
      <c r="F188" s="91" t="s">
        <v>612</v>
      </c>
      <c r="G188" s="92" t="s">
        <v>1900</v>
      </c>
      <c r="H188" s="60">
        <f t="shared" si="18"/>
        <v>19</v>
      </c>
      <c r="I188" s="60">
        <f t="shared" si="19"/>
        <v>0</v>
      </c>
      <c r="J188" s="80" t="str">
        <f>$D$180</f>
        <v>Dia Swrd Back</v>
      </c>
      <c r="K188" s="102">
        <f t="shared" si="20"/>
        <v>0</v>
      </c>
      <c r="L188" s="157" t="s">
        <v>406</v>
      </c>
      <c r="M188" s="102">
        <f t="shared" si="21"/>
        <v>0</v>
      </c>
      <c r="N188" s="157" t="s">
        <v>406</v>
      </c>
      <c r="O188" s="54" t="s">
        <v>406</v>
      </c>
      <c r="P188" s="47">
        <f t="shared" si="23"/>
        <v>186</v>
      </c>
      <c r="Q188" s="47">
        <f t="shared" si="22"/>
        <v>0</v>
      </c>
      <c r="R188" s="47" t="str">
        <f t="shared" si="16"/>
        <v>185 Diamond Sword Back</v>
      </c>
      <c r="S188" s="61" t="str">
        <f t="shared" si="17"/>
        <v/>
      </c>
    </row>
    <row r="189" spans="3:19">
      <c r="C189" s="47">
        <v>186</v>
      </c>
      <c r="D189" s="48" t="str">
        <f>Strings!B188</f>
        <v>Difference</v>
      </c>
      <c r="F189" s="91" t="s">
        <v>613</v>
      </c>
      <c r="G189" s="92" t="s">
        <v>1901</v>
      </c>
      <c r="H189" s="60">
        <f t="shared" si="18"/>
        <v>19</v>
      </c>
      <c r="I189" s="60">
        <f t="shared" si="19"/>
        <v>0</v>
      </c>
      <c r="J189" s="80" t="str">
        <f>$D$181</f>
        <v>Dragn Pit Back</v>
      </c>
      <c r="K189" s="102">
        <f t="shared" si="20"/>
        <v>0</v>
      </c>
      <c r="L189" s="157" t="s">
        <v>406</v>
      </c>
      <c r="M189" s="102">
        <f t="shared" si="21"/>
        <v>0</v>
      </c>
      <c r="N189" s="157" t="s">
        <v>406</v>
      </c>
      <c r="O189" s="54" t="s">
        <v>406</v>
      </c>
      <c r="P189" s="47">
        <f t="shared" si="23"/>
        <v>187</v>
      </c>
      <c r="Q189" s="47">
        <f t="shared" si="22"/>
        <v>0</v>
      </c>
      <c r="R189" s="47" t="str">
        <f t="shared" si="16"/>
        <v>186 Hydragon Pit Back</v>
      </c>
      <c r="S189" s="61" t="str">
        <f t="shared" si="17"/>
        <v/>
      </c>
    </row>
    <row r="190" spans="3:19">
      <c r="C190" s="47">
        <v>187</v>
      </c>
      <c r="D190" s="48" t="str">
        <f>Strings!B189</f>
        <v>Seal</v>
      </c>
      <c r="F190" s="91" t="s">
        <v>614</v>
      </c>
      <c r="G190" s="92" t="s">
        <v>1902</v>
      </c>
      <c r="H190" s="60">
        <f t="shared" si="18"/>
        <v>19</v>
      </c>
      <c r="I190" s="60">
        <f t="shared" si="19"/>
        <v>0</v>
      </c>
      <c r="J190" s="80" t="str">
        <f>$D$182</f>
        <v>Space Str Back</v>
      </c>
      <c r="K190" s="102">
        <f t="shared" si="20"/>
        <v>0</v>
      </c>
      <c r="L190" s="157" t="s">
        <v>406</v>
      </c>
      <c r="M190" s="102">
        <f t="shared" si="21"/>
        <v>0</v>
      </c>
      <c r="N190" s="157" t="s">
        <v>406</v>
      </c>
      <c r="O190" s="54" t="s">
        <v>406</v>
      </c>
      <c r="P190" s="47">
        <f t="shared" si="23"/>
        <v>188</v>
      </c>
      <c r="Q190" s="47">
        <f t="shared" si="22"/>
        <v>0</v>
      </c>
      <c r="R190" s="47" t="str">
        <f t="shared" si="16"/>
        <v>187 Space Storage Back</v>
      </c>
      <c r="S190" s="61" t="str">
        <f t="shared" si="17"/>
        <v/>
      </c>
    </row>
    <row r="191" spans="3:19">
      <c r="C191" s="47">
        <v>188</v>
      </c>
      <c r="D191" s="48" t="str">
        <f>Strings!B190</f>
        <v>Chicken Race</v>
      </c>
      <c r="F191" s="91" t="s">
        <v>615</v>
      </c>
      <c r="G191" s="92" t="s">
        <v>1221</v>
      </c>
      <c r="H191" s="60">
        <f t="shared" si="18"/>
        <v>19</v>
      </c>
      <c r="I191" s="60">
        <f t="shared" si="19"/>
        <v>0</v>
      </c>
      <c r="J191" s="80" t="str">
        <f>$D$183</f>
        <v>Sky Demon Back</v>
      </c>
      <c r="K191" s="102">
        <f t="shared" si="20"/>
        <v>0</v>
      </c>
      <c r="L191" s="157" t="s">
        <v>406</v>
      </c>
      <c r="M191" s="102">
        <f t="shared" si="21"/>
        <v>0</v>
      </c>
      <c r="N191" s="157" t="s">
        <v>406</v>
      </c>
      <c r="O191" s="54" t="s">
        <v>406</v>
      </c>
      <c r="P191" s="47">
        <f t="shared" si="23"/>
        <v>189</v>
      </c>
      <c r="Q191" s="47">
        <f t="shared" si="22"/>
        <v>0</v>
      </c>
      <c r="R191" s="47" t="str">
        <f t="shared" si="16"/>
        <v>188 Sky Demon Back</v>
      </c>
      <c r="S191" s="61" t="str">
        <f t="shared" si="17"/>
        <v/>
      </c>
    </row>
    <row r="192" spans="3:19">
      <c r="C192" s="47">
        <v>189</v>
      </c>
      <c r="D192" s="48" t="str">
        <f>Strings!B191</f>
        <v>Hold Tight</v>
      </c>
      <c r="F192" s="91" t="s">
        <v>616</v>
      </c>
      <c r="G192" s="92" t="s">
        <v>1417</v>
      </c>
      <c r="H192" s="60">
        <f t="shared" si="18"/>
        <v>19</v>
      </c>
      <c r="I192" s="60">
        <f t="shared" si="19"/>
        <v>0</v>
      </c>
      <c r="J192" s="80" t="str">
        <f>$D$184&amp;", "&amp;$D$428</f>
        <v>Seal, Sunken State</v>
      </c>
      <c r="K192" s="102">
        <f t="shared" si="20"/>
        <v>0</v>
      </c>
      <c r="L192" s="157" t="s">
        <v>406</v>
      </c>
      <c r="M192" s="102">
        <f t="shared" si="21"/>
        <v>0</v>
      </c>
      <c r="N192" s="157" t="s">
        <v>406</v>
      </c>
      <c r="O192" s="54" t="s">
        <v>406</v>
      </c>
      <c r="P192" s="47">
        <f t="shared" si="23"/>
        <v>190</v>
      </c>
      <c r="Q192" s="47">
        <f t="shared" si="22"/>
        <v>0</v>
      </c>
      <c r="R192" s="47" t="str">
        <f t="shared" si="16"/>
        <v>189 Sunken State</v>
      </c>
      <c r="S192" s="61" t="str">
        <f t="shared" si="17"/>
        <v/>
      </c>
    </row>
    <row r="193" spans="3:19">
      <c r="C193" s="47">
        <v>190</v>
      </c>
      <c r="D193" s="48" t="str">
        <f>Strings!B192</f>
        <v>Darkness</v>
      </c>
      <c r="F193" s="91" t="s">
        <v>617</v>
      </c>
      <c r="G193" s="92" t="s">
        <v>1223</v>
      </c>
      <c r="H193" s="60">
        <f t="shared" si="18"/>
        <v>19</v>
      </c>
      <c r="I193" s="60">
        <f t="shared" si="19"/>
        <v>0</v>
      </c>
      <c r="J193" s="80" t="str">
        <f>$D$185</f>
        <v>Shadow Stitch</v>
      </c>
      <c r="K193" s="102">
        <f t="shared" si="20"/>
        <v>0</v>
      </c>
      <c r="L193" s="157" t="s">
        <v>406</v>
      </c>
      <c r="M193" s="102">
        <f t="shared" si="21"/>
        <v>0</v>
      </c>
      <c r="N193" s="157" t="s">
        <v>406</v>
      </c>
      <c r="O193" s="54" t="s">
        <v>406</v>
      </c>
      <c r="P193" s="47">
        <f t="shared" si="23"/>
        <v>191</v>
      </c>
      <c r="Q193" s="47">
        <f t="shared" si="22"/>
        <v>0</v>
      </c>
      <c r="R193" s="47" t="str">
        <f t="shared" si="16"/>
        <v>190 Shadow Stitch</v>
      </c>
      <c r="S193" s="61" t="str">
        <f t="shared" si="17"/>
        <v/>
      </c>
    </row>
    <row r="194" spans="3:19">
      <c r="C194" s="47">
        <v>191</v>
      </c>
      <c r="D194" s="48" t="str">
        <f>Strings!B193</f>
        <v>Lose Voice</v>
      </c>
      <c r="F194" s="91" t="s">
        <v>618</v>
      </c>
      <c r="G194" s="92" t="s">
        <v>1903</v>
      </c>
      <c r="H194" s="60">
        <f t="shared" si="18"/>
        <v>19</v>
      </c>
      <c r="I194" s="60">
        <f t="shared" si="19"/>
        <v>0</v>
      </c>
      <c r="J194" s="80" t="str">
        <f>$D$186</f>
        <v xml:space="preserve">Stop Bracelet </v>
      </c>
      <c r="K194" s="102">
        <f t="shared" si="20"/>
        <v>0</v>
      </c>
      <c r="L194" s="157" t="s">
        <v>406</v>
      </c>
      <c r="M194" s="102">
        <f t="shared" si="21"/>
        <v>0</v>
      </c>
      <c r="N194" s="157" t="s">
        <v>406</v>
      </c>
      <c r="O194" s="54" t="s">
        <v>406</v>
      </c>
      <c r="P194" s="47">
        <f t="shared" si="23"/>
        <v>192</v>
      </c>
      <c r="Q194" s="47">
        <f t="shared" si="22"/>
        <v>0</v>
      </c>
      <c r="R194" s="47" t="str">
        <f t="shared" si="16"/>
        <v>191 Stop Bracelet</v>
      </c>
      <c r="S194" s="61" t="str">
        <f t="shared" si="17"/>
        <v/>
      </c>
    </row>
    <row r="195" spans="3:19">
      <c r="C195" s="47">
        <v>192</v>
      </c>
      <c r="D195" s="48" t="str">
        <f>Strings!B194</f>
        <v>Loss</v>
      </c>
      <c r="F195" s="91" t="s">
        <v>619</v>
      </c>
      <c r="G195" s="92" t="s">
        <v>1904</v>
      </c>
      <c r="H195" s="60">
        <f t="shared" si="18"/>
        <v>19</v>
      </c>
      <c r="I195" s="60">
        <f t="shared" si="19"/>
        <v>0</v>
      </c>
      <c r="J195" s="80" t="str">
        <f>$D$187</f>
        <v/>
      </c>
      <c r="K195" s="102">
        <f t="shared" si="20"/>
        <v>0</v>
      </c>
      <c r="L195" s="157" t="s">
        <v>406</v>
      </c>
      <c r="M195" s="102">
        <f t="shared" si="21"/>
        <v>0</v>
      </c>
      <c r="N195" s="157" t="s">
        <v>2956</v>
      </c>
      <c r="O195" s="54" t="s">
        <v>406</v>
      </c>
      <c r="P195" s="47">
        <f t="shared" si="23"/>
        <v>193</v>
      </c>
      <c r="Q195" s="47">
        <f t="shared" si="22"/>
        <v>0</v>
      </c>
      <c r="R195" s="47" t="str">
        <f t="shared" ref="R195:R258" si="24">MID(F195,2,3)&amp;" "&amp;G195</f>
        <v>192 Summon Angel</v>
      </c>
      <c r="S195" s="61" t="str">
        <f t="shared" ref="S195:S258" si="25">IF(Q195,INDEX($R$3:$R$514,Q195),"")</f>
        <v/>
      </c>
    </row>
    <row r="196" spans="3:19">
      <c r="C196" s="47">
        <v>193</v>
      </c>
      <c r="D196" s="48" t="str">
        <f>Strings!B195</f>
        <v>Spell</v>
      </c>
      <c r="F196" s="91" t="s">
        <v>620</v>
      </c>
      <c r="G196" s="92" t="s">
        <v>1905</v>
      </c>
      <c r="H196" s="60">
        <f t="shared" ref="H196:H259" si="26">H195+I196</f>
        <v>19</v>
      </c>
      <c r="I196" s="60">
        <f t="shared" ref="I196:I259" si="27">IF(AND(LEN(J196)=0,LEN(L196)=0,LEN(N196)=0),1,0)</f>
        <v>0</v>
      </c>
      <c r="J196" s="80" t="str">
        <f>$D$188</f>
        <v>Shock</v>
      </c>
      <c r="K196" s="102">
        <f t="shared" ref="K196:K259" si="28">I196</f>
        <v>0</v>
      </c>
      <c r="L196" s="157" t="s">
        <v>406</v>
      </c>
      <c r="M196" s="102">
        <f t="shared" ref="M196:M259" si="29">I196</f>
        <v>0</v>
      </c>
      <c r="N196" s="157" t="s">
        <v>406</v>
      </c>
      <c r="O196" s="54" t="s">
        <v>406</v>
      </c>
      <c r="P196" s="47">
        <f t="shared" si="23"/>
        <v>194</v>
      </c>
      <c r="Q196" s="47">
        <f t="shared" ref="Q196:Q259" si="30">IFERROR(MATCH(P196,$H$3:$H$514,0),0)</f>
        <v>0</v>
      </c>
      <c r="R196" s="47" t="str">
        <f t="shared" si="24"/>
        <v>193 Shock (byblos)</v>
      </c>
      <c r="S196" s="61" t="str">
        <f t="shared" si="25"/>
        <v/>
      </c>
    </row>
    <row r="197" spans="3:19">
      <c r="C197" s="47">
        <v>194</v>
      </c>
      <c r="D197" s="48" t="str">
        <f>Strings!B196</f>
        <v>Nightmare</v>
      </c>
      <c r="F197" s="91" t="s">
        <v>621</v>
      </c>
      <c r="G197" s="92" t="s">
        <v>1226</v>
      </c>
      <c r="H197" s="60">
        <f t="shared" si="26"/>
        <v>19</v>
      </c>
      <c r="I197" s="60">
        <f t="shared" si="27"/>
        <v>0</v>
      </c>
      <c r="J197" s="80" t="str">
        <f>$D$189</f>
        <v>Difference</v>
      </c>
      <c r="K197" s="102">
        <f t="shared" si="28"/>
        <v>0</v>
      </c>
      <c r="L197" s="157" t="s">
        <v>406</v>
      </c>
      <c r="M197" s="102">
        <f t="shared" si="29"/>
        <v>0</v>
      </c>
      <c r="N197" s="157" t="s">
        <v>406</v>
      </c>
      <c r="O197" s="54" t="s">
        <v>406</v>
      </c>
      <c r="P197" s="47">
        <f t="shared" ref="P197:P260" si="31">P196+1</f>
        <v>195</v>
      </c>
      <c r="Q197" s="47">
        <f t="shared" si="30"/>
        <v>0</v>
      </c>
      <c r="R197" s="47" t="str">
        <f t="shared" si="24"/>
        <v>194 Difference</v>
      </c>
      <c r="S197" s="61" t="str">
        <f t="shared" si="25"/>
        <v/>
      </c>
    </row>
    <row r="198" spans="3:19">
      <c r="C198" s="47">
        <v>195</v>
      </c>
      <c r="D198" s="48" t="str">
        <f>Strings!B197</f>
        <v>Death Cold</v>
      </c>
      <c r="F198" s="91" t="s">
        <v>622</v>
      </c>
      <c r="G198" s="92" t="s">
        <v>1222</v>
      </c>
      <c r="H198" s="60">
        <f t="shared" si="26"/>
        <v>19</v>
      </c>
      <c r="I198" s="60">
        <f t="shared" si="27"/>
        <v>0</v>
      </c>
      <c r="J198" s="80" t="str">
        <f>$D$190</f>
        <v>Seal</v>
      </c>
      <c r="K198" s="102">
        <f t="shared" si="28"/>
        <v>0</v>
      </c>
      <c r="L198" s="157" t="s">
        <v>406</v>
      </c>
      <c r="M198" s="102">
        <f t="shared" si="29"/>
        <v>0</v>
      </c>
      <c r="N198" s="157" t="s">
        <v>406</v>
      </c>
      <c r="O198" s="54" t="s">
        <v>406</v>
      </c>
      <c r="P198" s="47">
        <f t="shared" si="31"/>
        <v>196</v>
      </c>
      <c r="Q198" s="47">
        <f t="shared" si="30"/>
        <v>0</v>
      </c>
      <c r="R198" s="47" t="str">
        <f t="shared" si="24"/>
        <v>195 Seal</v>
      </c>
      <c r="S198" s="61" t="str">
        <f t="shared" si="25"/>
        <v/>
      </c>
    </row>
    <row r="199" spans="3:19">
      <c r="C199" s="47">
        <v>196</v>
      </c>
      <c r="D199" s="48" t="str">
        <f>Strings!B198</f>
        <v>Magic Ruin</v>
      </c>
      <c r="F199" s="91" t="s">
        <v>623</v>
      </c>
      <c r="G199" s="92" t="s">
        <v>1227</v>
      </c>
      <c r="H199" s="60">
        <f t="shared" si="26"/>
        <v>19</v>
      </c>
      <c r="I199" s="60">
        <f t="shared" si="27"/>
        <v>0</v>
      </c>
      <c r="J199" s="80" t="str">
        <f>$D$191</f>
        <v>Chicken Race</v>
      </c>
      <c r="K199" s="102">
        <f t="shared" si="28"/>
        <v>0</v>
      </c>
      <c r="L199" s="157" t="s">
        <v>406</v>
      </c>
      <c r="M199" s="102">
        <f t="shared" si="29"/>
        <v>0</v>
      </c>
      <c r="N199" s="157" t="s">
        <v>406</v>
      </c>
      <c r="O199" s="54" t="s">
        <v>406</v>
      </c>
      <c r="P199" s="47">
        <f t="shared" si="31"/>
        <v>197</v>
      </c>
      <c r="Q199" s="47">
        <f t="shared" si="30"/>
        <v>0</v>
      </c>
      <c r="R199" s="47" t="str">
        <f t="shared" si="24"/>
        <v>196 Chicken Race</v>
      </c>
      <c r="S199" s="61" t="str">
        <f t="shared" si="25"/>
        <v/>
      </c>
    </row>
    <row r="200" spans="3:19">
      <c r="C200" s="47">
        <v>197</v>
      </c>
      <c r="D200" s="48" t="str">
        <f>Strings!B199</f>
        <v>Speed Ruin</v>
      </c>
      <c r="F200" s="91" t="s">
        <v>624</v>
      </c>
      <c r="G200" s="92" t="s">
        <v>1228</v>
      </c>
      <c r="H200" s="60">
        <f t="shared" si="26"/>
        <v>19</v>
      </c>
      <c r="I200" s="60">
        <f t="shared" si="27"/>
        <v>0</v>
      </c>
      <c r="J200" s="80" t="str">
        <f>$D$192</f>
        <v>Hold Tight</v>
      </c>
      <c r="K200" s="102">
        <f t="shared" si="28"/>
        <v>0</v>
      </c>
      <c r="L200" s="157" t="s">
        <v>406</v>
      </c>
      <c r="M200" s="102">
        <f t="shared" si="29"/>
        <v>0</v>
      </c>
      <c r="N200" s="157" t="s">
        <v>406</v>
      </c>
      <c r="O200" s="54" t="s">
        <v>406</v>
      </c>
      <c r="P200" s="47">
        <f t="shared" si="31"/>
        <v>198</v>
      </c>
      <c r="Q200" s="47">
        <f t="shared" si="30"/>
        <v>0</v>
      </c>
      <c r="R200" s="47" t="str">
        <f t="shared" si="24"/>
        <v>197 Hold Tight</v>
      </c>
      <c r="S200" s="61" t="str">
        <f t="shared" si="25"/>
        <v/>
      </c>
    </row>
    <row r="201" spans="3:19">
      <c r="C201" s="47">
        <v>198</v>
      </c>
      <c r="D201" s="48" t="str">
        <f>Strings!B200</f>
        <v>Power Ruin</v>
      </c>
      <c r="F201" s="91" t="s">
        <v>625</v>
      </c>
      <c r="G201" s="92" t="s">
        <v>1229</v>
      </c>
      <c r="H201" s="60">
        <f t="shared" si="26"/>
        <v>19</v>
      </c>
      <c r="I201" s="60">
        <f t="shared" si="27"/>
        <v>0</v>
      </c>
      <c r="J201" s="80" t="str">
        <f>$D$193</f>
        <v>Darkness</v>
      </c>
      <c r="K201" s="102">
        <f t="shared" si="28"/>
        <v>0</v>
      </c>
      <c r="L201" s="157" t="s">
        <v>406</v>
      </c>
      <c r="M201" s="102">
        <f t="shared" si="29"/>
        <v>0</v>
      </c>
      <c r="N201" s="157" t="s">
        <v>406</v>
      </c>
      <c r="O201" s="54" t="s">
        <v>406</v>
      </c>
      <c r="P201" s="47">
        <f t="shared" si="31"/>
        <v>199</v>
      </c>
      <c r="Q201" s="47">
        <f t="shared" si="30"/>
        <v>0</v>
      </c>
      <c r="R201" s="47" t="str">
        <f t="shared" si="24"/>
        <v>198 Darkness</v>
      </c>
      <c r="S201" s="61" t="str">
        <f t="shared" si="25"/>
        <v/>
      </c>
    </row>
    <row r="202" spans="3:19">
      <c r="C202" s="47">
        <v>199</v>
      </c>
      <c r="D202" s="48" t="str">
        <f>Strings!B201</f>
        <v>Mind Ruin</v>
      </c>
      <c r="F202" s="91" t="s">
        <v>626</v>
      </c>
      <c r="G202" s="92" t="s">
        <v>1230</v>
      </c>
      <c r="H202" s="60">
        <f t="shared" si="26"/>
        <v>19</v>
      </c>
      <c r="I202" s="60">
        <f t="shared" si="27"/>
        <v>0</v>
      </c>
      <c r="J202" s="80" t="str">
        <f>$D$194</f>
        <v>Lose Voice</v>
      </c>
      <c r="K202" s="102">
        <f t="shared" si="28"/>
        <v>0</v>
      </c>
      <c r="L202" s="157" t="s">
        <v>406</v>
      </c>
      <c r="M202" s="102">
        <f t="shared" si="29"/>
        <v>0</v>
      </c>
      <c r="N202" s="157" t="s">
        <v>406</v>
      </c>
      <c r="O202" s="54" t="s">
        <v>406</v>
      </c>
      <c r="P202" s="47">
        <f t="shared" si="31"/>
        <v>200</v>
      </c>
      <c r="Q202" s="47">
        <f t="shared" si="30"/>
        <v>0</v>
      </c>
      <c r="R202" s="47" t="str">
        <f t="shared" si="24"/>
        <v>199 Lose Voice</v>
      </c>
      <c r="S202" s="61" t="str">
        <f t="shared" si="25"/>
        <v/>
      </c>
    </row>
    <row r="203" spans="3:19">
      <c r="C203" s="47">
        <v>200</v>
      </c>
      <c r="D203" s="48" t="str">
        <f>Strings!B202</f>
        <v>Blood Suck</v>
      </c>
      <c r="F203" s="91" t="s">
        <v>627</v>
      </c>
      <c r="G203" s="92" t="s">
        <v>1231</v>
      </c>
      <c r="H203" s="60">
        <f t="shared" si="26"/>
        <v>19</v>
      </c>
      <c r="I203" s="60">
        <f t="shared" si="27"/>
        <v>0</v>
      </c>
      <c r="J203" s="80" t="str">
        <f>$D$195</f>
        <v>Loss</v>
      </c>
      <c r="K203" s="102">
        <f t="shared" si="28"/>
        <v>0</v>
      </c>
      <c r="L203" s="157" t="s">
        <v>406</v>
      </c>
      <c r="M203" s="102">
        <f t="shared" si="29"/>
        <v>0</v>
      </c>
      <c r="N203" s="157" t="s">
        <v>406</v>
      </c>
      <c r="O203" s="54" t="s">
        <v>406</v>
      </c>
      <c r="P203" s="47">
        <f t="shared" si="31"/>
        <v>201</v>
      </c>
      <c r="Q203" s="47">
        <f t="shared" si="30"/>
        <v>0</v>
      </c>
      <c r="R203" s="47" t="str">
        <f t="shared" si="24"/>
        <v>200 Loss</v>
      </c>
      <c r="S203" s="61" t="str">
        <f t="shared" si="25"/>
        <v/>
      </c>
    </row>
    <row r="204" spans="3:19">
      <c r="C204" s="47">
        <v>201</v>
      </c>
      <c r="D204" s="48" t="str">
        <f>Strings!B203</f>
        <v>Allure</v>
      </c>
      <c r="F204" s="91" t="s">
        <v>628</v>
      </c>
      <c r="G204" s="92" t="s">
        <v>1232</v>
      </c>
      <c r="H204" s="60">
        <f t="shared" si="26"/>
        <v>19</v>
      </c>
      <c r="I204" s="60">
        <f t="shared" si="27"/>
        <v>0</v>
      </c>
      <c r="J204" s="80" t="str">
        <f>$D$196</f>
        <v>Spell</v>
      </c>
      <c r="K204" s="102">
        <f t="shared" si="28"/>
        <v>0</v>
      </c>
      <c r="L204" s="157" t="s">
        <v>406</v>
      </c>
      <c r="M204" s="102">
        <f t="shared" si="29"/>
        <v>0</v>
      </c>
      <c r="N204" s="157" t="s">
        <v>406</v>
      </c>
      <c r="O204" s="54" t="s">
        <v>406</v>
      </c>
      <c r="P204" s="47">
        <f t="shared" si="31"/>
        <v>202</v>
      </c>
      <c r="Q204" s="47">
        <f t="shared" si="30"/>
        <v>0</v>
      </c>
      <c r="R204" s="47" t="str">
        <f t="shared" si="24"/>
        <v>201 Spell</v>
      </c>
      <c r="S204" s="61" t="str">
        <f t="shared" si="25"/>
        <v/>
      </c>
    </row>
    <row r="205" spans="3:19">
      <c r="C205" s="47">
        <v>202</v>
      </c>
      <c r="D205" s="48" t="str">
        <f>Strings!B204</f>
        <v>Bio</v>
      </c>
      <c r="F205" s="91" t="s">
        <v>629</v>
      </c>
      <c r="G205" s="92" t="s">
        <v>1233</v>
      </c>
      <c r="H205" s="60">
        <f t="shared" si="26"/>
        <v>19</v>
      </c>
      <c r="I205" s="60">
        <f t="shared" si="27"/>
        <v>0</v>
      </c>
      <c r="J205" s="80" t="str">
        <f>$D$197</f>
        <v>Nightmare</v>
      </c>
      <c r="K205" s="102">
        <f t="shared" si="28"/>
        <v>0</v>
      </c>
      <c r="L205" s="157" t="s">
        <v>406</v>
      </c>
      <c r="M205" s="102">
        <f t="shared" si="29"/>
        <v>0</v>
      </c>
      <c r="N205" s="157" t="s">
        <v>406</v>
      </c>
      <c r="O205" s="54" t="s">
        <v>406</v>
      </c>
      <c r="P205" s="47">
        <f t="shared" si="31"/>
        <v>203</v>
      </c>
      <c r="Q205" s="47">
        <f t="shared" si="30"/>
        <v>0</v>
      </c>
      <c r="R205" s="47" t="str">
        <f t="shared" si="24"/>
        <v>202 Nightmare</v>
      </c>
      <c r="S205" s="61" t="str">
        <f t="shared" si="25"/>
        <v/>
      </c>
    </row>
    <row r="206" spans="3:19">
      <c r="C206" s="47">
        <v>203</v>
      </c>
      <c r="D206" s="48" t="str">
        <f>Strings!B205</f>
        <v>Bio</v>
      </c>
      <c r="F206" s="91" t="s">
        <v>630</v>
      </c>
      <c r="G206" s="92" t="s">
        <v>1234</v>
      </c>
      <c r="H206" s="60">
        <f t="shared" si="26"/>
        <v>19</v>
      </c>
      <c r="I206" s="60">
        <f t="shared" si="27"/>
        <v>0</v>
      </c>
      <c r="J206" s="80" t="str">
        <f>$D$198</f>
        <v>Death Cold</v>
      </c>
      <c r="K206" s="102">
        <f t="shared" si="28"/>
        <v>0</v>
      </c>
      <c r="L206" s="157" t="s">
        <v>406</v>
      </c>
      <c r="M206" s="102">
        <f t="shared" si="29"/>
        <v>0</v>
      </c>
      <c r="N206" s="157" t="s">
        <v>406</v>
      </c>
      <c r="O206" s="54" t="s">
        <v>406</v>
      </c>
      <c r="P206" s="47">
        <f t="shared" si="31"/>
        <v>204</v>
      </c>
      <c r="Q206" s="47">
        <f t="shared" si="30"/>
        <v>0</v>
      </c>
      <c r="R206" s="47" t="str">
        <f t="shared" si="24"/>
        <v>203 Death Cold</v>
      </c>
      <c r="S206" s="61" t="str">
        <f t="shared" si="25"/>
        <v/>
      </c>
    </row>
    <row r="207" spans="3:19">
      <c r="C207" s="47">
        <v>204</v>
      </c>
      <c r="D207" s="48" t="str">
        <f>Strings!B206</f>
        <v>Bio</v>
      </c>
      <c r="F207" s="91" t="s">
        <v>631</v>
      </c>
      <c r="G207" s="92" t="s">
        <v>1235</v>
      </c>
      <c r="H207" s="60">
        <f t="shared" si="26"/>
        <v>19</v>
      </c>
      <c r="I207" s="60">
        <f t="shared" si="27"/>
        <v>0</v>
      </c>
      <c r="J207" s="80" t="str">
        <f>$D$199</f>
        <v>Magic Ruin</v>
      </c>
      <c r="K207" s="102">
        <f t="shared" si="28"/>
        <v>0</v>
      </c>
      <c r="L207" s="157" t="s">
        <v>406</v>
      </c>
      <c r="M207" s="102">
        <f t="shared" si="29"/>
        <v>0</v>
      </c>
      <c r="N207" s="157" t="s">
        <v>406</v>
      </c>
      <c r="O207" s="54" t="s">
        <v>406</v>
      </c>
      <c r="P207" s="47">
        <f t="shared" si="31"/>
        <v>205</v>
      </c>
      <c r="Q207" s="47">
        <f t="shared" si="30"/>
        <v>0</v>
      </c>
      <c r="R207" s="47" t="str">
        <f t="shared" si="24"/>
        <v>204 Magic Ruin</v>
      </c>
      <c r="S207" s="61" t="str">
        <f t="shared" si="25"/>
        <v/>
      </c>
    </row>
    <row r="208" spans="3:19">
      <c r="C208" s="47">
        <v>205</v>
      </c>
      <c r="D208" s="48" t="str">
        <f>Strings!B207</f>
        <v>Bio 2</v>
      </c>
      <c r="F208" s="91" t="s">
        <v>632</v>
      </c>
      <c r="G208" s="92" t="s">
        <v>1236</v>
      </c>
      <c r="H208" s="60">
        <f t="shared" si="26"/>
        <v>19</v>
      </c>
      <c r="I208" s="60">
        <f t="shared" si="27"/>
        <v>0</v>
      </c>
      <c r="J208" s="80" t="str">
        <f>$D$200</f>
        <v>Speed Ruin</v>
      </c>
      <c r="K208" s="102">
        <f t="shared" si="28"/>
        <v>0</v>
      </c>
      <c r="L208" s="157" t="s">
        <v>406</v>
      </c>
      <c r="M208" s="102">
        <f t="shared" si="29"/>
        <v>0</v>
      </c>
      <c r="N208" s="157" t="s">
        <v>406</v>
      </c>
      <c r="O208" s="54" t="s">
        <v>406</v>
      </c>
      <c r="P208" s="47">
        <f t="shared" si="31"/>
        <v>206</v>
      </c>
      <c r="Q208" s="47">
        <f t="shared" si="30"/>
        <v>0</v>
      </c>
      <c r="R208" s="47" t="str">
        <f t="shared" si="24"/>
        <v>205 Speed Ruin</v>
      </c>
      <c r="S208" s="61" t="str">
        <f t="shared" si="25"/>
        <v/>
      </c>
    </row>
    <row r="209" spans="3:19">
      <c r="C209" s="47">
        <v>206</v>
      </c>
      <c r="D209" s="48" t="str">
        <f>Strings!B208</f>
        <v>Bio 2</v>
      </c>
      <c r="F209" s="91" t="s">
        <v>633</v>
      </c>
      <c r="G209" s="92" t="s">
        <v>1237</v>
      </c>
      <c r="H209" s="60">
        <f t="shared" si="26"/>
        <v>19</v>
      </c>
      <c r="I209" s="60">
        <f t="shared" si="27"/>
        <v>0</v>
      </c>
      <c r="J209" s="80" t="str">
        <f>$D$201</f>
        <v>Power Ruin</v>
      </c>
      <c r="K209" s="102">
        <f t="shared" si="28"/>
        <v>0</v>
      </c>
      <c r="L209" s="157" t="s">
        <v>406</v>
      </c>
      <c r="M209" s="102">
        <f t="shared" si="29"/>
        <v>0</v>
      </c>
      <c r="N209" s="157" t="s">
        <v>406</v>
      </c>
      <c r="O209" s="54" t="s">
        <v>406</v>
      </c>
      <c r="P209" s="47">
        <f t="shared" si="31"/>
        <v>207</v>
      </c>
      <c r="Q209" s="47">
        <f t="shared" si="30"/>
        <v>0</v>
      </c>
      <c r="R209" s="47" t="str">
        <f t="shared" si="24"/>
        <v>206 Power Ruin</v>
      </c>
      <c r="S209" s="61" t="str">
        <f t="shared" si="25"/>
        <v/>
      </c>
    </row>
    <row r="210" spans="3:19">
      <c r="C210" s="47">
        <v>207</v>
      </c>
      <c r="D210" s="48" t="str">
        <f>Strings!B209</f>
        <v>Bio 2</v>
      </c>
      <c r="F210" s="91" t="s">
        <v>634</v>
      </c>
      <c r="G210" s="92" t="s">
        <v>406</v>
      </c>
      <c r="H210" s="60">
        <f t="shared" si="26"/>
        <v>20</v>
      </c>
      <c r="I210" s="60">
        <f t="shared" si="27"/>
        <v>1</v>
      </c>
      <c r="J210" s="80" t="s">
        <v>406</v>
      </c>
      <c r="K210" s="102">
        <f t="shared" si="28"/>
        <v>1</v>
      </c>
      <c r="L210" s="157" t="s">
        <v>406</v>
      </c>
      <c r="M210" s="102">
        <f t="shared" si="29"/>
        <v>1</v>
      </c>
      <c r="N210" s="157" t="s">
        <v>406</v>
      </c>
      <c r="O210" s="54" t="s">
        <v>406</v>
      </c>
      <c r="P210" s="47">
        <f t="shared" si="31"/>
        <v>208</v>
      </c>
      <c r="Q210" s="47">
        <f t="shared" si="30"/>
        <v>0</v>
      </c>
      <c r="R210" s="47" t="str">
        <f t="shared" si="24"/>
        <v xml:space="preserve">207 </v>
      </c>
      <c r="S210" s="61" t="str">
        <f t="shared" si="25"/>
        <v/>
      </c>
    </row>
    <row r="211" spans="3:19">
      <c r="C211" s="47">
        <v>208</v>
      </c>
      <c r="D211" s="48" t="str">
        <f>Strings!B210</f>
        <v>Bio 2</v>
      </c>
      <c r="F211" s="91" t="s">
        <v>635</v>
      </c>
      <c r="G211" s="92" t="s">
        <v>1238</v>
      </c>
      <c r="H211" s="60">
        <f t="shared" si="26"/>
        <v>20</v>
      </c>
      <c r="I211" s="60">
        <f t="shared" si="27"/>
        <v>0</v>
      </c>
      <c r="J211" s="80" t="str">
        <f>$D$202</f>
        <v>Mind Ruin</v>
      </c>
      <c r="K211" s="102">
        <f t="shared" si="28"/>
        <v>0</v>
      </c>
      <c r="L211" s="157" t="s">
        <v>406</v>
      </c>
      <c r="M211" s="102">
        <f t="shared" si="29"/>
        <v>0</v>
      </c>
      <c r="N211" s="157" t="s">
        <v>406</v>
      </c>
      <c r="O211" s="54" t="s">
        <v>406</v>
      </c>
      <c r="P211" s="47">
        <f t="shared" si="31"/>
        <v>209</v>
      </c>
      <c r="Q211" s="47">
        <f t="shared" si="30"/>
        <v>0</v>
      </c>
      <c r="R211" s="47" t="str">
        <f t="shared" si="24"/>
        <v>208 Mind Ruin</v>
      </c>
      <c r="S211" s="61" t="str">
        <f t="shared" si="25"/>
        <v/>
      </c>
    </row>
    <row r="212" spans="3:19">
      <c r="C212" s="47">
        <v>209</v>
      </c>
      <c r="D212" s="48" t="str">
        <f>Strings!B211</f>
        <v>Bio 3</v>
      </c>
      <c r="F212" s="91" t="s">
        <v>636</v>
      </c>
      <c r="G212" s="92" t="s">
        <v>406</v>
      </c>
      <c r="H212" s="60">
        <f t="shared" si="26"/>
        <v>21</v>
      </c>
      <c r="I212" s="60">
        <f t="shared" si="27"/>
        <v>1</v>
      </c>
      <c r="J212" s="80" t="s">
        <v>406</v>
      </c>
      <c r="K212" s="102">
        <f t="shared" si="28"/>
        <v>1</v>
      </c>
      <c r="L212" s="157" t="s">
        <v>406</v>
      </c>
      <c r="M212" s="102">
        <f t="shared" si="29"/>
        <v>1</v>
      </c>
      <c r="N212" s="157" t="s">
        <v>406</v>
      </c>
      <c r="O212" s="54" t="s">
        <v>406</v>
      </c>
      <c r="P212" s="47">
        <f t="shared" si="31"/>
        <v>210</v>
      </c>
      <c r="Q212" s="47">
        <f t="shared" si="30"/>
        <v>0</v>
      </c>
      <c r="R212" s="47" t="str">
        <f t="shared" si="24"/>
        <v xml:space="preserve">209 </v>
      </c>
      <c r="S212" s="61" t="str">
        <f t="shared" si="25"/>
        <v/>
      </c>
    </row>
    <row r="213" spans="3:19">
      <c r="C213" s="47">
        <v>210</v>
      </c>
      <c r="D213" s="48" t="str">
        <f>Strings!B212</f>
        <v>Bio 3</v>
      </c>
      <c r="F213" s="91" t="s">
        <v>637</v>
      </c>
      <c r="G213" s="92" t="s">
        <v>1239</v>
      </c>
      <c r="H213" s="60">
        <f t="shared" si="26"/>
        <v>21</v>
      </c>
      <c r="I213" s="60">
        <f t="shared" si="27"/>
        <v>0</v>
      </c>
      <c r="J213" s="80" t="str">
        <f>$D$203</f>
        <v>Blood Suck</v>
      </c>
      <c r="K213" s="102">
        <f t="shared" si="28"/>
        <v>0</v>
      </c>
      <c r="L213" s="157" t="s">
        <v>406</v>
      </c>
      <c r="M213" s="102">
        <f t="shared" si="29"/>
        <v>0</v>
      </c>
      <c r="N213" s="157" t="s">
        <v>406</v>
      </c>
      <c r="O213" s="54" t="s">
        <v>406</v>
      </c>
      <c r="P213" s="47">
        <f t="shared" si="31"/>
        <v>211</v>
      </c>
      <c r="Q213" s="47">
        <f t="shared" si="30"/>
        <v>0</v>
      </c>
      <c r="R213" s="47" t="str">
        <f t="shared" si="24"/>
        <v>210 Blood Suck</v>
      </c>
      <c r="S213" s="61" t="str">
        <f t="shared" si="25"/>
        <v/>
      </c>
    </row>
    <row r="214" spans="3:19">
      <c r="C214" s="47">
        <v>211</v>
      </c>
      <c r="D214" s="48" t="str">
        <f>Strings!B213</f>
        <v>Bio 3</v>
      </c>
      <c r="F214" s="91" t="s">
        <v>638</v>
      </c>
      <c r="G214" s="92" t="s">
        <v>1240</v>
      </c>
      <c r="H214" s="60">
        <f t="shared" si="26"/>
        <v>21</v>
      </c>
      <c r="I214" s="60">
        <f t="shared" si="27"/>
        <v>0</v>
      </c>
      <c r="J214" s="80" t="str">
        <f>$D$204</f>
        <v>Allure</v>
      </c>
      <c r="K214" s="102">
        <f t="shared" si="28"/>
        <v>0</v>
      </c>
      <c r="L214" s="157" t="s">
        <v>406</v>
      </c>
      <c r="M214" s="102">
        <f t="shared" si="29"/>
        <v>0</v>
      </c>
      <c r="N214" s="157" t="s">
        <v>406</v>
      </c>
      <c r="O214" s="54" t="s">
        <v>406</v>
      </c>
      <c r="P214" s="47">
        <f t="shared" si="31"/>
        <v>212</v>
      </c>
      <c r="Q214" s="47">
        <f t="shared" si="30"/>
        <v>0</v>
      </c>
      <c r="R214" s="47" t="str">
        <f t="shared" si="24"/>
        <v>211 Allure</v>
      </c>
      <c r="S214" s="61" t="str">
        <f t="shared" si="25"/>
        <v/>
      </c>
    </row>
    <row r="215" spans="3:19">
      <c r="C215" s="47">
        <v>212</v>
      </c>
      <c r="D215" s="48" t="str">
        <f>Strings!B214</f>
        <v>Mbarrier</v>
      </c>
      <c r="F215" s="91" t="s">
        <v>639</v>
      </c>
      <c r="G215" s="92" t="s">
        <v>1241</v>
      </c>
      <c r="H215" s="60">
        <f t="shared" si="26"/>
        <v>21</v>
      </c>
      <c r="I215" s="60">
        <f t="shared" si="27"/>
        <v>0</v>
      </c>
      <c r="J215" s="80" t="str">
        <f>$D$205</f>
        <v>Bio</v>
      </c>
      <c r="K215" s="102">
        <f t="shared" si="28"/>
        <v>0</v>
      </c>
      <c r="L215" s="157" t="s">
        <v>406</v>
      </c>
      <c r="M215" s="102">
        <f t="shared" si="29"/>
        <v>0</v>
      </c>
      <c r="N215" s="157" t="s">
        <v>406</v>
      </c>
      <c r="O215" s="54" t="s">
        <v>406</v>
      </c>
      <c r="P215" s="47">
        <f t="shared" si="31"/>
        <v>213</v>
      </c>
      <c r="Q215" s="47">
        <f t="shared" si="30"/>
        <v>0</v>
      </c>
      <c r="R215" s="47" t="str">
        <f t="shared" si="24"/>
        <v>212 Bio</v>
      </c>
      <c r="S215" s="61" t="str">
        <f t="shared" si="25"/>
        <v/>
      </c>
    </row>
    <row r="216" spans="3:19">
      <c r="C216" s="47">
        <v>213</v>
      </c>
      <c r="D216" s="48" t="str">
        <f>Strings!B215</f>
        <v>Leg Aim</v>
      </c>
      <c r="F216" s="91" t="s">
        <v>640</v>
      </c>
      <c r="G216" s="92" t="s">
        <v>1241</v>
      </c>
      <c r="H216" s="60">
        <f t="shared" si="26"/>
        <v>21</v>
      </c>
      <c r="I216" s="60">
        <f t="shared" si="27"/>
        <v>0</v>
      </c>
      <c r="J216" s="80" t="str">
        <f>$D$206</f>
        <v>Bio</v>
      </c>
      <c r="K216" s="102">
        <f t="shared" si="28"/>
        <v>0</v>
      </c>
      <c r="L216" s="157" t="s">
        <v>406</v>
      </c>
      <c r="M216" s="102">
        <f t="shared" si="29"/>
        <v>0</v>
      </c>
      <c r="N216" s="157" t="s">
        <v>406</v>
      </c>
      <c r="O216" s="54" t="s">
        <v>406</v>
      </c>
      <c r="P216" s="47">
        <f t="shared" si="31"/>
        <v>214</v>
      </c>
      <c r="Q216" s="47">
        <f t="shared" si="30"/>
        <v>0</v>
      </c>
      <c r="R216" s="47" t="str">
        <f t="shared" si="24"/>
        <v>213 Bio</v>
      </c>
      <c r="S216" s="61" t="str">
        <f t="shared" si="25"/>
        <v/>
      </c>
    </row>
    <row r="217" spans="3:19">
      <c r="C217" s="47">
        <v>214</v>
      </c>
      <c r="D217" s="48" t="str">
        <f>Strings!B216</f>
        <v>Arm Aim</v>
      </c>
      <c r="F217" s="91" t="s">
        <v>641</v>
      </c>
      <c r="G217" s="92" t="s">
        <v>1241</v>
      </c>
      <c r="H217" s="60">
        <f t="shared" si="26"/>
        <v>21</v>
      </c>
      <c r="I217" s="60">
        <f t="shared" si="27"/>
        <v>0</v>
      </c>
      <c r="J217" s="80" t="str">
        <f>$D$207</f>
        <v>Bio</v>
      </c>
      <c r="K217" s="102">
        <f t="shared" si="28"/>
        <v>0</v>
      </c>
      <c r="L217" s="157" t="s">
        <v>406</v>
      </c>
      <c r="M217" s="102">
        <f t="shared" si="29"/>
        <v>0</v>
      </c>
      <c r="N217" s="157" t="s">
        <v>406</v>
      </c>
      <c r="O217" s="54" t="s">
        <v>406</v>
      </c>
      <c r="P217" s="47">
        <f t="shared" si="31"/>
        <v>215</v>
      </c>
      <c r="Q217" s="47">
        <f t="shared" si="30"/>
        <v>0</v>
      </c>
      <c r="R217" s="47" t="str">
        <f t="shared" si="24"/>
        <v>214 Bio</v>
      </c>
      <c r="S217" s="61" t="str">
        <f t="shared" si="25"/>
        <v/>
      </c>
    </row>
    <row r="218" spans="3:19">
      <c r="C218" s="47">
        <v>215</v>
      </c>
      <c r="D218" s="48" t="str">
        <f>Strings!B217</f>
        <v>Seal Evil</v>
      </c>
      <c r="F218" s="91" t="s">
        <v>642</v>
      </c>
      <c r="G218" s="92" t="s">
        <v>1242</v>
      </c>
      <c r="H218" s="60">
        <f t="shared" si="26"/>
        <v>21</v>
      </c>
      <c r="I218" s="60">
        <f t="shared" si="27"/>
        <v>0</v>
      </c>
      <c r="J218" s="80" t="str">
        <f>$D$208</f>
        <v>Bio 2</v>
      </c>
      <c r="K218" s="102">
        <f t="shared" si="28"/>
        <v>0</v>
      </c>
      <c r="L218" s="157" t="s">
        <v>406</v>
      </c>
      <c r="M218" s="102">
        <f t="shared" si="29"/>
        <v>0</v>
      </c>
      <c r="N218" s="157" t="s">
        <v>406</v>
      </c>
      <c r="O218" s="54" t="s">
        <v>406</v>
      </c>
      <c r="P218" s="47">
        <f t="shared" si="31"/>
        <v>216</v>
      </c>
      <c r="Q218" s="47">
        <f t="shared" si="30"/>
        <v>0</v>
      </c>
      <c r="R218" s="47" t="str">
        <f t="shared" si="24"/>
        <v>215 Bio 2</v>
      </c>
      <c r="S218" s="61" t="str">
        <f t="shared" si="25"/>
        <v/>
      </c>
    </row>
    <row r="219" spans="3:19">
      <c r="C219" s="47">
        <v>216</v>
      </c>
      <c r="D219" s="48" t="str">
        <f>Strings!B218</f>
        <v>Melt</v>
      </c>
      <c r="F219" s="91" t="s">
        <v>643</v>
      </c>
      <c r="G219" s="92" t="s">
        <v>1242</v>
      </c>
      <c r="H219" s="60">
        <f t="shared" si="26"/>
        <v>21</v>
      </c>
      <c r="I219" s="60">
        <f t="shared" si="27"/>
        <v>0</v>
      </c>
      <c r="J219" s="80" t="str">
        <f>$D$209</f>
        <v>Bio 2</v>
      </c>
      <c r="K219" s="102">
        <f t="shared" si="28"/>
        <v>0</v>
      </c>
      <c r="L219" s="157" t="s">
        <v>406</v>
      </c>
      <c r="M219" s="102">
        <f t="shared" si="29"/>
        <v>0</v>
      </c>
      <c r="N219" s="157" t="s">
        <v>406</v>
      </c>
      <c r="O219" s="54" t="s">
        <v>406</v>
      </c>
      <c r="P219" s="47">
        <f t="shared" si="31"/>
        <v>217</v>
      </c>
      <c r="Q219" s="47">
        <f t="shared" si="30"/>
        <v>0</v>
      </c>
      <c r="R219" s="47" t="str">
        <f t="shared" si="24"/>
        <v>216 Bio 2</v>
      </c>
      <c r="S219" s="61" t="str">
        <f t="shared" si="25"/>
        <v/>
      </c>
    </row>
    <row r="220" spans="3:19">
      <c r="C220" s="47">
        <v>217</v>
      </c>
      <c r="D220" s="48" t="str">
        <f>Strings!B219</f>
        <v>Tornado</v>
      </c>
      <c r="F220" s="91" t="s">
        <v>644</v>
      </c>
      <c r="G220" s="92" t="s">
        <v>1242</v>
      </c>
      <c r="H220" s="60">
        <f t="shared" si="26"/>
        <v>21</v>
      </c>
      <c r="I220" s="60">
        <f t="shared" si="27"/>
        <v>0</v>
      </c>
      <c r="J220" s="80" t="str">
        <f>$D$210</f>
        <v>Bio 2</v>
      </c>
      <c r="K220" s="102">
        <f t="shared" si="28"/>
        <v>0</v>
      </c>
      <c r="L220" s="157" t="s">
        <v>406</v>
      </c>
      <c r="M220" s="102">
        <f t="shared" si="29"/>
        <v>0</v>
      </c>
      <c r="N220" s="157" t="s">
        <v>406</v>
      </c>
      <c r="O220" s="54" t="s">
        <v>406</v>
      </c>
      <c r="P220" s="47">
        <f t="shared" si="31"/>
        <v>218</v>
      </c>
      <c r="Q220" s="47">
        <f t="shared" si="30"/>
        <v>0</v>
      </c>
      <c r="R220" s="47" t="str">
        <f t="shared" si="24"/>
        <v>217 Bio 2</v>
      </c>
      <c r="S220" s="61" t="str">
        <f t="shared" si="25"/>
        <v/>
      </c>
    </row>
    <row r="221" spans="3:19">
      <c r="C221" s="47">
        <v>218</v>
      </c>
      <c r="D221" s="48" t="str">
        <f>Strings!B220</f>
        <v>Quake</v>
      </c>
      <c r="F221" s="91" t="s">
        <v>645</v>
      </c>
      <c r="G221" s="92" t="s">
        <v>1242</v>
      </c>
      <c r="H221" s="60">
        <f t="shared" si="26"/>
        <v>21</v>
      </c>
      <c r="I221" s="60">
        <f t="shared" si="27"/>
        <v>0</v>
      </c>
      <c r="J221" s="80" t="str">
        <f>$D$211</f>
        <v>Bio 2</v>
      </c>
      <c r="K221" s="102">
        <f t="shared" si="28"/>
        <v>0</v>
      </c>
      <c r="L221" s="157" t="s">
        <v>406</v>
      </c>
      <c r="M221" s="102">
        <f t="shared" si="29"/>
        <v>0</v>
      </c>
      <c r="N221" s="157" t="s">
        <v>406</v>
      </c>
      <c r="O221" s="54" t="s">
        <v>406</v>
      </c>
      <c r="P221" s="47">
        <f t="shared" si="31"/>
        <v>219</v>
      </c>
      <c r="Q221" s="47">
        <f t="shared" si="30"/>
        <v>0</v>
      </c>
      <c r="R221" s="47" t="str">
        <f t="shared" si="24"/>
        <v>218 Bio 2</v>
      </c>
      <c r="S221" s="61" t="str">
        <f t="shared" si="25"/>
        <v/>
      </c>
    </row>
    <row r="222" spans="3:19">
      <c r="C222" s="47">
        <v>219</v>
      </c>
      <c r="D222" s="48" t="str">
        <f>Strings!B221</f>
        <v/>
      </c>
      <c r="F222" s="91" t="s">
        <v>646</v>
      </c>
      <c r="G222" s="92" t="s">
        <v>1243</v>
      </c>
      <c r="H222" s="60">
        <f t="shared" si="26"/>
        <v>21</v>
      </c>
      <c r="I222" s="60">
        <f t="shared" si="27"/>
        <v>0</v>
      </c>
      <c r="J222" s="80" t="str">
        <f>$D$212</f>
        <v>Bio 3</v>
      </c>
      <c r="K222" s="102">
        <f t="shared" si="28"/>
        <v>0</v>
      </c>
      <c r="L222" s="157" t="s">
        <v>406</v>
      </c>
      <c r="M222" s="102">
        <f t="shared" si="29"/>
        <v>0</v>
      </c>
      <c r="N222" s="157" t="s">
        <v>406</v>
      </c>
      <c r="O222" s="54" t="s">
        <v>406</v>
      </c>
      <c r="P222" s="47">
        <f t="shared" si="31"/>
        <v>220</v>
      </c>
      <c r="Q222" s="47">
        <f t="shared" si="30"/>
        <v>0</v>
      </c>
      <c r="R222" s="47" t="str">
        <f t="shared" si="24"/>
        <v>219 Bio 3</v>
      </c>
      <c r="S222" s="61" t="str">
        <f t="shared" si="25"/>
        <v/>
      </c>
    </row>
    <row r="223" spans="3:19">
      <c r="C223" s="47">
        <v>220</v>
      </c>
      <c r="D223" s="48" t="str">
        <f>Strings!B222</f>
        <v/>
      </c>
      <c r="F223" s="91" t="s">
        <v>647</v>
      </c>
      <c r="G223" s="92" t="s">
        <v>1243</v>
      </c>
      <c r="H223" s="60">
        <f t="shared" si="26"/>
        <v>21</v>
      </c>
      <c r="I223" s="60">
        <f t="shared" si="27"/>
        <v>0</v>
      </c>
      <c r="J223" s="80" t="str">
        <f>$D$213</f>
        <v>Bio 3</v>
      </c>
      <c r="K223" s="102">
        <f t="shared" si="28"/>
        <v>0</v>
      </c>
      <c r="L223" s="157" t="s">
        <v>406</v>
      </c>
      <c r="M223" s="102">
        <f t="shared" si="29"/>
        <v>0</v>
      </c>
      <c r="N223" s="157" t="s">
        <v>406</v>
      </c>
      <c r="O223" s="54" t="s">
        <v>406</v>
      </c>
      <c r="P223" s="47">
        <f t="shared" si="31"/>
        <v>221</v>
      </c>
      <c r="Q223" s="47">
        <f t="shared" si="30"/>
        <v>0</v>
      </c>
      <c r="R223" s="47" t="str">
        <f t="shared" si="24"/>
        <v>220 Bio 3</v>
      </c>
      <c r="S223" s="61" t="str">
        <f t="shared" si="25"/>
        <v/>
      </c>
    </row>
    <row r="224" spans="3:19">
      <c r="C224" s="47">
        <v>221</v>
      </c>
      <c r="D224" s="48" t="str">
        <f>Strings!B223</f>
        <v>Toad 2</v>
      </c>
      <c r="F224" s="91" t="s">
        <v>648</v>
      </c>
      <c r="G224" s="92" t="s">
        <v>1243</v>
      </c>
      <c r="H224" s="60">
        <f t="shared" si="26"/>
        <v>21</v>
      </c>
      <c r="I224" s="60">
        <f t="shared" si="27"/>
        <v>0</v>
      </c>
      <c r="J224" s="80" t="str">
        <f>$D$214</f>
        <v>Bio 3</v>
      </c>
      <c r="K224" s="102">
        <f t="shared" si="28"/>
        <v>0</v>
      </c>
      <c r="L224" s="157" t="s">
        <v>406</v>
      </c>
      <c r="M224" s="102">
        <f t="shared" si="29"/>
        <v>0</v>
      </c>
      <c r="N224" s="157" t="s">
        <v>406</v>
      </c>
      <c r="O224" s="54" t="s">
        <v>406</v>
      </c>
      <c r="P224" s="47">
        <f t="shared" si="31"/>
        <v>222</v>
      </c>
      <c r="Q224" s="47">
        <f t="shared" si="30"/>
        <v>0</v>
      </c>
      <c r="R224" s="47" t="str">
        <f t="shared" si="24"/>
        <v>221 Bio 3</v>
      </c>
      <c r="S224" s="61" t="str">
        <f t="shared" si="25"/>
        <v/>
      </c>
    </row>
    <row r="225" spans="3:19">
      <c r="C225" s="47">
        <v>222</v>
      </c>
      <c r="D225" s="48" t="str">
        <f>Strings!B224</f>
        <v>Gravi 2</v>
      </c>
      <c r="F225" s="91" t="s">
        <v>649</v>
      </c>
      <c r="G225" s="92" t="s">
        <v>1906</v>
      </c>
      <c r="H225" s="60">
        <f t="shared" si="26"/>
        <v>21</v>
      </c>
      <c r="I225" s="60">
        <f t="shared" si="27"/>
        <v>0</v>
      </c>
      <c r="J225" s="80" t="str">
        <f>$D$215</f>
        <v>Mbarrier</v>
      </c>
      <c r="K225" s="102">
        <f t="shared" si="28"/>
        <v>0</v>
      </c>
      <c r="L225" s="157" t="s">
        <v>406</v>
      </c>
      <c r="M225" s="102">
        <f t="shared" si="29"/>
        <v>0</v>
      </c>
      <c r="N225" s="157" t="s">
        <v>406</v>
      </c>
      <c r="O225" s="54" t="s">
        <v>406</v>
      </c>
      <c r="P225" s="47">
        <f t="shared" si="31"/>
        <v>223</v>
      </c>
      <c r="Q225" s="47">
        <f t="shared" si="30"/>
        <v>0</v>
      </c>
      <c r="R225" s="47" t="str">
        <f t="shared" si="24"/>
        <v>222 Magic Barrier</v>
      </c>
      <c r="S225" s="61" t="str">
        <f t="shared" si="25"/>
        <v/>
      </c>
    </row>
    <row r="226" spans="3:19">
      <c r="C226" s="47">
        <v>223</v>
      </c>
      <c r="D226" s="48" t="str">
        <f>Strings!B225</f>
        <v>Flare 2</v>
      </c>
      <c r="F226" s="91" t="s">
        <v>650</v>
      </c>
      <c r="G226" s="92" t="s">
        <v>406</v>
      </c>
      <c r="H226" s="60">
        <f t="shared" si="26"/>
        <v>22</v>
      </c>
      <c r="I226" s="60">
        <f t="shared" si="27"/>
        <v>1</v>
      </c>
      <c r="J226" s="80" t="s">
        <v>406</v>
      </c>
      <c r="K226" s="102">
        <f t="shared" si="28"/>
        <v>1</v>
      </c>
      <c r="L226" s="157" t="s">
        <v>406</v>
      </c>
      <c r="M226" s="102">
        <f t="shared" si="29"/>
        <v>1</v>
      </c>
      <c r="N226" s="157" t="s">
        <v>406</v>
      </c>
      <c r="O226" s="54" t="s">
        <v>406</v>
      </c>
      <c r="P226" s="47">
        <f t="shared" si="31"/>
        <v>224</v>
      </c>
      <c r="Q226" s="47">
        <f t="shared" si="30"/>
        <v>0</v>
      </c>
      <c r="R226" s="47" t="str">
        <f t="shared" si="24"/>
        <v xml:space="preserve">223 </v>
      </c>
      <c r="S226" s="61" t="str">
        <f t="shared" si="25"/>
        <v/>
      </c>
    </row>
    <row r="227" spans="3:19">
      <c r="C227" s="47">
        <v>224</v>
      </c>
      <c r="D227" s="48" t="str">
        <f>Strings!B226</f>
        <v>Blind 2</v>
      </c>
      <c r="F227" s="91" t="s">
        <v>651</v>
      </c>
      <c r="G227" s="92" t="s">
        <v>406</v>
      </c>
      <c r="H227" s="60">
        <f t="shared" si="26"/>
        <v>23</v>
      </c>
      <c r="I227" s="60">
        <f t="shared" si="27"/>
        <v>1</v>
      </c>
      <c r="J227" s="80" t="s">
        <v>406</v>
      </c>
      <c r="K227" s="102">
        <f t="shared" si="28"/>
        <v>1</v>
      </c>
      <c r="L227" s="157" t="s">
        <v>406</v>
      </c>
      <c r="M227" s="102">
        <f t="shared" si="29"/>
        <v>1</v>
      </c>
      <c r="N227" s="157" t="s">
        <v>406</v>
      </c>
      <c r="O227" s="54" t="s">
        <v>406</v>
      </c>
      <c r="P227" s="47">
        <f t="shared" si="31"/>
        <v>225</v>
      </c>
      <c r="Q227" s="47">
        <f t="shared" si="30"/>
        <v>0</v>
      </c>
      <c r="R227" s="47" t="str">
        <f t="shared" si="24"/>
        <v xml:space="preserve">224 </v>
      </c>
      <c r="S227" s="61" t="str">
        <f t="shared" si="25"/>
        <v/>
      </c>
    </row>
    <row r="228" spans="3:19">
      <c r="C228" s="47">
        <v>225</v>
      </c>
      <c r="D228" s="48" t="str">
        <f>Strings!B227</f>
        <v>Small Bomb</v>
      </c>
      <c r="F228" s="91" t="s">
        <v>652</v>
      </c>
      <c r="G228" s="92" t="s">
        <v>1907</v>
      </c>
      <c r="H228" s="60">
        <f t="shared" si="26"/>
        <v>24</v>
      </c>
      <c r="I228" s="60">
        <f t="shared" si="27"/>
        <v>1</v>
      </c>
      <c r="J228" s="80" t="s">
        <v>406</v>
      </c>
      <c r="K228" s="102">
        <f t="shared" si="28"/>
        <v>1</v>
      </c>
      <c r="L228" s="157" t="s">
        <v>406</v>
      </c>
      <c r="M228" s="102">
        <f t="shared" si="29"/>
        <v>1</v>
      </c>
      <c r="N228" s="157" t="s">
        <v>406</v>
      </c>
      <c r="O228" s="54" t="s">
        <v>406</v>
      </c>
      <c r="P228" s="47">
        <f t="shared" si="31"/>
        <v>226</v>
      </c>
      <c r="Q228" s="47">
        <f t="shared" si="30"/>
        <v>0</v>
      </c>
      <c r="R228" s="47" t="str">
        <f t="shared" si="24"/>
        <v>225 Very Quick Bloody Strike</v>
      </c>
      <c r="S228" s="61" t="str">
        <f t="shared" si="25"/>
        <v/>
      </c>
    </row>
    <row r="229" spans="3:19">
      <c r="C229" s="47">
        <v>226</v>
      </c>
      <c r="D229" s="48" t="str">
        <f>Strings!B228</f>
        <v>Small Bomb</v>
      </c>
      <c r="F229" s="91" t="s">
        <v>653</v>
      </c>
      <c r="G229" s="92" t="s">
        <v>1908</v>
      </c>
      <c r="H229" s="60">
        <f t="shared" si="26"/>
        <v>25</v>
      </c>
      <c r="I229" s="60">
        <f t="shared" si="27"/>
        <v>1</v>
      </c>
      <c r="J229" s="80" t="s">
        <v>406</v>
      </c>
      <c r="K229" s="102">
        <f t="shared" si="28"/>
        <v>1</v>
      </c>
      <c r="L229" s="157" t="s">
        <v>406</v>
      </c>
      <c r="M229" s="102">
        <f t="shared" si="29"/>
        <v>1</v>
      </c>
      <c r="N229" s="157" t="s">
        <v>406</v>
      </c>
      <c r="O229" s="54" t="s">
        <v>406</v>
      </c>
      <c r="P229" s="47">
        <f t="shared" si="31"/>
        <v>227</v>
      </c>
      <c r="Q229" s="47">
        <f t="shared" si="30"/>
        <v>0</v>
      </c>
      <c r="R229" s="47" t="str">
        <f t="shared" si="24"/>
        <v>226 Very Quick Strike</v>
      </c>
      <c r="S229" s="61" t="str">
        <f t="shared" si="25"/>
        <v/>
      </c>
    </row>
    <row r="230" spans="3:19">
      <c r="C230" s="47">
        <v>227</v>
      </c>
      <c r="D230" s="48" t="str">
        <f>Strings!B229</f>
        <v>Confuse 2</v>
      </c>
      <c r="F230" s="91" t="s">
        <v>654</v>
      </c>
      <c r="G230" s="92" t="s">
        <v>406</v>
      </c>
      <c r="H230" s="60">
        <f t="shared" si="26"/>
        <v>26</v>
      </c>
      <c r="I230" s="60">
        <f t="shared" si="27"/>
        <v>1</v>
      </c>
      <c r="J230" s="80" t="s">
        <v>406</v>
      </c>
      <c r="K230" s="102">
        <f t="shared" si="28"/>
        <v>1</v>
      </c>
      <c r="L230" s="157" t="s">
        <v>406</v>
      </c>
      <c r="M230" s="102">
        <f t="shared" si="29"/>
        <v>1</v>
      </c>
      <c r="N230" s="157" t="s">
        <v>406</v>
      </c>
      <c r="O230" s="54" t="s">
        <v>406</v>
      </c>
      <c r="P230" s="47">
        <f t="shared" si="31"/>
        <v>228</v>
      </c>
      <c r="Q230" s="47">
        <f t="shared" si="30"/>
        <v>0</v>
      </c>
      <c r="R230" s="47" t="str">
        <f t="shared" si="24"/>
        <v xml:space="preserve">227 </v>
      </c>
      <c r="S230" s="61" t="str">
        <f t="shared" si="25"/>
        <v/>
      </c>
    </row>
    <row r="231" spans="3:19">
      <c r="C231" s="47">
        <v>228</v>
      </c>
      <c r="D231" s="48" t="str">
        <f>Strings!B230</f>
        <v>Sleep 2</v>
      </c>
      <c r="F231" s="91" t="s">
        <v>655</v>
      </c>
      <c r="G231" s="92" t="s">
        <v>1248</v>
      </c>
      <c r="H231" s="60">
        <f t="shared" si="26"/>
        <v>26</v>
      </c>
      <c r="I231" s="60">
        <f t="shared" si="27"/>
        <v>0</v>
      </c>
      <c r="J231" s="80" t="str">
        <f>$D$219</f>
        <v>Melt</v>
      </c>
      <c r="K231" s="102">
        <f t="shared" si="28"/>
        <v>0</v>
      </c>
      <c r="L231" s="157" t="s">
        <v>406</v>
      </c>
      <c r="M231" s="102">
        <f t="shared" si="29"/>
        <v>0</v>
      </c>
      <c r="N231" s="157" t="s">
        <v>406</v>
      </c>
      <c r="O231" s="54" t="s">
        <v>406</v>
      </c>
      <c r="P231" s="47">
        <f t="shared" si="31"/>
        <v>229</v>
      </c>
      <c r="Q231" s="47">
        <f t="shared" si="30"/>
        <v>0</v>
      </c>
      <c r="R231" s="47" t="str">
        <f t="shared" si="24"/>
        <v>228 Melt</v>
      </c>
      <c r="S231" s="61" t="str">
        <f t="shared" si="25"/>
        <v/>
      </c>
    </row>
    <row r="232" spans="3:19">
      <c r="C232" s="47">
        <v>229</v>
      </c>
      <c r="D232" s="48" t="str">
        <f>Strings!B231</f>
        <v>Ultima</v>
      </c>
      <c r="F232" s="91" t="s">
        <v>656</v>
      </c>
      <c r="G232" s="92" t="s">
        <v>1249</v>
      </c>
      <c r="H232" s="60">
        <f t="shared" si="26"/>
        <v>26</v>
      </c>
      <c r="I232" s="60">
        <f t="shared" si="27"/>
        <v>0</v>
      </c>
      <c r="J232" s="80" t="str">
        <f>$D$220</f>
        <v>Tornado</v>
      </c>
      <c r="K232" s="102">
        <f t="shared" si="28"/>
        <v>0</v>
      </c>
      <c r="L232" s="157" t="s">
        <v>406</v>
      </c>
      <c r="M232" s="102">
        <f t="shared" si="29"/>
        <v>0</v>
      </c>
      <c r="N232" s="157" t="s">
        <v>406</v>
      </c>
      <c r="O232" s="54" t="s">
        <v>406</v>
      </c>
      <c r="P232" s="47">
        <f t="shared" si="31"/>
        <v>230</v>
      </c>
      <c r="Q232" s="47">
        <f t="shared" si="30"/>
        <v>0</v>
      </c>
      <c r="R232" s="47" t="str">
        <f t="shared" si="24"/>
        <v>229 Tornado</v>
      </c>
      <c r="S232" s="61" t="str">
        <f t="shared" si="25"/>
        <v/>
      </c>
    </row>
    <row r="233" spans="3:19">
      <c r="C233" s="47">
        <v>230</v>
      </c>
      <c r="D233" s="48" t="str">
        <f>Strings!B232</f>
        <v>All-ultima</v>
      </c>
      <c r="F233" s="91" t="s">
        <v>657</v>
      </c>
      <c r="G233" s="92" t="s">
        <v>1250</v>
      </c>
      <c r="H233" s="60">
        <f t="shared" si="26"/>
        <v>26</v>
      </c>
      <c r="I233" s="60">
        <f t="shared" si="27"/>
        <v>0</v>
      </c>
      <c r="J233" s="80" t="str">
        <f>$D$221</f>
        <v>Quake</v>
      </c>
      <c r="K233" s="102">
        <f t="shared" si="28"/>
        <v>0</v>
      </c>
      <c r="L233" s="157" t="s">
        <v>406</v>
      </c>
      <c r="M233" s="102">
        <f t="shared" si="29"/>
        <v>0</v>
      </c>
      <c r="N233" s="157" t="s">
        <v>406</v>
      </c>
      <c r="O233" s="54" t="s">
        <v>406</v>
      </c>
      <c r="P233" s="47">
        <f t="shared" si="31"/>
        <v>231</v>
      </c>
      <c r="Q233" s="47">
        <f t="shared" si="30"/>
        <v>0</v>
      </c>
      <c r="R233" s="47" t="str">
        <f t="shared" si="24"/>
        <v>230 Quake</v>
      </c>
      <c r="S233" s="61" t="str">
        <f t="shared" si="25"/>
        <v/>
      </c>
    </row>
    <row r="234" spans="3:19">
      <c r="C234" s="47">
        <v>231</v>
      </c>
      <c r="D234" s="48" t="str">
        <f>Strings!B233</f>
        <v>Mute</v>
      </c>
      <c r="F234" s="91" t="s">
        <v>658</v>
      </c>
      <c r="G234" s="92" t="s">
        <v>1909</v>
      </c>
      <c r="H234" s="60">
        <f t="shared" si="26"/>
        <v>26</v>
      </c>
      <c r="I234" s="60">
        <f t="shared" si="27"/>
        <v>0</v>
      </c>
      <c r="J234" s="80" t="str">
        <f>$D$222</f>
        <v/>
      </c>
      <c r="K234" s="102">
        <f t="shared" si="28"/>
        <v>0</v>
      </c>
      <c r="L234" s="157" t="s">
        <v>406</v>
      </c>
      <c r="M234" s="102">
        <f t="shared" si="29"/>
        <v>0</v>
      </c>
      <c r="N234" s="157" t="s">
        <v>2956</v>
      </c>
      <c r="O234" s="54" t="s">
        <v>406</v>
      </c>
      <c r="P234" s="47">
        <f t="shared" si="31"/>
        <v>232</v>
      </c>
      <c r="Q234" s="47">
        <f t="shared" si="30"/>
        <v>0</v>
      </c>
      <c r="R234" s="47" t="str">
        <f t="shared" si="24"/>
        <v>231 Teleport 3: Send</v>
      </c>
      <c r="S234" s="61" t="str">
        <f t="shared" si="25"/>
        <v/>
      </c>
    </row>
    <row r="235" spans="3:19">
      <c r="C235" s="47">
        <v>232</v>
      </c>
      <c r="D235" s="48" t="str">
        <f>Strings!B234</f>
        <v>Despair 2</v>
      </c>
      <c r="F235" s="91" t="s">
        <v>659</v>
      </c>
      <c r="G235" s="92" t="s">
        <v>1910</v>
      </c>
      <c r="H235" s="60">
        <f t="shared" si="26"/>
        <v>26</v>
      </c>
      <c r="I235" s="60">
        <f t="shared" si="27"/>
        <v>0</v>
      </c>
      <c r="J235" s="80" t="str">
        <f>$D$223</f>
        <v/>
      </c>
      <c r="K235" s="102">
        <f t="shared" si="28"/>
        <v>0</v>
      </c>
      <c r="L235" s="157" t="s">
        <v>406</v>
      </c>
      <c r="M235" s="102">
        <f t="shared" si="29"/>
        <v>0</v>
      </c>
      <c r="N235" s="157" t="s">
        <v>2956</v>
      </c>
      <c r="O235" s="54" t="s">
        <v>406</v>
      </c>
      <c r="P235" s="47">
        <f t="shared" si="31"/>
        <v>233</v>
      </c>
      <c r="Q235" s="47">
        <f t="shared" si="30"/>
        <v>0</v>
      </c>
      <c r="R235" s="47" t="str">
        <f t="shared" si="24"/>
        <v>232 Teleport 3: Arrive</v>
      </c>
      <c r="S235" s="61" t="str">
        <f t="shared" si="25"/>
        <v/>
      </c>
    </row>
    <row r="236" spans="3:19">
      <c r="C236" s="47">
        <v>233</v>
      </c>
      <c r="D236" s="48" t="str">
        <f>Strings!B235</f>
        <v>Return 2</v>
      </c>
      <c r="F236" s="91" t="s">
        <v>660</v>
      </c>
      <c r="G236" s="92" t="s">
        <v>1251</v>
      </c>
      <c r="H236" s="60">
        <f t="shared" si="26"/>
        <v>26</v>
      </c>
      <c r="I236" s="60">
        <f t="shared" si="27"/>
        <v>0</v>
      </c>
      <c r="J236" s="80" t="str">
        <f>$D$224</f>
        <v>Toad 2</v>
      </c>
      <c r="K236" s="102">
        <f t="shared" si="28"/>
        <v>0</v>
      </c>
      <c r="L236" s="157" t="s">
        <v>406</v>
      </c>
      <c r="M236" s="102">
        <f t="shared" si="29"/>
        <v>0</v>
      </c>
      <c r="N236" s="157" t="s">
        <v>406</v>
      </c>
      <c r="O236" s="54" t="s">
        <v>406</v>
      </c>
      <c r="P236" s="47">
        <f t="shared" si="31"/>
        <v>234</v>
      </c>
      <c r="Q236" s="47">
        <f t="shared" si="30"/>
        <v>0</v>
      </c>
      <c r="R236" s="47" t="str">
        <f t="shared" si="24"/>
        <v>233 Toad 2</v>
      </c>
      <c r="S236" s="61" t="str">
        <f t="shared" si="25"/>
        <v/>
      </c>
    </row>
    <row r="237" spans="3:19">
      <c r="C237" s="47">
        <v>234</v>
      </c>
      <c r="D237" s="48" t="str">
        <f>Strings!B236</f>
        <v>Blind</v>
      </c>
      <c r="F237" s="91" t="s">
        <v>661</v>
      </c>
      <c r="G237" s="92" t="s">
        <v>1252</v>
      </c>
      <c r="H237" s="60">
        <f t="shared" si="26"/>
        <v>26</v>
      </c>
      <c r="I237" s="60">
        <f t="shared" si="27"/>
        <v>0</v>
      </c>
      <c r="J237" s="80" t="str">
        <f>$D$225</f>
        <v>Gravi 2</v>
      </c>
      <c r="K237" s="102">
        <f t="shared" si="28"/>
        <v>0</v>
      </c>
      <c r="L237" s="157" t="s">
        <v>406</v>
      </c>
      <c r="M237" s="102">
        <f t="shared" si="29"/>
        <v>0</v>
      </c>
      <c r="N237" s="157" t="s">
        <v>406</v>
      </c>
      <c r="O237" s="54" t="s">
        <v>406</v>
      </c>
      <c r="P237" s="47">
        <f t="shared" si="31"/>
        <v>235</v>
      </c>
      <c r="Q237" s="47">
        <f t="shared" si="30"/>
        <v>0</v>
      </c>
      <c r="R237" s="47" t="str">
        <f t="shared" si="24"/>
        <v>234 Gravi 2</v>
      </c>
      <c r="S237" s="61" t="str">
        <f t="shared" si="25"/>
        <v/>
      </c>
    </row>
    <row r="238" spans="3:19">
      <c r="C238" s="47">
        <v>235</v>
      </c>
      <c r="D238" s="48" t="str">
        <f>Strings!B237</f>
        <v>Aspel</v>
      </c>
      <c r="F238" s="91" t="s">
        <v>662</v>
      </c>
      <c r="G238" s="92" t="s">
        <v>1253</v>
      </c>
      <c r="H238" s="60">
        <f t="shared" si="26"/>
        <v>26</v>
      </c>
      <c r="I238" s="60">
        <f t="shared" si="27"/>
        <v>0</v>
      </c>
      <c r="J238" s="80" t="str">
        <f>$D$226</f>
        <v>Flare 2</v>
      </c>
      <c r="K238" s="102">
        <f t="shared" si="28"/>
        <v>0</v>
      </c>
      <c r="L238" s="157" t="s">
        <v>406</v>
      </c>
      <c r="M238" s="102">
        <f t="shared" si="29"/>
        <v>0</v>
      </c>
      <c r="N238" s="157" t="s">
        <v>406</v>
      </c>
      <c r="O238" s="54" t="s">
        <v>406</v>
      </c>
      <c r="P238" s="47">
        <f t="shared" si="31"/>
        <v>236</v>
      </c>
      <c r="Q238" s="47">
        <f t="shared" si="30"/>
        <v>0</v>
      </c>
      <c r="R238" s="47" t="str">
        <f t="shared" si="24"/>
        <v>235 Flare 2</v>
      </c>
      <c r="S238" s="61" t="str">
        <f t="shared" si="25"/>
        <v/>
      </c>
    </row>
    <row r="239" spans="3:19">
      <c r="C239" s="47">
        <v>236</v>
      </c>
      <c r="D239" s="48" t="str">
        <f>Strings!B238</f>
        <v>Drain</v>
      </c>
      <c r="F239" s="91" t="s">
        <v>663</v>
      </c>
      <c r="G239" s="92" t="s">
        <v>1254</v>
      </c>
      <c r="H239" s="60">
        <f t="shared" si="26"/>
        <v>26</v>
      </c>
      <c r="I239" s="60">
        <f t="shared" si="27"/>
        <v>0</v>
      </c>
      <c r="J239" s="80" t="str">
        <f>$D$227</f>
        <v>Blind 2</v>
      </c>
      <c r="K239" s="102">
        <f t="shared" si="28"/>
        <v>0</v>
      </c>
      <c r="L239" s="157" t="s">
        <v>406</v>
      </c>
      <c r="M239" s="102">
        <f t="shared" si="29"/>
        <v>0</v>
      </c>
      <c r="N239" s="157" t="s">
        <v>406</v>
      </c>
      <c r="O239" s="54" t="s">
        <v>406</v>
      </c>
      <c r="P239" s="47">
        <f t="shared" si="31"/>
        <v>237</v>
      </c>
      <c r="Q239" s="47">
        <f t="shared" si="30"/>
        <v>0</v>
      </c>
      <c r="R239" s="47" t="str">
        <f t="shared" si="24"/>
        <v>236 Blind 2</v>
      </c>
      <c r="S239" s="61" t="str">
        <f t="shared" si="25"/>
        <v/>
      </c>
    </row>
    <row r="240" spans="3:19">
      <c r="C240" s="47">
        <v>237</v>
      </c>
      <c r="D240" s="48" t="str">
        <f>Strings!B239</f>
        <v>Faith</v>
      </c>
      <c r="F240" s="91" t="s">
        <v>664</v>
      </c>
      <c r="G240" s="92" t="s">
        <v>1911</v>
      </c>
      <c r="H240" s="60">
        <f t="shared" si="26"/>
        <v>26</v>
      </c>
      <c r="I240" s="60">
        <f t="shared" si="27"/>
        <v>0</v>
      </c>
      <c r="J240" s="80" t="str">
        <f>$D$228</f>
        <v>Small Bomb</v>
      </c>
      <c r="K240" s="102">
        <f t="shared" si="28"/>
        <v>0</v>
      </c>
      <c r="L240" s="157" t="s">
        <v>406</v>
      </c>
      <c r="M240" s="102">
        <f t="shared" si="29"/>
        <v>0</v>
      </c>
      <c r="N240" s="157" t="s">
        <v>406</v>
      </c>
      <c r="O240" s="54" t="s">
        <v>406</v>
      </c>
      <c r="P240" s="47">
        <f t="shared" si="31"/>
        <v>238</v>
      </c>
      <c r="Q240" s="47">
        <f t="shared" si="30"/>
        <v>0</v>
      </c>
      <c r="R240" s="47" t="str">
        <f t="shared" si="24"/>
        <v>237 Small Bomb (blue)</v>
      </c>
      <c r="S240" s="61" t="str">
        <f t="shared" si="25"/>
        <v/>
      </c>
    </row>
    <row r="241" spans="3:19">
      <c r="C241" s="47">
        <v>238</v>
      </c>
      <c r="D241" s="48" t="str">
        <f>Strings!B240</f>
        <v>Innocent</v>
      </c>
      <c r="F241" s="91" t="s">
        <v>665</v>
      </c>
      <c r="G241" s="92" t="s">
        <v>1912</v>
      </c>
      <c r="H241" s="60">
        <f t="shared" si="26"/>
        <v>26</v>
      </c>
      <c r="I241" s="60">
        <f t="shared" si="27"/>
        <v>0</v>
      </c>
      <c r="J241" s="80" t="str">
        <f>$D$229</f>
        <v>Small Bomb</v>
      </c>
      <c r="K241" s="102">
        <f t="shared" si="28"/>
        <v>0</v>
      </c>
      <c r="L241" s="157" t="s">
        <v>406</v>
      </c>
      <c r="M241" s="102">
        <f t="shared" si="29"/>
        <v>0</v>
      </c>
      <c r="N241" s="157" t="s">
        <v>406</v>
      </c>
      <c r="O241" s="54" t="s">
        <v>406</v>
      </c>
      <c r="P241" s="47">
        <f t="shared" si="31"/>
        <v>239</v>
      </c>
      <c r="Q241" s="47">
        <f t="shared" si="30"/>
        <v>0</v>
      </c>
      <c r="R241" s="47" t="str">
        <f t="shared" si="24"/>
        <v>238 Small Bomb (black)</v>
      </c>
      <c r="S241" s="61" t="str">
        <f t="shared" si="25"/>
        <v/>
      </c>
    </row>
    <row r="242" spans="3:19">
      <c r="C242" s="47">
        <v>239</v>
      </c>
      <c r="D242" s="48" t="str">
        <f>Strings!B241</f>
        <v>Zombie</v>
      </c>
      <c r="F242" s="91" t="s">
        <v>666</v>
      </c>
      <c r="G242" s="92" t="s">
        <v>1256</v>
      </c>
      <c r="H242" s="60">
        <f t="shared" si="26"/>
        <v>26</v>
      </c>
      <c r="I242" s="60">
        <f t="shared" si="27"/>
        <v>0</v>
      </c>
      <c r="J242" s="80" t="str">
        <f>$D$230</f>
        <v>Confuse 2</v>
      </c>
      <c r="K242" s="102">
        <f t="shared" si="28"/>
        <v>0</v>
      </c>
      <c r="L242" s="157" t="s">
        <v>406</v>
      </c>
      <c r="M242" s="102">
        <f t="shared" si="29"/>
        <v>0</v>
      </c>
      <c r="N242" s="157" t="s">
        <v>406</v>
      </c>
      <c r="O242" s="54" t="s">
        <v>406</v>
      </c>
      <c r="P242" s="47">
        <f t="shared" si="31"/>
        <v>240</v>
      </c>
      <c r="Q242" s="47">
        <f t="shared" si="30"/>
        <v>0</v>
      </c>
      <c r="R242" s="47" t="str">
        <f t="shared" si="24"/>
        <v>239 Confuse 2</v>
      </c>
      <c r="S242" s="61" t="str">
        <f t="shared" si="25"/>
        <v/>
      </c>
    </row>
    <row r="243" spans="3:19">
      <c r="C243" s="47">
        <v>240</v>
      </c>
      <c r="D243" s="48" t="str">
        <f>Strings!B242</f>
        <v>Silence</v>
      </c>
      <c r="F243" s="91" t="s">
        <v>667</v>
      </c>
      <c r="G243" s="92" t="s">
        <v>1257</v>
      </c>
      <c r="H243" s="60">
        <f t="shared" si="26"/>
        <v>26</v>
      </c>
      <c r="I243" s="60">
        <f t="shared" si="27"/>
        <v>0</v>
      </c>
      <c r="J243" s="80" t="str">
        <f>$D$231</f>
        <v>Sleep 2</v>
      </c>
      <c r="K243" s="102">
        <f t="shared" si="28"/>
        <v>0</v>
      </c>
      <c r="L243" s="157" t="s">
        <v>406</v>
      </c>
      <c r="M243" s="102">
        <f t="shared" si="29"/>
        <v>0</v>
      </c>
      <c r="N243" s="157" t="s">
        <v>406</v>
      </c>
      <c r="O243" s="54" t="s">
        <v>406</v>
      </c>
      <c r="P243" s="47">
        <f t="shared" si="31"/>
        <v>241</v>
      </c>
      <c r="Q243" s="47">
        <f t="shared" si="30"/>
        <v>0</v>
      </c>
      <c r="R243" s="47" t="str">
        <f t="shared" si="24"/>
        <v>240 Sleep 2</v>
      </c>
      <c r="S243" s="61" t="str">
        <f t="shared" si="25"/>
        <v/>
      </c>
    </row>
    <row r="244" spans="3:19">
      <c r="C244" s="47">
        <v>241</v>
      </c>
      <c r="D244" s="48" t="str">
        <f>Strings!B243</f>
        <v>Berserk</v>
      </c>
      <c r="F244" s="91" t="s">
        <v>668</v>
      </c>
      <c r="G244" s="92" t="s">
        <v>1913</v>
      </c>
      <c r="H244" s="60">
        <f t="shared" si="26"/>
        <v>26</v>
      </c>
      <c r="I244" s="60">
        <f t="shared" si="27"/>
        <v>0</v>
      </c>
      <c r="J244" s="80" t="str">
        <f>$D$232</f>
        <v>Ultima</v>
      </c>
      <c r="K244" s="102">
        <f t="shared" si="28"/>
        <v>0</v>
      </c>
      <c r="L244" s="157" t="s">
        <v>406</v>
      </c>
      <c r="M244" s="102">
        <f t="shared" si="29"/>
        <v>0</v>
      </c>
      <c r="N244" s="157" t="s">
        <v>406</v>
      </c>
      <c r="O244" s="54" t="s">
        <v>406</v>
      </c>
      <c r="P244" s="47">
        <f t="shared" si="31"/>
        <v>242</v>
      </c>
      <c r="Q244" s="47">
        <f t="shared" si="30"/>
        <v>0</v>
      </c>
      <c r="R244" s="47" t="str">
        <f t="shared" si="24"/>
        <v>241 Ultima (lvl2)</v>
      </c>
      <c r="S244" s="61" t="str">
        <f t="shared" si="25"/>
        <v/>
      </c>
    </row>
    <row r="245" spans="3:19">
      <c r="C245" s="47">
        <v>242</v>
      </c>
      <c r="D245" s="48" t="str">
        <f>Strings!B244</f>
        <v>Chicken</v>
      </c>
      <c r="F245" s="91" t="s">
        <v>669</v>
      </c>
      <c r="G245" s="92" t="s">
        <v>1914</v>
      </c>
      <c r="H245" s="60">
        <f t="shared" si="26"/>
        <v>26</v>
      </c>
      <c r="I245" s="60">
        <f t="shared" si="27"/>
        <v>0</v>
      </c>
      <c r="J245" s="80" t="str">
        <f>$D$233</f>
        <v>All-ultima</v>
      </c>
      <c r="K245" s="102">
        <f t="shared" si="28"/>
        <v>0</v>
      </c>
      <c r="L245" s="157" t="s">
        <v>406</v>
      </c>
      <c r="M245" s="102">
        <f t="shared" si="29"/>
        <v>0</v>
      </c>
      <c r="N245" s="157" t="s">
        <v>406</v>
      </c>
      <c r="O245" s="54" t="s">
        <v>406</v>
      </c>
      <c r="P245" s="47">
        <f t="shared" si="31"/>
        <v>243</v>
      </c>
      <c r="Q245" s="47">
        <f t="shared" si="30"/>
        <v>0</v>
      </c>
      <c r="R245" s="47" t="str">
        <f t="shared" si="24"/>
        <v>242 All-Ultima</v>
      </c>
      <c r="S245" s="61" t="str">
        <f t="shared" si="25"/>
        <v/>
      </c>
    </row>
    <row r="246" spans="3:19">
      <c r="C246" s="47">
        <v>243</v>
      </c>
      <c r="D246" s="48" t="str">
        <f>Strings!B245</f>
        <v>Confuse</v>
      </c>
      <c r="F246" s="91" t="s">
        <v>670</v>
      </c>
      <c r="G246" s="92" t="s">
        <v>1259</v>
      </c>
      <c r="H246" s="60">
        <f t="shared" si="26"/>
        <v>26</v>
      </c>
      <c r="I246" s="60">
        <f t="shared" si="27"/>
        <v>0</v>
      </c>
      <c r="J246" s="80" t="str">
        <f>$D$234</f>
        <v>Mute</v>
      </c>
      <c r="K246" s="102">
        <f t="shared" si="28"/>
        <v>0</v>
      </c>
      <c r="L246" s="157" t="s">
        <v>406</v>
      </c>
      <c r="M246" s="102">
        <f t="shared" si="29"/>
        <v>0</v>
      </c>
      <c r="N246" s="157" t="s">
        <v>406</v>
      </c>
      <c r="O246" s="54" t="s">
        <v>406</v>
      </c>
      <c r="P246" s="47">
        <f t="shared" si="31"/>
        <v>244</v>
      </c>
      <c r="Q246" s="47">
        <f t="shared" si="30"/>
        <v>0</v>
      </c>
      <c r="R246" s="47" t="str">
        <f t="shared" si="24"/>
        <v>243 Mute</v>
      </c>
      <c r="S246" s="61" t="str">
        <f t="shared" si="25"/>
        <v/>
      </c>
    </row>
    <row r="247" spans="3:19">
      <c r="C247" s="47">
        <v>244</v>
      </c>
      <c r="D247" s="48" t="str">
        <f>Strings!B246</f>
        <v>Despair</v>
      </c>
      <c r="F247" s="91" t="s">
        <v>671</v>
      </c>
      <c r="G247" s="92" t="s">
        <v>1260</v>
      </c>
      <c r="H247" s="60">
        <f t="shared" si="26"/>
        <v>26</v>
      </c>
      <c r="I247" s="60">
        <f t="shared" si="27"/>
        <v>0</v>
      </c>
      <c r="J247" s="80" t="str">
        <f>$D$235</f>
        <v>Despair 2</v>
      </c>
      <c r="K247" s="102">
        <f t="shared" si="28"/>
        <v>0</v>
      </c>
      <c r="L247" s="157" t="s">
        <v>406</v>
      </c>
      <c r="M247" s="102">
        <f t="shared" si="29"/>
        <v>0</v>
      </c>
      <c r="N247" s="157" t="s">
        <v>406</v>
      </c>
      <c r="O247" s="54" t="s">
        <v>406</v>
      </c>
      <c r="P247" s="47">
        <f t="shared" si="31"/>
        <v>245</v>
      </c>
      <c r="Q247" s="47">
        <f t="shared" si="30"/>
        <v>0</v>
      </c>
      <c r="R247" s="47" t="str">
        <f t="shared" si="24"/>
        <v>244 Despair 2</v>
      </c>
      <c r="S247" s="61" t="str">
        <f t="shared" si="25"/>
        <v/>
      </c>
    </row>
    <row r="248" spans="3:19">
      <c r="C248" s="47">
        <v>245</v>
      </c>
      <c r="D248" s="48" t="str">
        <f>Strings!B247</f>
        <v>Don't Act</v>
      </c>
      <c r="F248" s="91" t="s">
        <v>672</v>
      </c>
      <c r="G248" s="92" t="s">
        <v>1261</v>
      </c>
      <c r="H248" s="60">
        <f t="shared" si="26"/>
        <v>26</v>
      </c>
      <c r="I248" s="60">
        <f t="shared" si="27"/>
        <v>0</v>
      </c>
      <c r="J248" s="80" t="str">
        <f>$D$236</f>
        <v>Return 2</v>
      </c>
      <c r="K248" s="102">
        <f t="shared" si="28"/>
        <v>0</v>
      </c>
      <c r="L248" s="157" t="s">
        <v>406</v>
      </c>
      <c r="M248" s="102">
        <f t="shared" si="29"/>
        <v>0</v>
      </c>
      <c r="N248" s="157" t="s">
        <v>406</v>
      </c>
      <c r="O248" s="54" t="s">
        <v>406</v>
      </c>
      <c r="P248" s="47">
        <f t="shared" si="31"/>
        <v>246</v>
      </c>
      <c r="Q248" s="47">
        <f t="shared" si="30"/>
        <v>0</v>
      </c>
      <c r="R248" s="47" t="str">
        <f t="shared" si="24"/>
        <v>245 Return 2</v>
      </c>
      <c r="S248" s="61" t="str">
        <f t="shared" si="25"/>
        <v/>
      </c>
    </row>
    <row r="249" spans="3:19">
      <c r="C249" s="47">
        <v>246</v>
      </c>
      <c r="D249" s="48" t="str">
        <f>Strings!B248</f>
        <v>Sleep</v>
      </c>
      <c r="F249" s="91" t="s">
        <v>673</v>
      </c>
      <c r="G249" s="92" t="s">
        <v>1915</v>
      </c>
      <c r="H249" s="60">
        <f t="shared" si="26"/>
        <v>26</v>
      </c>
      <c r="I249" s="60">
        <f t="shared" si="27"/>
        <v>0</v>
      </c>
      <c r="J249" s="80" t="str">
        <f>$D$259</f>
        <v>Shock!</v>
      </c>
      <c r="K249" s="102">
        <f t="shared" si="28"/>
        <v>0</v>
      </c>
      <c r="L249" s="157" t="s">
        <v>406</v>
      </c>
      <c r="M249" s="102">
        <f t="shared" si="29"/>
        <v>0</v>
      </c>
      <c r="N249" s="157" t="s">
        <v>406</v>
      </c>
      <c r="O249" s="54" t="s">
        <v>406</v>
      </c>
      <c r="P249" s="47">
        <f t="shared" si="31"/>
        <v>247</v>
      </c>
      <c r="Q249" s="47">
        <f t="shared" si="30"/>
        <v>0</v>
      </c>
      <c r="R249" s="47" t="str">
        <f t="shared" si="24"/>
        <v>246 Shock (M. Sword)</v>
      </c>
      <c r="S249" s="61" t="str">
        <f t="shared" si="25"/>
        <v/>
      </c>
    </row>
    <row r="250" spans="3:19">
      <c r="C250" s="47">
        <v>247</v>
      </c>
      <c r="D250" s="48" t="str">
        <f>Strings!B249</f>
        <v>Break</v>
      </c>
      <c r="F250" s="91" t="s">
        <v>674</v>
      </c>
      <c r="G250" s="92" t="s">
        <v>1282</v>
      </c>
      <c r="H250" s="60">
        <f t="shared" si="26"/>
        <v>26</v>
      </c>
      <c r="I250" s="60">
        <f t="shared" si="27"/>
        <v>0</v>
      </c>
      <c r="J250" s="80" t="str">
        <f>$D$260</f>
        <v>Braver</v>
      </c>
      <c r="K250" s="102">
        <f t="shared" si="28"/>
        <v>0</v>
      </c>
      <c r="L250" s="157" t="s">
        <v>406</v>
      </c>
      <c r="M250" s="102">
        <f t="shared" si="29"/>
        <v>0</v>
      </c>
      <c r="N250" s="157" t="s">
        <v>406</v>
      </c>
      <c r="O250" s="54" t="s">
        <v>406</v>
      </c>
      <c r="P250" s="47">
        <f t="shared" si="31"/>
        <v>248</v>
      </c>
      <c r="Q250" s="47">
        <f t="shared" si="30"/>
        <v>0</v>
      </c>
      <c r="R250" s="47" t="str">
        <f t="shared" si="24"/>
        <v>247 Braver</v>
      </c>
      <c r="S250" s="61" t="str">
        <f t="shared" si="25"/>
        <v/>
      </c>
    </row>
    <row r="251" spans="3:19">
      <c r="C251" s="47">
        <v>248</v>
      </c>
      <c r="D251" s="48" t="str">
        <f>Strings!B250</f>
        <v>Ice Bracelet</v>
      </c>
      <c r="F251" s="91" t="s">
        <v>675</v>
      </c>
      <c r="G251" s="92" t="s">
        <v>1284</v>
      </c>
      <c r="H251" s="60">
        <f t="shared" si="26"/>
        <v>26</v>
      </c>
      <c r="I251" s="60">
        <f t="shared" si="27"/>
        <v>0</v>
      </c>
      <c r="J251" s="80" t="str">
        <f>$D$262</f>
        <v>Blade Beam</v>
      </c>
      <c r="K251" s="102">
        <f t="shared" si="28"/>
        <v>0</v>
      </c>
      <c r="L251" s="157" t="s">
        <v>406</v>
      </c>
      <c r="M251" s="102">
        <f t="shared" si="29"/>
        <v>0</v>
      </c>
      <c r="N251" s="157" t="s">
        <v>406</v>
      </c>
      <c r="O251" s="54" t="s">
        <v>406</v>
      </c>
      <c r="P251" s="47">
        <f t="shared" si="31"/>
        <v>249</v>
      </c>
      <c r="Q251" s="47">
        <f t="shared" si="30"/>
        <v>0</v>
      </c>
      <c r="R251" s="47" t="str">
        <f t="shared" si="24"/>
        <v>248 Blade Beam</v>
      </c>
      <c r="S251" s="61" t="str">
        <f t="shared" si="25"/>
        <v/>
      </c>
    </row>
    <row r="252" spans="3:19">
      <c r="C252" s="47">
        <v>249</v>
      </c>
      <c r="D252" s="48" t="str">
        <f>Strings!B251</f>
        <v>Fire Bracelet</v>
      </c>
      <c r="F252" s="91" t="s">
        <v>676</v>
      </c>
      <c r="G252" s="92" t="s">
        <v>1916</v>
      </c>
      <c r="H252" s="60">
        <f t="shared" si="26"/>
        <v>26</v>
      </c>
      <c r="I252" s="60">
        <f t="shared" si="27"/>
        <v>0</v>
      </c>
      <c r="J252" s="80" t="str">
        <f>$D$261</f>
        <v>Cross-slash</v>
      </c>
      <c r="K252" s="102">
        <f t="shared" si="28"/>
        <v>0</v>
      </c>
      <c r="L252" s="157" t="s">
        <v>406</v>
      </c>
      <c r="M252" s="102">
        <f t="shared" si="29"/>
        <v>0</v>
      </c>
      <c r="N252" s="157" t="s">
        <v>406</v>
      </c>
      <c r="O252" s="54" t="s">
        <v>406</v>
      </c>
      <c r="P252" s="47">
        <f t="shared" si="31"/>
        <v>250</v>
      </c>
      <c r="Q252" s="47">
        <f t="shared" si="30"/>
        <v>0</v>
      </c>
      <c r="R252" s="47" t="str">
        <f t="shared" si="24"/>
        <v>249 Cross Slash</v>
      </c>
      <c r="S252" s="61" t="str">
        <f t="shared" si="25"/>
        <v/>
      </c>
    </row>
    <row r="253" spans="3:19">
      <c r="C253" s="47">
        <v>250</v>
      </c>
      <c r="D253" s="48" t="str">
        <f>Strings!B252</f>
        <v>Thnder Brcelet</v>
      </c>
      <c r="F253" s="91" t="s">
        <v>677</v>
      </c>
      <c r="G253" s="92" t="s">
        <v>406</v>
      </c>
      <c r="H253" s="60">
        <f t="shared" si="26"/>
        <v>27</v>
      </c>
      <c r="I253" s="60">
        <f t="shared" si="27"/>
        <v>1</v>
      </c>
      <c r="J253" s="80" t="s">
        <v>406</v>
      </c>
      <c r="K253" s="102">
        <f t="shared" si="28"/>
        <v>1</v>
      </c>
      <c r="L253" s="157" t="s">
        <v>406</v>
      </c>
      <c r="M253" s="102">
        <f t="shared" si="29"/>
        <v>1</v>
      </c>
      <c r="N253" s="157" t="s">
        <v>406</v>
      </c>
      <c r="O253" s="54" t="s">
        <v>406</v>
      </c>
      <c r="P253" s="47">
        <f t="shared" si="31"/>
        <v>251</v>
      </c>
      <c r="Q253" s="47">
        <f t="shared" si="30"/>
        <v>0</v>
      </c>
      <c r="R253" s="47" t="str">
        <f t="shared" si="24"/>
        <v xml:space="preserve">250 </v>
      </c>
      <c r="S253" s="61" t="str">
        <f t="shared" si="25"/>
        <v/>
      </c>
    </row>
    <row r="254" spans="3:19">
      <c r="C254" s="47">
        <v>251</v>
      </c>
      <c r="D254" s="48" t="str">
        <f>Strings!B253</f>
        <v>Dragon Tame</v>
      </c>
      <c r="F254" s="91" t="s">
        <v>678</v>
      </c>
      <c r="G254" s="92" t="s">
        <v>406</v>
      </c>
      <c r="H254" s="60">
        <f t="shared" si="26"/>
        <v>28</v>
      </c>
      <c r="I254" s="60">
        <f t="shared" si="27"/>
        <v>1</v>
      </c>
      <c r="J254" s="80" t="s">
        <v>406</v>
      </c>
      <c r="K254" s="102">
        <f t="shared" si="28"/>
        <v>1</v>
      </c>
      <c r="L254" s="157" t="s">
        <v>406</v>
      </c>
      <c r="M254" s="102">
        <f t="shared" si="29"/>
        <v>1</v>
      </c>
      <c r="N254" s="157" t="s">
        <v>406</v>
      </c>
      <c r="O254" s="54" t="s">
        <v>406</v>
      </c>
      <c r="P254" s="47">
        <f t="shared" si="31"/>
        <v>252</v>
      </c>
      <c r="Q254" s="47">
        <f t="shared" si="30"/>
        <v>0</v>
      </c>
      <c r="R254" s="47" t="str">
        <f t="shared" si="24"/>
        <v xml:space="preserve">251 </v>
      </c>
      <c r="S254" s="61" t="str">
        <f t="shared" si="25"/>
        <v/>
      </c>
    </row>
    <row r="255" spans="3:19">
      <c r="C255" s="47">
        <v>252</v>
      </c>
      <c r="D255" s="48" t="str">
        <f>Strings!B254</f>
        <v>Dragon Care</v>
      </c>
      <c r="F255" s="91" t="s">
        <v>679</v>
      </c>
      <c r="G255" s="92" t="s">
        <v>406</v>
      </c>
      <c r="H255" s="60">
        <f t="shared" si="26"/>
        <v>29</v>
      </c>
      <c r="I255" s="60">
        <f t="shared" si="27"/>
        <v>1</v>
      </c>
      <c r="J255" s="80" t="s">
        <v>406</v>
      </c>
      <c r="K255" s="102">
        <f t="shared" si="28"/>
        <v>1</v>
      </c>
      <c r="L255" s="157" t="s">
        <v>406</v>
      </c>
      <c r="M255" s="102">
        <f t="shared" si="29"/>
        <v>1</v>
      </c>
      <c r="N255" s="157" t="s">
        <v>406</v>
      </c>
      <c r="O255" s="54" t="s">
        <v>406</v>
      </c>
      <c r="P255" s="47">
        <f t="shared" si="31"/>
        <v>253</v>
      </c>
      <c r="Q255" s="47">
        <f t="shared" si="30"/>
        <v>0</v>
      </c>
      <c r="R255" s="47" t="str">
        <f t="shared" si="24"/>
        <v xml:space="preserve">252 </v>
      </c>
      <c r="S255" s="61" t="str">
        <f t="shared" si="25"/>
        <v/>
      </c>
    </row>
    <row r="256" spans="3:19">
      <c r="C256" s="47">
        <v>253</v>
      </c>
      <c r="D256" s="48" t="str">
        <f>Strings!B255</f>
        <v>Dragon PowerUp</v>
      </c>
      <c r="F256" s="91" t="s">
        <v>680</v>
      </c>
      <c r="G256" s="92" t="s">
        <v>406</v>
      </c>
      <c r="H256" s="60">
        <f t="shared" si="26"/>
        <v>30</v>
      </c>
      <c r="I256" s="60">
        <f t="shared" si="27"/>
        <v>1</v>
      </c>
      <c r="J256" s="80" t="s">
        <v>406</v>
      </c>
      <c r="K256" s="102">
        <f t="shared" si="28"/>
        <v>1</v>
      </c>
      <c r="L256" s="157" t="s">
        <v>406</v>
      </c>
      <c r="M256" s="102">
        <f t="shared" si="29"/>
        <v>1</v>
      </c>
      <c r="N256" s="157" t="s">
        <v>406</v>
      </c>
      <c r="O256" s="54" t="s">
        <v>406</v>
      </c>
      <c r="P256" s="47">
        <f t="shared" si="31"/>
        <v>254</v>
      </c>
      <c r="Q256" s="47">
        <f t="shared" si="30"/>
        <v>0</v>
      </c>
      <c r="R256" s="47" t="str">
        <f t="shared" si="24"/>
        <v xml:space="preserve">253 </v>
      </c>
      <c r="S256" s="61" t="str">
        <f t="shared" si="25"/>
        <v/>
      </c>
    </row>
    <row r="257" spans="3:19">
      <c r="C257" s="47">
        <v>254</v>
      </c>
      <c r="D257" s="48" t="str">
        <f>Strings!B256</f>
        <v>Dragon LevelUp</v>
      </c>
      <c r="F257" s="91" t="s">
        <v>681</v>
      </c>
      <c r="G257" s="92" t="s">
        <v>406</v>
      </c>
      <c r="H257" s="60">
        <f t="shared" si="26"/>
        <v>31</v>
      </c>
      <c r="I257" s="60">
        <f t="shared" si="27"/>
        <v>1</v>
      </c>
      <c r="J257" s="80" t="s">
        <v>406</v>
      </c>
      <c r="K257" s="102">
        <f t="shared" si="28"/>
        <v>1</v>
      </c>
      <c r="L257" s="157" t="s">
        <v>406</v>
      </c>
      <c r="M257" s="102">
        <f t="shared" si="29"/>
        <v>1</v>
      </c>
      <c r="N257" s="157" t="s">
        <v>406</v>
      </c>
      <c r="O257" s="54" t="s">
        <v>406</v>
      </c>
      <c r="P257" s="47">
        <f t="shared" si="31"/>
        <v>255</v>
      </c>
      <c r="Q257" s="47">
        <f t="shared" si="30"/>
        <v>0</v>
      </c>
      <c r="R257" s="47" t="str">
        <f t="shared" si="24"/>
        <v xml:space="preserve">254 </v>
      </c>
      <c r="S257" s="61" t="str">
        <f t="shared" si="25"/>
        <v/>
      </c>
    </row>
    <row r="258" spans="3:19">
      <c r="C258" s="47">
        <v>255</v>
      </c>
      <c r="D258" s="48" t="str">
        <f>Strings!B257</f>
        <v>Holy Bracelet</v>
      </c>
      <c r="F258" s="91" t="s">
        <v>682</v>
      </c>
      <c r="G258" s="92" t="s">
        <v>1285</v>
      </c>
      <c r="H258" s="60">
        <f t="shared" si="26"/>
        <v>31</v>
      </c>
      <c r="I258" s="60">
        <f t="shared" si="27"/>
        <v>0</v>
      </c>
      <c r="J258" s="80" t="str">
        <f>$D$263</f>
        <v>Climhazzard</v>
      </c>
      <c r="K258" s="102">
        <f t="shared" si="28"/>
        <v>0</v>
      </c>
      <c r="L258" s="157" t="s">
        <v>406</v>
      </c>
      <c r="M258" s="102">
        <f t="shared" si="29"/>
        <v>0</v>
      </c>
      <c r="N258" s="157" t="s">
        <v>406</v>
      </c>
      <c r="O258" s="54" t="s">
        <v>406</v>
      </c>
      <c r="P258" s="47">
        <f t="shared" si="31"/>
        <v>256</v>
      </c>
      <c r="Q258" s="47">
        <f t="shared" si="30"/>
        <v>0</v>
      </c>
      <c r="R258" s="47" t="str">
        <f t="shared" si="24"/>
        <v>255 Climhazzard</v>
      </c>
      <c r="S258" s="61" t="str">
        <f t="shared" si="25"/>
        <v/>
      </c>
    </row>
    <row r="259" spans="3:19">
      <c r="C259" s="47">
        <v>256</v>
      </c>
      <c r="D259" s="48" t="str">
        <f>Strings!B258</f>
        <v>Shock!</v>
      </c>
      <c r="F259" s="91" t="s">
        <v>683</v>
      </c>
      <c r="G259" s="92" t="s">
        <v>1286</v>
      </c>
      <c r="H259" s="60">
        <f t="shared" si="26"/>
        <v>31</v>
      </c>
      <c r="I259" s="60">
        <f t="shared" si="27"/>
        <v>0</v>
      </c>
      <c r="J259" s="80" t="str">
        <f>$D$264</f>
        <v>Meteorain</v>
      </c>
      <c r="K259" s="102">
        <f t="shared" si="28"/>
        <v>0</v>
      </c>
      <c r="L259" s="157" t="s">
        <v>406</v>
      </c>
      <c r="M259" s="102">
        <f t="shared" si="29"/>
        <v>0</v>
      </c>
      <c r="N259" s="157" t="s">
        <v>406</v>
      </c>
      <c r="O259" s="54" t="s">
        <v>406</v>
      </c>
      <c r="P259" s="47">
        <f t="shared" si="31"/>
        <v>257</v>
      </c>
      <c r="Q259" s="47">
        <f t="shared" si="30"/>
        <v>0</v>
      </c>
      <c r="R259" s="47" t="str">
        <f t="shared" ref="R259:R322" si="32">MID(F259,2,3)&amp;" "&amp;G259</f>
        <v>256 Meteorain</v>
      </c>
      <c r="S259" s="61" t="str">
        <f t="shared" ref="S259:S322" si="33">IF(Q259,INDEX($R$3:$R$514,Q259),"")</f>
        <v/>
      </c>
    </row>
    <row r="260" spans="3:19">
      <c r="C260" s="47">
        <v>257</v>
      </c>
      <c r="D260" s="48" t="str">
        <f>Strings!B259</f>
        <v>Braver</v>
      </c>
      <c r="F260" s="91" t="s">
        <v>684</v>
      </c>
      <c r="G260" s="92" t="s">
        <v>1287</v>
      </c>
      <c r="H260" s="60">
        <f t="shared" ref="H260:H323" si="34">H259+I260</f>
        <v>31</v>
      </c>
      <c r="I260" s="60">
        <f t="shared" ref="I260:I323" si="35">IF(AND(LEN(J260)=0,LEN(L260)=0,LEN(N260)=0),1,0)</f>
        <v>0</v>
      </c>
      <c r="J260" s="80" t="str">
        <f>$D$265</f>
        <v>Finish Touch</v>
      </c>
      <c r="K260" s="102">
        <f t="shared" ref="K260:K323" si="36">I260</f>
        <v>0</v>
      </c>
      <c r="L260" s="157" t="s">
        <v>406</v>
      </c>
      <c r="M260" s="102">
        <f t="shared" ref="M260:M323" si="37">I260</f>
        <v>0</v>
      </c>
      <c r="N260" s="157" t="s">
        <v>406</v>
      </c>
      <c r="O260" s="54" t="s">
        <v>406</v>
      </c>
      <c r="P260" s="47">
        <f t="shared" si="31"/>
        <v>258</v>
      </c>
      <c r="Q260" s="47">
        <f t="shared" ref="Q260:Q323" si="38">IFERROR(MATCH(P260,$H$3:$H$514,0),0)</f>
        <v>0</v>
      </c>
      <c r="R260" s="47" t="str">
        <f t="shared" si="32"/>
        <v>257 Finish Touch</v>
      </c>
      <c r="S260" s="61" t="str">
        <f t="shared" si="33"/>
        <v/>
      </c>
    </row>
    <row r="261" spans="3:19">
      <c r="C261" s="47">
        <v>258</v>
      </c>
      <c r="D261" s="48" t="str">
        <f>Strings!B260</f>
        <v>Cross-slash</v>
      </c>
      <c r="F261" s="91" t="s">
        <v>685</v>
      </c>
      <c r="G261" s="92" t="s">
        <v>1289</v>
      </c>
      <c r="H261" s="60">
        <f t="shared" si="34"/>
        <v>31</v>
      </c>
      <c r="I261" s="60">
        <f t="shared" si="35"/>
        <v>0</v>
      </c>
      <c r="J261" s="80" t="str">
        <f>$D$267</f>
        <v>Cherry Blossom</v>
      </c>
      <c r="K261" s="102">
        <f t="shared" si="36"/>
        <v>0</v>
      </c>
      <c r="L261" s="157" t="s">
        <v>406</v>
      </c>
      <c r="M261" s="102">
        <f t="shared" si="37"/>
        <v>0</v>
      </c>
      <c r="N261" s="157" t="s">
        <v>406</v>
      </c>
      <c r="O261" s="54" t="s">
        <v>406</v>
      </c>
      <c r="P261" s="47">
        <f t="shared" ref="P261:P324" si="39">P260+1</f>
        <v>259</v>
      </c>
      <c r="Q261" s="47">
        <f t="shared" si="38"/>
        <v>0</v>
      </c>
      <c r="R261" s="47" t="str">
        <f t="shared" si="32"/>
        <v>258 Cherry Blossom</v>
      </c>
      <c r="S261" s="61" t="str">
        <f t="shared" si="33"/>
        <v/>
      </c>
    </row>
    <row r="262" spans="3:19">
      <c r="C262" s="47">
        <v>259</v>
      </c>
      <c r="D262" s="48" t="str">
        <f>Strings!B261</f>
        <v>Blade Beam</v>
      </c>
      <c r="F262" s="91" t="s">
        <v>686</v>
      </c>
      <c r="G262" s="92" t="s">
        <v>1288</v>
      </c>
      <c r="H262" s="60">
        <f t="shared" si="34"/>
        <v>31</v>
      </c>
      <c r="I262" s="60">
        <f t="shared" si="35"/>
        <v>0</v>
      </c>
      <c r="J262" s="80" t="str">
        <f>$D$266</f>
        <v>Omnislash</v>
      </c>
      <c r="K262" s="102">
        <f t="shared" si="36"/>
        <v>0</v>
      </c>
      <c r="L262" s="157" t="s">
        <v>406</v>
      </c>
      <c r="M262" s="102">
        <f t="shared" si="37"/>
        <v>0</v>
      </c>
      <c r="N262" s="157" t="s">
        <v>406</v>
      </c>
      <c r="O262" s="54" t="s">
        <v>406</v>
      </c>
      <c r="P262" s="47">
        <f t="shared" si="39"/>
        <v>260</v>
      </c>
      <c r="Q262" s="47">
        <f t="shared" si="38"/>
        <v>0</v>
      </c>
      <c r="R262" s="47" t="str">
        <f t="shared" si="32"/>
        <v>259 Omnislash</v>
      </c>
      <c r="S262" s="61" t="str">
        <f t="shared" si="33"/>
        <v/>
      </c>
    </row>
    <row r="263" spans="3:19">
      <c r="C263" s="47">
        <v>260</v>
      </c>
      <c r="D263" s="48" t="str">
        <f>Strings!B262</f>
        <v>Climhazzard</v>
      </c>
      <c r="F263" s="91" t="s">
        <v>687</v>
      </c>
      <c r="G263" s="92" t="s">
        <v>1917</v>
      </c>
      <c r="H263" s="60">
        <f t="shared" si="34"/>
        <v>31</v>
      </c>
      <c r="I263" s="60">
        <f t="shared" si="35"/>
        <v>0</v>
      </c>
      <c r="J263" s="80" t="str">
        <f>$D$371&amp;", "&amp;$D$444&amp;", "&amp;$D$447</f>
        <v>Potion, Auto Potion, Distribute</v>
      </c>
      <c r="K263" s="102">
        <f t="shared" si="36"/>
        <v>0</v>
      </c>
      <c r="L263" s="157" t="s">
        <v>406</v>
      </c>
      <c r="M263" s="102">
        <f t="shared" si="37"/>
        <v>0</v>
      </c>
      <c r="N263" s="157" t="s">
        <v>406</v>
      </c>
      <c r="O263" s="54" t="s">
        <v>406</v>
      </c>
      <c r="P263" s="47">
        <f t="shared" si="39"/>
        <v>261</v>
      </c>
      <c r="Q263" s="47">
        <f t="shared" si="38"/>
        <v>0</v>
      </c>
      <c r="R263" s="47" t="str">
        <f t="shared" si="32"/>
        <v>260 Potion/Auto-Potion/Distribute</v>
      </c>
      <c r="S263" s="61" t="str">
        <f t="shared" si="33"/>
        <v/>
      </c>
    </row>
    <row r="264" spans="3:19">
      <c r="C264" s="47">
        <v>261</v>
      </c>
      <c r="D264" s="48" t="str">
        <f>Strings!B263</f>
        <v>Meteorain</v>
      </c>
      <c r="F264" s="91" t="s">
        <v>688</v>
      </c>
      <c r="G264" s="92" t="s">
        <v>385</v>
      </c>
      <c r="H264" s="60">
        <f t="shared" si="34"/>
        <v>31</v>
      </c>
      <c r="I264" s="60">
        <f t="shared" si="35"/>
        <v>0</v>
      </c>
      <c r="J264" s="80" t="str">
        <f>$D$377</f>
        <v>Antidote</v>
      </c>
      <c r="K264" s="102">
        <f t="shared" si="36"/>
        <v>0</v>
      </c>
      <c r="L264" s="157" t="s">
        <v>406</v>
      </c>
      <c r="M264" s="102">
        <f t="shared" si="37"/>
        <v>0</v>
      </c>
      <c r="N264" s="157" t="s">
        <v>406</v>
      </c>
      <c r="O264" s="54" t="s">
        <v>406</v>
      </c>
      <c r="P264" s="47">
        <f t="shared" si="39"/>
        <v>262</v>
      </c>
      <c r="Q264" s="47">
        <f t="shared" si="38"/>
        <v>0</v>
      </c>
      <c r="R264" s="47" t="str">
        <f t="shared" si="32"/>
        <v>261 Antidote</v>
      </c>
      <c r="S264" s="61" t="str">
        <f t="shared" si="33"/>
        <v/>
      </c>
    </row>
    <row r="265" spans="3:19">
      <c r="C265" s="47">
        <v>262</v>
      </c>
      <c r="D265" s="48" t="str">
        <f>Strings!B264</f>
        <v>Finish Touch</v>
      </c>
      <c r="F265" s="91" t="s">
        <v>689</v>
      </c>
      <c r="G265" s="92" t="s">
        <v>386</v>
      </c>
      <c r="H265" s="60">
        <f t="shared" si="34"/>
        <v>31</v>
      </c>
      <c r="I265" s="60">
        <f t="shared" si="35"/>
        <v>0</v>
      </c>
      <c r="J265" s="80" t="str">
        <f>$D$378</f>
        <v>Eye Drop</v>
      </c>
      <c r="K265" s="102">
        <f t="shared" si="36"/>
        <v>0</v>
      </c>
      <c r="L265" s="157" t="s">
        <v>406</v>
      </c>
      <c r="M265" s="102">
        <f t="shared" si="37"/>
        <v>0</v>
      </c>
      <c r="N265" s="157" t="s">
        <v>406</v>
      </c>
      <c r="O265" s="54" t="s">
        <v>406</v>
      </c>
      <c r="P265" s="47">
        <f t="shared" si="39"/>
        <v>263</v>
      </c>
      <c r="Q265" s="47">
        <f t="shared" si="38"/>
        <v>0</v>
      </c>
      <c r="R265" s="47" t="str">
        <f t="shared" si="32"/>
        <v>262 Eye Drop</v>
      </c>
      <c r="S265" s="61" t="str">
        <f t="shared" si="33"/>
        <v/>
      </c>
    </row>
    <row r="266" spans="3:19">
      <c r="C266" s="47">
        <v>263</v>
      </c>
      <c r="D266" s="48" t="str">
        <f>Strings!B265</f>
        <v>Omnislash</v>
      </c>
      <c r="F266" s="91" t="s">
        <v>690</v>
      </c>
      <c r="G266" s="92" t="s">
        <v>1918</v>
      </c>
      <c r="H266" s="60">
        <f t="shared" si="34"/>
        <v>31</v>
      </c>
      <c r="I266" s="60">
        <f t="shared" si="35"/>
        <v>0</v>
      </c>
      <c r="J266" s="80" t="str">
        <f>$D$372&amp;", "&amp;$D$434</f>
        <v>Hi-Potion, HP Restore</v>
      </c>
      <c r="K266" s="102">
        <f t="shared" si="36"/>
        <v>0</v>
      </c>
      <c r="L266" s="157" t="s">
        <v>406</v>
      </c>
      <c r="M266" s="102">
        <f t="shared" si="37"/>
        <v>0</v>
      </c>
      <c r="N266" s="157" t="s">
        <v>406</v>
      </c>
      <c r="O266" s="54" t="s">
        <v>406</v>
      </c>
      <c r="P266" s="47">
        <f t="shared" si="39"/>
        <v>264</v>
      </c>
      <c r="Q266" s="47">
        <f t="shared" si="38"/>
        <v>0</v>
      </c>
      <c r="R266" s="47" t="str">
        <f t="shared" si="32"/>
        <v>263 Hi-Potion/HP Restore</v>
      </c>
      <c r="S266" s="61" t="str">
        <f t="shared" si="33"/>
        <v/>
      </c>
    </row>
    <row r="267" spans="3:19">
      <c r="C267" s="47">
        <v>264</v>
      </c>
      <c r="D267" s="48" t="str">
        <f>Strings!B266</f>
        <v>Cherry Blossom</v>
      </c>
      <c r="F267" s="91" t="s">
        <v>691</v>
      </c>
      <c r="G267" s="92" t="s">
        <v>391</v>
      </c>
      <c r="H267" s="60">
        <f t="shared" si="34"/>
        <v>31</v>
      </c>
      <c r="I267" s="60">
        <f t="shared" si="35"/>
        <v>0</v>
      </c>
      <c r="J267" s="80" t="str">
        <f>$D$383</f>
        <v>Remedy</v>
      </c>
      <c r="K267" s="102">
        <f t="shared" si="36"/>
        <v>0</v>
      </c>
      <c r="L267" s="157" t="s">
        <v>406</v>
      </c>
      <c r="M267" s="102">
        <f t="shared" si="37"/>
        <v>0</v>
      </c>
      <c r="N267" s="157" t="s">
        <v>406</v>
      </c>
      <c r="O267" s="54" t="s">
        <v>406</v>
      </c>
      <c r="P267" s="47">
        <f t="shared" si="39"/>
        <v>265</v>
      </c>
      <c r="Q267" s="47">
        <f t="shared" si="38"/>
        <v>0</v>
      </c>
      <c r="R267" s="47" t="str">
        <f t="shared" si="32"/>
        <v>264 Remedy</v>
      </c>
      <c r="S267" s="61" t="str">
        <f t="shared" si="33"/>
        <v/>
      </c>
    </row>
    <row r="268" spans="3:19">
      <c r="C268" s="47">
        <v>265</v>
      </c>
      <c r="D268" s="48" t="str">
        <f>Strings!B267</f>
        <v>Choco Attack</v>
      </c>
      <c r="F268" s="91" t="s">
        <v>692</v>
      </c>
      <c r="G268" s="92" t="s">
        <v>387</v>
      </c>
      <c r="H268" s="60">
        <f t="shared" si="34"/>
        <v>31</v>
      </c>
      <c r="I268" s="60">
        <f t="shared" si="35"/>
        <v>0</v>
      </c>
      <c r="J268" s="80" t="str">
        <f>$D$379</f>
        <v>Echo Grass</v>
      </c>
      <c r="K268" s="102">
        <f t="shared" si="36"/>
        <v>0</v>
      </c>
      <c r="L268" s="157" t="s">
        <v>406</v>
      </c>
      <c r="M268" s="102">
        <f t="shared" si="37"/>
        <v>0</v>
      </c>
      <c r="N268" s="157" t="s">
        <v>406</v>
      </c>
      <c r="O268" s="54" t="s">
        <v>406</v>
      </c>
      <c r="P268" s="47">
        <f t="shared" si="39"/>
        <v>266</v>
      </c>
      <c r="Q268" s="47">
        <f t="shared" si="38"/>
        <v>0</v>
      </c>
      <c r="R268" s="47" t="str">
        <f t="shared" si="32"/>
        <v>265 Echo Grass</v>
      </c>
      <c r="S268" s="61" t="str">
        <f t="shared" si="33"/>
        <v/>
      </c>
    </row>
    <row r="269" spans="3:19">
      <c r="C269" s="47">
        <v>266</v>
      </c>
      <c r="D269" s="48" t="str">
        <f>Strings!B268</f>
        <v>Choco Ball</v>
      </c>
      <c r="F269" s="91" t="s">
        <v>693</v>
      </c>
      <c r="G269" s="92" t="s">
        <v>381</v>
      </c>
      <c r="H269" s="60">
        <f t="shared" si="34"/>
        <v>31</v>
      </c>
      <c r="I269" s="60">
        <f t="shared" si="35"/>
        <v>0</v>
      </c>
      <c r="J269" s="80" t="str">
        <f>$D$373</f>
        <v>X-Potion</v>
      </c>
      <c r="K269" s="102">
        <f t="shared" si="36"/>
        <v>0</v>
      </c>
      <c r="L269" s="157" t="s">
        <v>406</v>
      </c>
      <c r="M269" s="102">
        <f t="shared" si="37"/>
        <v>0</v>
      </c>
      <c r="N269" s="157" t="s">
        <v>406</v>
      </c>
      <c r="O269" s="54" t="s">
        <v>406</v>
      </c>
      <c r="P269" s="47">
        <f t="shared" si="39"/>
        <v>267</v>
      </c>
      <c r="Q269" s="47">
        <f t="shared" si="38"/>
        <v>0</v>
      </c>
      <c r="R269" s="47" t="str">
        <f t="shared" si="32"/>
        <v>266 X-Potion</v>
      </c>
      <c r="S269" s="61" t="str">
        <f t="shared" si="33"/>
        <v/>
      </c>
    </row>
    <row r="270" spans="3:19">
      <c r="C270" s="47">
        <v>267</v>
      </c>
      <c r="D270" s="48" t="str">
        <f>Strings!B269</f>
        <v>Choco Meteor</v>
      </c>
      <c r="F270" s="91" t="s">
        <v>694</v>
      </c>
      <c r="G270" s="92" t="s">
        <v>389</v>
      </c>
      <c r="H270" s="60">
        <f t="shared" si="34"/>
        <v>31</v>
      </c>
      <c r="I270" s="60">
        <f t="shared" si="35"/>
        <v>0</v>
      </c>
      <c r="J270" s="80" t="str">
        <f>$D$381</f>
        <v>Soft</v>
      </c>
      <c r="K270" s="102">
        <f t="shared" si="36"/>
        <v>0</v>
      </c>
      <c r="L270" s="157" t="s">
        <v>406</v>
      </c>
      <c r="M270" s="102">
        <f t="shared" si="37"/>
        <v>0</v>
      </c>
      <c r="N270" s="157" t="s">
        <v>406</v>
      </c>
      <c r="O270" s="54" t="s">
        <v>406</v>
      </c>
      <c r="P270" s="47">
        <f t="shared" si="39"/>
        <v>268</v>
      </c>
      <c r="Q270" s="47">
        <f t="shared" si="38"/>
        <v>0</v>
      </c>
      <c r="R270" s="47" t="str">
        <f t="shared" si="32"/>
        <v>267 Soft</v>
      </c>
      <c r="S270" s="61" t="str">
        <f t="shared" si="33"/>
        <v/>
      </c>
    </row>
    <row r="271" spans="3:19">
      <c r="C271" s="47">
        <v>268</v>
      </c>
      <c r="D271" s="48" t="str">
        <f>Strings!B270</f>
        <v>Choco Esuna</v>
      </c>
      <c r="F271" s="91" t="s">
        <v>695</v>
      </c>
      <c r="G271" s="92" t="s">
        <v>392</v>
      </c>
      <c r="H271" s="60">
        <f t="shared" si="34"/>
        <v>31</v>
      </c>
      <c r="I271" s="60">
        <f t="shared" si="35"/>
        <v>0</v>
      </c>
      <c r="J271" s="80" t="str">
        <f>$D$384</f>
        <v>Phoenix Down</v>
      </c>
      <c r="K271" s="102">
        <f t="shared" si="36"/>
        <v>0</v>
      </c>
      <c r="L271" s="157" t="s">
        <v>406</v>
      </c>
      <c r="M271" s="102">
        <f t="shared" si="37"/>
        <v>0</v>
      </c>
      <c r="N271" s="157" t="s">
        <v>406</v>
      </c>
      <c r="O271" s="54" t="s">
        <v>406</v>
      </c>
      <c r="P271" s="47">
        <f t="shared" si="39"/>
        <v>269</v>
      </c>
      <c r="Q271" s="47">
        <f t="shared" si="38"/>
        <v>0</v>
      </c>
      <c r="R271" s="47" t="str">
        <f t="shared" si="32"/>
        <v>268 Phoenix Down</v>
      </c>
      <c r="S271" s="61" t="str">
        <f t="shared" si="33"/>
        <v/>
      </c>
    </row>
    <row r="272" spans="3:19">
      <c r="C272" s="47">
        <v>269</v>
      </c>
      <c r="D272" s="48" t="str">
        <f>Strings!B271</f>
        <v>Choco Cure</v>
      </c>
      <c r="F272" s="91" t="s">
        <v>696</v>
      </c>
      <c r="G272" s="92" t="s">
        <v>1919</v>
      </c>
      <c r="H272" s="60">
        <f t="shared" si="34"/>
        <v>31</v>
      </c>
      <c r="I272" s="60">
        <f t="shared" si="35"/>
        <v>0</v>
      </c>
      <c r="J272" s="80" t="str">
        <f>$D$374&amp;", "&amp;$D$441</f>
        <v>Ether, Absorb Used MP</v>
      </c>
      <c r="K272" s="102">
        <f t="shared" si="36"/>
        <v>0</v>
      </c>
      <c r="L272" s="157" t="s">
        <v>406</v>
      </c>
      <c r="M272" s="102">
        <f t="shared" si="37"/>
        <v>0</v>
      </c>
      <c r="N272" s="157" t="s">
        <v>406</v>
      </c>
      <c r="O272" s="54" t="s">
        <v>406</v>
      </c>
      <c r="P272" s="47">
        <f t="shared" si="39"/>
        <v>270</v>
      </c>
      <c r="Q272" s="47">
        <f t="shared" si="38"/>
        <v>0</v>
      </c>
      <c r="R272" s="47" t="str">
        <f t="shared" si="32"/>
        <v>269 Ether/Absorb Used MP</v>
      </c>
      <c r="S272" s="61" t="str">
        <f t="shared" si="33"/>
        <v/>
      </c>
    </row>
    <row r="273" spans="3:19">
      <c r="C273" s="47">
        <v>270</v>
      </c>
      <c r="D273" s="48" t="str">
        <f>Strings!B272</f>
        <v>Tackle</v>
      </c>
      <c r="F273" s="91" t="s">
        <v>697</v>
      </c>
      <c r="G273" s="92" t="s">
        <v>390</v>
      </c>
      <c r="H273" s="60">
        <f t="shared" si="34"/>
        <v>31</v>
      </c>
      <c r="I273" s="60">
        <f t="shared" si="35"/>
        <v>0</v>
      </c>
      <c r="J273" s="80" t="str">
        <f>$D$382</f>
        <v>Holy Water</v>
      </c>
      <c r="K273" s="102">
        <f t="shared" si="36"/>
        <v>0</v>
      </c>
      <c r="L273" s="157" t="s">
        <v>406</v>
      </c>
      <c r="M273" s="102">
        <f t="shared" si="37"/>
        <v>0</v>
      </c>
      <c r="N273" s="157" t="s">
        <v>406</v>
      </c>
      <c r="O273" s="54" t="s">
        <v>406</v>
      </c>
      <c r="P273" s="47">
        <f t="shared" si="39"/>
        <v>271</v>
      </c>
      <c r="Q273" s="47">
        <f t="shared" si="38"/>
        <v>0</v>
      </c>
      <c r="R273" s="47" t="str">
        <f t="shared" si="32"/>
        <v>270 Holy Water</v>
      </c>
      <c r="S273" s="61" t="str">
        <f t="shared" si="33"/>
        <v/>
      </c>
    </row>
    <row r="274" spans="3:19">
      <c r="C274" s="47">
        <v>271</v>
      </c>
      <c r="D274" s="48" t="str">
        <f>Strings!B273</f>
        <v>Goblin Punch</v>
      </c>
      <c r="F274" s="91" t="s">
        <v>698</v>
      </c>
      <c r="G274" s="92" t="s">
        <v>388</v>
      </c>
      <c r="H274" s="60">
        <f t="shared" si="34"/>
        <v>31</v>
      </c>
      <c r="I274" s="60">
        <f t="shared" si="35"/>
        <v>0</v>
      </c>
      <c r="J274" s="80" t="str">
        <f>$D$380</f>
        <v>Maiden's Kiss</v>
      </c>
      <c r="K274" s="102">
        <f t="shared" si="36"/>
        <v>0</v>
      </c>
      <c r="L274" s="157" t="s">
        <v>406</v>
      </c>
      <c r="M274" s="102">
        <f t="shared" si="37"/>
        <v>0</v>
      </c>
      <c r="N274" s="157" t="s">
        <v>406</v>
      </c>
      <c r="O274" s="54" t="s">
        <v>406</v>
      </c>
      <c r="P274" s="47">
        <f t="shared" si="39"/>
        <v>272</v>
      </c>
      <c r="Q274" s="47">
        <f t="shared" si="38"/>
        <v>0</v>
      </c>
      <c r="R274" s="47" t="str">
        <f t="shared" si="32"/>
        <v>271 Maiden's Kiss</v>
      </c>
      <c r="S274" s="61" t="str">
        <f t="shared" si="33"/>
        <v/>
      </c>
    </row>
    <row r="275" spans="3:19">
      <c r="C275" s="47">
        <v>272</v>
      </c>
      <c r="D275" s="48" t="str">
        <f>Strings!B274</f>
        <v>Turn Punch</v>
      </c>
      <c r="F275" s="91" t="s">
        <v>699</v>
      </c>
      <c r="G275" s="92" t="s">
        <v>1920</v>
      </c>
      <c r="H275" s="60">
        <f t="shared" si="34"/>
        <v>31</v>
      </c>
      <c r="I275" s="60">
        <f t="shared" si="35"/>
        <v>0</v>
      </c>
      <c r="J275" s="80" t="str">
        <f>$D$375&amp;", "&amp;$D$435</f>
        <v>Hi-Ether, MP Restore</v>
      </c>
      <c r="K275" s="102">
        <f t="shared" si="36"/>
        <v>0</v>
      </c>
      <c r="L275" s="157" t="s">
        <v>406</v>
      </c>
      <c r="M275" s="102">
        <f t="shared" si="37"/>
        <v>0</v>
      </c>
      <c r="N275" s="157" t="s">
        <v>406</v>
      </c>
      <c r="O275" s="54" t="s">
        <v>406</v>
      </c>
      <c r="P275" s="47">
        <f t="shared" si="39"/>
        <v>273</v>
      </c>
      <c r="Q275" s="47">
        <f t="shared" si="38"/>
        <v>0</v>
      </c>
      <c r="R275" s="47" t="str">
        <f t="shared" si="32"/>
        <v>272 Hi-Ether/MP Restore</v>
      </c>
      <c r="S275" s="61" t="str">
        <f t="shared" si="33"/>
        <v/>
      </c>
    </row>
    <row r="276" spans="3:19">
      <c r="C276" s="47">
        <v>273</v>
      </c>
      <c r="D276" s="48" t="str">
        <f>Strings!B275</f>
        <v>Eye Gouge</v>
      </c>
      <c r="F276" s="91" t="s">
        <v>700</v>
      </c>
      <c r="G276" s="92" t="s">
        <v>1921</v>
      </c>
      <c r="H276" s="60">
        <f t="shared" si="34"/>
        <v>31</v>
      </c>
      <c r="I276" s="60">
        <f t="shared" si="35"/>
        <v>0</v>
      </c>
      <c r="J276" s="80" t="str">
        <f>$D$376&amp;", "&amp;$D$430</f>
        <v>Elixir, Dragon Spirit</v>
      </c>
      <c r="K276" s="102">
        <f t="shared" si="36"/>
        <v>0</v>
      </c>
      <c r="L276" s="157" t="s">
        <v>406</v>
      </c>
      <c r="M276" s="102">
        <f t="shared" si="37"/>
        <v>0</v>
      </c>
      <c r="N276" s="157" t="s">
        <v>406</v>
      </c>
      <c r="O276" s="54" t="s">
        <v>406</v>
      </c>
      <c r="P276" s="47">
        <f t="shared" si="39"/>
        <v>274</v>
      </c>
      <c r="Q276" s="47">
        <f t="shared" si="38"/>
        <v>0</v>
      </c>
      <c r="R276" s="47" t="str">
        <f t="shared" si="32"/>
        <v>273 Elixir/Dragon Spirit</v>
      </c>
      <c r="S276" s="61" t="str">
        <f t="shared" si="33"/>
        <v/>
      </c>
    </row>
    <row r="277" spans="3:19">
      <c r="C277" s="47">
        <v>274</v>
      </c>
      <c r="D277" s="48" t="str">
        <f>Strings!B276</f>
        <v>Mutilate</v>
      </c>
      <c r="F277" s="91" t="s">
        <v>701</v>
      </c>
      <c r="G277" s="92" t="s">
        <v>406</v>
      </c>
      <c r="H277" s="60">
        <f t="shared" si="34"/>
        <v>32</v>
      </c>
      <c r="I277" s="60">
        <f t="shared" si="35"/>
        <v>1</v>
      </c>
      <c r="J277" s="80" t="s">
        <v>406</v>
      </c>
      <c r="K277" s="102">
        <f t="shared" si="36"/>
        <v>1</v>
      </c>
      <c r="L277" s="157" t="s">
        <v>406</v>
      </c>
      <c r="M277" s="102">
        <f t="shared" si="37"/>
        <v>1</v>
      </c>
      <c r="N277" s="157" t="s">
        <v>406</v>
      </c>
      <c r="O277" s="54" t="s">
        <v>406</v>
      </c>
      <c r="P277" s="47">
        <f t="shared" si="39"/>
        <v>275</v>
      </c>
      <c r="Q277" s="47">
        <f t="shared" si="38"/>
        <v>0</v>
      </c>
      <c r="R277" s="47" t="str">
        <f t="shared" si="32"/>
        <v xml:space="preserve">274 </v>
      </c>
      <c r="S277" s="61" t="str">
        <f t="shared" si="33"/>
        <v/>
      </c>
    </row>
    <row r="278" spans="3:19">
      <c r="C278" s="47">
        <v>275</v>
      </c>
      <c r="D278" s="48" t="str">
        <f>Strings!B277</f>
        <v>Bite</v>
      </c>
      <c r="F278" s="91" t="s">
        <v>702</v>
      </c>
      <c r="G278" s="92" t="s">
        <v>406</v>
      </c>
      <c r="H278" s="60">
        <f t="shared" si="34"/>
        <v>33</v>
      </c>
      <c r="I278" s="60">
        <f t="shared" si="35"/>
        <v>1</v>
      </c>
      <c r="J278" s="80" t="s">
        <v>406</v>
      </c>
      <c r="K278" s="102">
        <f t="shared" si="36"/>
        <v>1</v>
      </c>
      <c r="L278" s="157" t="s">
        <v>406</v>
      </c>
      <c r="M278" s="102">
        <f t="shared" si="37"/>
        <v>1</v>
      </c>
      <c r="N278" s="157" t="s">
        <v>406</v>
      </c>
      <c r="O278" s="54" t="s">
        <v>406</v>
      </c>
      <c r="P278" s="47">
        <f t="shared" si="39"/>
        <v>276</v>
      </c>
      <c r="Q278" s="47">
        <f t="shared" si="38"/>
        <v>0</v>
      </c>
      <c r="R278" s="47" t="str">
        <f t="shared" si="32"/>
        <v xml:space="preserve">275 </v>
      </c>
      <c r="S278" s="61" t="str">
        <f t="shared" si="33"/>
        <v/>
      </c>
    </row>
    <row r="279" spans="3:19">
      <c r="C279" s="47">
        <v>276</v>
      </c>
      <c r="D279" s="48" t="str">
        <f>Strings!B278</f>
        <v>Small Bomb</v>
      </c>
      <c r="F279" s="91" t="s">
        <v>703</v>
      </c>
      <c r="G279" s="92" t="s">
        <v>406</v>
      </c>
      <c r="H279" s="60">
        <f t="shared" si="34"/>
        <v>34</v>
      </c>
      <c r="I279" s="60">
        <f t="shared" si="35"/>
        <v>1</v>
      </c>
      <c r="J279" s="80" t="s">
        <v>406</v>
      </c>
      <c r="K279" s="102">
        <f t="shared" si="36"/>
        <v>1</v>
      </c>
      <c r="L279" s="157" t="s">
        <v>406</v>
      </c>
      <c r="M279" s="102">
        <f t="shared" si="37"/>
        <v>1</v>
      </c>
      <c r="N279" s="157" t="s">
        <v>406</v>
      </c>
      <c r="O279" s="54" t="s">
        <v>406</v>
      </c>
      <c r="P279" s="47">
        <f t="shared" si="39"/>
        <v>277</v>
      </c>
      <c r="Q279" s="47">
        <f t="shared" si="38"/>
        <v>0</v>
      </c>
      <c r="R279" s="47" t="str">
        <f t="shared" si="32"/>
        <v xml:space="preserve">276 </v>
      </c>
      <c r="S279" s="61" t="str">
        <f t="shared" si="33"/>
        <v/>
      </c>
    </row>
    <row r="280" spans="3:19">
      <c r="C280" s="47">
        <v>277</v>
      </c>
      <c r="D280" s="48" t="str">
        <f>Strings!B279</f>
        <v>Self Destruct</v>
      </c>
      <c r="F280" s="91" t="s">
        <v>704</v>
      </c>
      <c r="G280" s="92" t="s">
        <v>406</v>
      </c>
      <c r="H280" s="60">
        <f t="shared" si="34"/>
        <v>35</v>
      </c>
      <c r="I280" s="60">
        <f t="shared" si="35"/>
        <v>1</v>
      </c>
      <c r="J280" s="80" t="s">
        <v>406</v>
      </c>
      <c r="K280" s="102">
        <f t="shared" si="36"/>
        <v>1</v>
      </c>
      <c r="L280" s="157" t="s">
        <v>406</v>
      </c>
      <c r="M280" s="102">
        <f t="shared" si="37"/>
        <v>1</v>
      </c>
      <c r="N280" s="157" t="s">
        <v>406</v>
      </c>
      <c r="O280" s="54" t="s">
        <v>406</v>
      </c>
      <c r="P280" s="47">
        <f t="shared" si="39"/>
        <v>278</v>
      </c>
      <c r="Q280" s="47">
        <f t="shared" si="38"/>
        <v>0</v>
      </c>
      <c r="R280" s="47" t="str">
        <f t="shared" si="32"/>
        <v xml:space="preserve">277 </v>
      </c>
      <c r="S280" s="61" t="str">
        <f t="shared" si="33"/>
        <v/>
      </c>
    </row>
    <row r="281" spans="3:19">
      <c r="C281" s="47">
        <v>278</v>
      </c>
      <c r="D281" s="48" t="str">
        <f>Strings!B280</f>
        <v>Flame Attack</v>
      </c>
      <c r="F281" s="91" t="s">
        <v>705</v>
      </c>
      <c r="G281" s="92" t="s">
        <v>406</v>
      </c>
      <c r="H281" s="60">
        <f t="shared" si="34"/>
        <v>36</v>
      </c>
      <c r="I281" s="60">
        <f t="shared" si="35"/>
        <v>1</v>
      </c>
      <c r="J281" s="80" t="s">
        <v>406</v>
      </c>
      <c r="K281" s="102">
        <f t="shared" si="36"/>
        <v>1</v>
      </c>
      <c r="L281" s="157" t="s">
        <v>406</v>
      </c>
      <c r="M281" s="102">
        <f t="shared" si="37"/>
        <v>1</v>
      </c>
      <c r="N281" s="157" t="s">
        <v>406</v>
      </c>
      <c r="O281" s="54" t="s">
        <v>406</v>
      </c>
      <c r="P281" s="47">
        <f t="shared" si="39"/>
        <v>279</v>
      </c>
      <c r="Q281" s="47">
        <f t="shared" si="38"/>
        <v>0</v>
      </c>
      <c r="R281" s="47" t="str">
        <f t="shared" si="32"/>
        <v xml:space="preserve">278 </v>
      </c>
      <c r="S281" s="61" t="str">
        <f t="shared" si="33"/>
        <v/>
      </c>
    </row>
    <row r="282" spans="3:19">
      <c r="C282" s="47">
        <v>279</v>
      </c>
      <c r="D282" s="48" t="str">
        <f>Strings!B281</f>
        <v>Spark</v>
      </c>
      <c r="F282" s="91" t="s">
        <v>706</v>
      </c>
      <c r="G282" s="92" t="s">
        <v>406</v>
      </c>
      <c r="H282" s="60">
        <f t="shared" si="34"/>
        <v>37</v>
      </c>
      <c r="I282" s="60">
        <f t="shared" si="35"/>
        <v>1</v>
      </c>
      <c r="J282" s="80" t="s">
        <v>406</v>
      </c>
      <c r="K282" s="102">
        <f t="shared" si="36"/>
        <v>1</v>
      </c>
      <c r="L282" s="157" t="s">
        <v>406</v>
      </c>
      <c r="M282" s="102">
        <f t="shared" si="37"/>
        <v>1</v>
      </c>
      <c r="N282" s="157" t="s">
        <v>406</v>
      </c>
      <c r="O282" s="54" t="s">
        <v>406</v>
      </c>
      <c r="P282" s="47">
        <f t="shared" si="39"/>
        <v>280</v>
      </c>
      <c r="Q282" s="47">
        <f t="shared" si="38"/>
        <v>0</v>
      </c>
      <c r="R282" s="47" t="str">
        <f t="shared" si="32"/>
        <v xml:space="preserve">279 </v>
      </c>
      <c r="S282" s="61" t="str">
        <f t="shared" si="33"/>
        <v/>
      </c>
    </row>
    <row r="283" spans="3:19">
      <c r="C283" s="47">
        <v>280</v>
      </c>
      <c r="D283" s="48" t="str">
        <f>Strings!B282</f>
        <v>Scratch</v>
      </c>
      <c r="F283" s="91" t="s">
        <v>707</v>
      </c>
      <c r="G283" s="92" t="s">
        <v>406</v>
      </c>
      <c r="H283" s="60">
        <f t="shared" si="34"/>
        <v>38</v>
      </c>
      <c r="I283" s="60">
        <f t="shared" si="35"/>
        <v>1</v>
      </c>
      <c r="J283" s="80" t="s">
        <v>406</v>
      </c>
      <c r="K283" s="102">
        <f t="shared" si="36"/>
        <v>1</v>
      </c>
      <c r="L283" s="157" t="s">
        <v>406</v>
      </c>
      <c r="M283" s="102">
        <f t="shared" si="37"/>
        <v>1</v>
      </c>
      <c r="N283" s="157" t="s">
        <v>406</v>
      </c>
      <c r="O283" s="54" t="s">
        <v>406</v>
      </c>
      <c r="P283" s="47">
        <f t="shared" si="39"/>
        <v>281</v>
      </c>
      <c r="Q283" s="47">
        <f t="shared" si="38"/>
        <v>0</v>
      </c>
      <c r="R283" s="47" t="str">
        <f t="shared" si="32"/>
        <v xml:space="preserve">280 </v>
      </c>
      <c r="S283" s="61" t="str">
        <f t="shared" si="33"/>
        <v/>
      </c>
    </row>
    <row r="284" spans="3:19">
      <c r="C284" s="47">
        <v>281</v>
      </c>
      <c r="D284" s="48" t="str">
        <f>Strings!B283</f>
        <v>Cat Kick</v>
      </c>
      <c r="F284" s="91" t="s">
        <v>708</v>
      </c>
      <c r="G284" s="92" t="s">
        <v>406</v>
      </c>
      <c r="H284" s="60">
        <f t="shared" si="34"/>
        <v>39</v>
      </c>
      <c r="I284" s="60">
        <f t="shared" si="35"/>
        <v>1</v>
      </c>
      <c r="J284" s="80" t="s">
        <v>406</v>
      </c>
      <c r="K284" s="102">
        <f t="shared" si="36"/>
        <v>1</v>
      </c>
      <c r="L284" s="157" t="s">
        <v>406</v>
      </c>
      <c r="M284" s="102">
        <f t="shared" si="37"/>
        <v>1</v>
      </c>
      <c r="N284" s="157" t="s">
        <v>406</v>
      </c>
      <c r="O284" s="54" t="s">
        <v>406</v>
      </c>
      <c r="P284" s="47">
        <f t="shared" si="39"/>
        <v>282</v>
      </c>
      <c r="Q284" s="47">
        <f t="shared" si="38"/>
        <v>0</v>
      </c>
      <c r="R284" s="47" t="str">
        <f t="shared" si="32"/>
        <v xml:space="preserve">281 </v>
      </c>
      <c r="S284" s="61" t="str">
        <f t="shared" si="33"/>
        <v/>
      </c>
    </row>
    <row r="285" spans="3:19">
      <c r="C285" s="47">
        <v>282</v>
      </c>
      <c r="D285" s="48" t="str">
        <f>Strings!B284</f>
        <v>Blaster</v>
      </c>
      <c r="F285" s="91" t="s">
        <v>709</v>
      </c>
      <c r="G285" s="92" t="s">
        <v>406</v>
      </c>
      <c r="H285" s="60">
        <f t="shared" si="34"/>
        <v>40</v>
      </c>
      <c r="I285" s="60">
        <f t="shared" si="35"/>
        <v>1</v>
      </c>
      <c r="J285" s="80" t="s">
        <v>406</v>
      </c>
      <c r="K285" s="102">
        <f t="shared" si="36"/>
        <v>1</v>
      </c>
      <c r="L285" s="157" t="s">
        <v>406</v>
      </c>
      <c r="M285" s="102">
        <f t="shared" si="37"/>
        <v>1</v>
      </c>
      <c r="N285" s="157" t="s">
        <v>406</v>
      </c>
      <c r="O285" s="54" t="s">
        <v>406</v>
      </c>
      <c r="P285" s="47">
        <f t="shared" si="39"/>
        <v>283</v>
      </c>
      <c r="Q285" s="47">
        <f t="shared" si="38"/>
        <v>0</v>
      </c>
      <c r="R285" s="47" t="str">
        <f t="shared" si="32"/>
        <v xml:space="preserve">282 </v>
      </c>
      <c r="S285" s="61" t="str">
        <f t="shared" si="33"/>
        <v/>
      </c>
    </row>
    <row r="286" spans="3:19">
      <c r="C286" s="47">
        <v>283</v>
      </c>
      <c r="D286" s="48" t="str">
        <f>Strings!B285</f>
        <v>Poison Nail</v>
      </c>
      <c r="F286" s="91" t="s">
        <v>710</v>
      </c>
      <c r="G286" s="92" t="s">
        <v>406</v>
      </c>
      <c r="H286" s="60">
        <f t="shared" si="34"/>
        <v>41</v>
      </c>
      <c r="I286" s="60">
        <f t="shared" si="35"/>
        <v>1</v>
      </c>
      <c r="J286" s="80" t="s">
        <v>406</v>
      </c>
      <c r="K286" s="102">
        <f t="shared" si="36"/>
        <v>1</v>
      </c>
      <c r="L286" s="157" t="s">
        <v>406</v>
      </c>
      <c r="M286" s="102">
        <f t="shared" si="37"/>
        <v>1</v>
      </c>
      <c r="N286" s="157" t="s">
        <v>406</v>
      </c>
      <c r="O286" s="54" t="s">
        <v>406</v>
      </c>
      <c r="P286" s="47">
        <f t="shared" si="39"/>
        <v>284</v>
      </c>
      <c r="Q286" s="47">
        <f t="shared" si="38"/>
        <v>0</v>
      </c>
      <c r="R286" s="47" t="str">
        <f t="shared" si="32"/>
        <v xml:space="preserve">283 </v>
      </c>
      <c r="S286" s="61" t="str">
        <f t="shared" si="33"/>
        <v/>
      </c>
    </row>
    <row r="287" spans="3:19">
      <c r="C287" s="47">
        <v>284</v>
      </c>
      <c r="D287" s="48" t="str">
        <f>Strings!B286</f>
        <v>Blood Suck</v>
      </c>
      <c r="F287" s="91" t="s">
        <v>711</v>
      </c>
      <c r="G287" s="92" t="s">
        <v>406</v>
      </c>
      <c r="H287" s="60">
        <f t="shared" si="34"/>
        <v>42</v>
      </c>
      <c r="I287" s="60">
        <f t="shared" si="35"/>
        <v>1</v>
      </c>
      <c r="J287" s="80" t="s">
        <v>406</v>
      </c>
      <c r="K287" s="102">
        <f t="shared" si="36"/>
        <v>1</v>
      </c>
      <c r="L287" s="157" t="s">
        <v>406</v>
      </c>
      <c r="M287" s="102">
        <f t="shared" si="37"/>
        <v>1</v>
      </c>
      <c r="N287" s="157" t="s">
        <v>406</v>
      </c>
      <c r="O287" s="54" t="s">
        <v>406</v>
      </c>
      <c r="P287" s="47">
        <f t="shared" si="39"/>
        <v>285</v>
      </c>
      <c r="Q287" s="47">
        <f t="shared" si="38"/>
        <v>0</v>
      </c>
      <c r="R287" s="47" t="str">
        <f t="shared" si="32"/>
        <v xml:space="preserve">284 </v>
      </c>
      <c r="S287" s="61" t="str">
        <f t="shared" si="33"/>
        <v/>
      </c>
    </row>
    <row r="288" spans="3:19">
      <c r="C288" s="47">
        <v>285</v>
      </c>
      <c r="D288" s="48" t="str">
        <f>Strings!B287</f>
        <v>Tentacle</v>
      </c>
      <c r="F288" s="91" t="s">
        <v>712</v>
      </c>
      <c r="G288" s="92" t="s">
        <v>406</v>
      </c>
      <c r="H288" s="60">
        <f t="shared" si="34"/>
        <v>42</v>
      </c>
      <c r="I288" s="60">
        <f t="shared" si="35"/>
        <v>0</v>
      </c>
      <c r="J288" s="80" t="str">
        <f>$D$396</f>
        <v>Ball</v>
      </c>
      <c r="K288" s="102">
        <f t="shared" si="36"/>
        <v>0</v>
      </c>
      <c r="L288" s="157" t="s">
        <v>406</v>
      </c>
      <c r="M288" s="102">
        <f t="shared" si="37"/>
        <v>0</v>
      </c>
      <c r="N288" s="157" t="s">
        <v>406</v>
      </c>
      <c r="O288" s="54" t="s">
        <v>406</v>
      </c>
      <c r="P288" s="47">
        <f t="shared" si="39"/>
        <v>286</v>
      </c>
      <c r="Q288" s="47">
        <f t="shared" si="38"/>
        <v>0</v>
      </c>
      <c r="R288" s="47" t="str">
        <f t="shared" si="32"/>
        <v xml:space="preserve">285 </v>
      </c>
      <c r="S288" s="61" t="str">
        <f t="shared" si="33"/>
        <v/>
      </c>
    </row>
    <row r="289" spans="3:19">
      <c r="C289" s="47">
        <v>286</v>
      </c>
      <c r="D289" s="48" t="str">
        <f>Strings!B288</f>
        <v>Black Ink</v>
      </c>
      <c r="F289" s="91" t="s">
        <v>713</v>
      </c>
      <c r="G289" s="92" t="s">
        <v>406</v>
      </c>
      <c r="H289" s="60">
        <f t="shared" si="34"/>
        <v>43</v>
      </c>
      <c r="I289" s="60">
        <f t="shared" si="35"/>
        <v>1</v>
      </c>
      <c r="J289" s="80" t="s">
        <v>406</v>
      </c>
      <c r="K289" s="102">
        <f t="shared" si="36"/>
        <v>1</v>
      </c>
      <c r="L289" s="157" t="s">
        <v>406</v>
      </c>
      <c r="M289" s="102">
        <f t="shared" si="37"/>
        <v>1</v>
      </c>
      <c r="N289" s="157" t="s">
        <v>406</v>
      </c>
      <c r="O289" s="54" t="s">
        <v>406</v>
      </c>
      <c r="P289" s="47">
        <f t="shared" si="39"/>
        <v>287</v>
      </c>
      <c r="Q289" s="47">
        <f t="shared" si="38"/>
        <v>0</v>
      </c>
      <c r="R289" s="47" t="str">
        <f t="shared" si="32"/>
        <v xml:space="preserve">286 </v>
      </c>
      <c r="S289" s="61" t="str">
        <f t="shared" si="33"/>
        <v/>
      </c>
    </row>
    <row r="290" spans="3:19">
      <c r="C290" s="47">
        <v>287</v>
      </c>
      <c r="D290" s="48" t="str">
        <f>Strings!B289</f>
        <v>Odd Soundwave</v>
      </c>
      <c r="F290" s="91" t="s">
        <v>714</v>
      </c>
      <c r="G290" s="92" t="s">
        <v>406</v>
      </c>
      <c r="H290" s="60">
        <f t="shared" si="34"/>
        <v>44</v>
      </c>
      <c r="I290" s="60">
        <f t="shared" si="35"/>
        <v>1</v>
      </c>
      <c r="J290" s="80" t="str">
        <f>$D$48</f>
        <v/>
      </c>
      <c r="K290" s="102">
        <f t="shared" si="36"/>
        <v>1</v>
      </c>
      <c r="L290" s="157" t="s">
        <v>406</v>
      </c>
      <c r="M290" s="102">
        <f t="shared" si="37"/>
        <v>1</v>
      </c>
      <c r="N290" s="157" t="s">
        <v>406</v>
      </c>
      <c r="O290" s="54" t="s">
        <v>406</v>
      </c>
      <c r="P290" s="47">
        <f t="shared" si="39"/>
        <v>288</v>
      </c>
      <c r="Q290" s="47">
        <f t="shared" si="38"/>
        <v>0</v>
      </c>
      <c r="R290" s="47" t="str">
        <f t="shared" si="32"/>
        <v xml:space="preserve">287 </v>
      </c>
      <c r="S290" s="61" t="str">
        <f t="shared" si="33"/>
        <v/>
      </c>
    </row>
    <row r="291" spans="3:19">
      <c r="C291" s="47">
        <v>288</v>
      </c>
      <c r="D291" s="48" t="str">
        <f>Strings!B290</f>
        <v>Mind Blast</v>
      </c>
      <c r="F291" s="91" t="s">
        <v>715</v>
      </c>
      <c r="G291" s="92" t="s">
        <v>1088</v>
      </c>
      <c r="H291" s="60">
        <f t="shared" si="34"/>
        <v>44</v>
      </c>
      <c r="I291" s="60">
        <f t="shared" si="35"/>
        <v>0</v>
      </c>
      <c r="J291" s="80" t="str">
        <f>$D$49</f>
        <v>Blind</v>
      </c>
      <c r="K291" s="102">
        <f t="shared" si="36"/>
        <v>0</v>
      </c>
      <c r="L291" s="157" t="s">
        <v>406</v>
      </c>
      <c r="M291" s="102">
        <f t="shared" si="37"/>
        <v>0</v>
      </c>
      <c r="N291" s="157" t="s">
        <v>406</v>
      </c>
      <c r="O291" s="54" t="s">
        <v>406</v>
      </c>
      <c r="P291" s="47">
        <f t="shared" si="39"/>
        <v>289</v>
      </c>
      <c r="Q291" s="47">
        <f t="shared" si="38"/>
        <v>0</v>
      </c>
      <c r="R291" s="47" t="str">
        <f t="shared" si="32"/>
        <v>288 Blind</v>
      </c>
      <c r="S291" s="61" t="str">
        <f t="shared" si="33"/>
        <v/>
      </c>
    </row>
    <row r="292" spans="3:19">
      <c r="C292" s="47">
        <v>289</v>
      </c>
      <c r="D292" s="48" t="str">
        <f>Strings!B291</f>
        <v>Level Blast</v>
      </c>
      <c r="F292" s="91" t="s">
        <v>716</v>
      </c>
      <c r="G292" s="92" t="s">
        <v>1089</v>
      </c>
      <c r="H292" s="60">
        <f t="shared" si="34"/>
        <v>44</v>
      </c>
      <c r="I292" s="60">
        <f t="shared" si="35"/>
        <v>0</v>
      </c>
      <c r="J292" s="80" t="str">
        <f>$D$50</f>
        <v>Spell Absorb</v>
      </c>
      <c r="K292" s="102">
        <f t="shared" si="36"/>
        <v>0</v>
      </c>
      <c r="L292" s="157" t="s">
        <v>406</v>
      </c>
      <c r="M292" s="102">
        <f t="shared" si="37"/>
        <v>0</v>
      </c>
      <c r="N292" s="157" t="s">
        <v>406</v>
      </c>
      <c r="O292" s="54" t="s">
        <v>406</v>
      </c>
      <c r="P292" s="47">
        <f t="shared" si="39"/>
        <v>290</v>
      </c>
      <c r="Q292" s="47">
        <f t="shared" si="38"/>
        <v>0</v>
      </c>
      <c r="R292" s="47" t="str">
        <f t="shared" si="32"/>
        <v>289 Spell Absorb</v>
      </c>
      <c r="S292" s="61" t="str">
        <f t="shared" si="33"/>
        <v/>
      </c>
    </row>
    <row r="293" spans="3:19">
      <c r="C293" s="47">
        <v>290</v>
      </c>
      <c r="D293" s="48" t="str">
        <f>Strings!B292</f>
        <v>Knife Hand</v>
      </c>
      <c r="F293" s="91" t="s">
        <v>717</v>
      </c>
      <c r="G293" s="92" t="s">
        <v>1090</v>
      </c>
      <c r="H293" s="60">
        <f t="shared" si="34"/>
        <v>44</v>
      </c>
      <c r="I293" s="60">
        <f t="shared" si="35"/>
        <v>0</v>
      </c>
      <c r="J293" s="80" t="str">
        <f>$D$51</f>
        <v>Life Drain</v>
      </c>
      <c r="K293" s="102">
        <f t="shared" si="36"/>
        <v>0</v>
      </c>
      <c r="L293" s="157" t="s">
        <v>406</v>
      </c>
      <c r="M293" s="102">
        <f t="shared" si="37"/>
        <v>0</v>
      </c>
      <c r="N293" s="157" t="s">
        <v>406</v>
      </c>
      <c r="O293" s="54" t="s">
        <v>406</v>
      </c>
      <c r="P293" s="47">
        <f t="shared" si="39"/>
        <v>291</v>
      </c>
      <c r="Q293" s="47">
        <f t="shared" si="38"/>
        <v>0</v>
      </c>
      <c r="R293" s="47" t="str">
        <f t="shared" si="32"/>
        <v>290 Life Drain</v>
      </c>
      <c r="S293" s="61" t="str">
        <f t="shared" si="33"/>
        <v/>
      </c>
    </row>
    <row r="294" spans="3:19">
      <c r="C294" s="47">
        <v>291</v>
      </c>
      <c r="D294" s="48" t="str">
        <f>Strings!B293</f>
        <v>Thunder Soul</v>
      </c>
      <c r="F294" s="91" t="s">
        <v>718</v>
      </c>
      <c r="G294" s="92" t="s">
        <v>1091</v>
      </c>
      <c r="H294" s="60">
        <f t="shared" si="34"/>
        <v>44</v>
      </c>
      <c r="I294" s="60">
        <f t="shared" si="35"/>
        <v>0</v>
      </c>
      <c r="J294" s="80" t="str">
        <f>$D$52</f>
        <v>Pray Faith</v>
      </c>
      <c r="K294" s="102">
        <f t="shared" si="36"/>
        <v>0</v>
      </c>
      <c r="L294" s="157" t="s">
        <v>406</v>
      </c>
      <c r="M294" s="102">
        <f t="shared" si="37"/>
        <v>0</v>
      </c>
      <c r="N294" s="157" t="s">
        <v>406</v>
      </c>
      <c r="O294" s="54" t="s">
        <v>406</v>
      </c>
      <c r="P294" s="47">
        <f t="shared" si="39"/>
        <v>292</v>
      </c>
      <c r="Q294" s="47">
        <f t="shared" si="38"/>
        <v>0</v>
      </c>
      <c r="R294" s="47" t="str">
        <f t="shared" si="32"/>
        <v>291 Pray Faith</v>
      </c>
      <c r="S294" s="61" t="str">
        <f t="shared" si="33"/>
        <v/>
      </c>
    </row>
    <row r="295" spans="3:19">
      <c r="C295" s="47">
        <v>292</v>
      </c>
      <c r="D295" s="48" t="str">
        <f>Strings!B294</f>
        <v>Aqua Soul</v>
      </c>
      <c r="F295" s="91" t="s">
        <v>719</v>
      </c>
      <c r="G295" s="92" t="s">
        <v>1092</v>
      </c>
      <c r="H295" s="60">
        <f t="shared" si="34"/>
        <v>44</v>
      </c>
      <c r="I295" s="60">
        <f t="shared" si="35"/>
        <v>0</v>
      </c>
      <c r="J295" s="80" t="str">
        <f>$D$53</f>
        <v>Doubt Faith</v>
      </c>
      <c r="K295" s="102">
        <f t="shared" si="36"/>
        <v>0</v>
      </c>
      <c r="L295" s="157" t="s">
        <v>406</v>
      </c>
      <c r="M295" s="102">
        <f t="shared" si="37"/>
        <v>0</v>
      </c>
      <c r="N295" s="157" t="s">
        <v>406</v>
      </c>
      <c r="O295" s="54" t="s">
        <v>406</v>
      </c>
      <c r="P295" s="47">
        <f t="shared" si="39"/>
        <v>293</v>
      </c>
      <c r="Q295" s="47">
        <f t="shared" si="38"/>
        <v>0</v>
      </c>
      <c r="R295" s="47" t="str">
        <f t="shared" si="32"/>
        <v>292 Doubt Faith</v>
      </c>
      <c r="S295" s="61" t="str">
        <f t="shared" si="33"/>
        <v/>
      </c>
    </row>
    <row r="296" spans="3:19">
      <c r="C296" s="47">
        <v>293</v>
      </c>
      <c r="D296" s="48" t="str">
        <f>Strings!B295</f>
        <v>Ice Soul</v>
      </c>
      <c r="F296" s="91" t="s">
        <v>720</v>
      </c>
      <c r="G296" s="92" t="s">
        <v>1093</v>
      </c>
      <c r="H296" s="60">
        <f t="shared" si="34"/>
        <v>44</v>
      </c>
      <c r="I296" s="60">
        <f t="shared" si="35"/>
        <v>0</v>
      </c>
      <c r="J296" s="80" t="str">
        <f>$D$54</f>
        <v>Zombie</v>
      </c>
      <c r="K296" s="102">
        <f t="shared" si="36"/>
        <v>0</v>
      </c>
      <c r="L296" s="157" t="s">
        <v>406</v>
      </c>
      <c r="M296" s="102">
        <f t="shared" si="37"/>
        <v>0</v>
      </c>
      <c r="N296" s="157" t="s">
        <v>406</v>
      </c>
      <c r="O296" s="54" t="s">
        <v>406</v>
      </c>
      <c r="P296" s="47">
        <f t="shared" si="39"/>
        <v>294</v>
      </c>
      <c r="Q296" s="47">
        <f t="shared" si="38"/>
        <v>0</v>
      </c>
      <c r="R296" s="47" t="str">
        <f t="shared" si="32"/>
        <v>293 Zombie</v>
      </c>
      <c r="S296" s="61" t="str">
        <f t="shared" si="33"/>
        <v/>
      </c>
    </row>
    <row r="297" spans="3:19">
      <c r="C297" s="47">
        <v>294</v>
      </c>
      <c r="D297" s="48" t="str">
        <f>Strings!B296</f>
        <v>Wind Soul</v>
      </c>
      <c r="F297" s="91" t="s">
        <v>721</v>
      </c>
      <c r="G297" s="92" t="s">
        <v>1094</v>
      </c>
      <c r="H297" s="60">
        <f t="shared" si="34"/>
        <v>44</v>
      </c>
      <c r="I297" s="60">
        <f t="shared" si="35"/>
        <v>0</v>
      </c>
      <c r="J297" s="80" t="str">
        <f>$D$55</f>
        <v>Silence Song</v>
      </c>
      <c r="K297" s="102">
        <f t="shared" si="36"/>
        <v>0</v>
      </c>
      <c r="L297" s="157" t="s">
        <v>406</v>
      </c>
      <c r="M297" s="102">
        <f t="shared" si="37"/>
        <v>0</v>
      </c>
      <c r="N297" s="157" t="s">
        <v>406</v>
      </c>
      <c r="O297" s="54" t="s">
        <v>406</v>
      </c>
      <c r="P297" s="47">
        <f t="shared" si="39"/>
        <v>295</v>
      </c>
      <c r="Q297" s="47">
        <f t="shared" si="38"/>
        <v>0</v>
      </c>
      <c r="R297" s="47" t="str">
        <f t="shared" si="32"/>
        <v>294 Silence Song</v>
      </c>
      <c r="S297" s="61" t="str">
        <f t="shared" si="33"/>
        <v/>
      </c>
    </row>
    <row r="298" spans="3:19">
      <c r="C298" s="47">
        <v>295</v>
      </c>
      <c r="D298" s="48" t="str">
        <f>Strings!B297</f>
        <v>Throw Spirit</v>
      </c>
      <c r="F298" s="91" t="s">
        <v>722</v>
      </c>
      <c r="G298" s="92" t="s">
        <v>1095</v>
      </c>
      <c r="H298" s="60">
        <f t="shared" si="34"/>
        <v>44</v>
      </c>
      <c r="I298" s="60">
        <f t="shared" si="35"/>
        <v>0</v>
      </c>
      <c r="J298" s="80" t="str">
        <f>$D$56</f>
        <v>Blind Rage</v>
      </c>
      <c r="K298" s="102">
        <f t="shared" si="36"/>
        <v>0</v>
      </c>
      <c r="L298" s="157" t="s">
        <v>406</v>
      </c>
      <c r="M298" s="102">
        <f t="shared" si="37"/>
        <v>0</v>
      </c>
      <c r="N298" s="157" t="s">
        <v>406</v>
      </c>
      <c r="O298" s="54" t="s">
        <v>406</v>
      </c>
      <c r="P298" s="47">
        <f t="shared" si="39"/>
        <v>296</v>
      </c>
      <c r="Q298" s="47">
        <f t="shared" si="38"/>
        <v>0</v>
      </c>
      <c r="R298" s="47" t="str">
        <f t="shared" si="32"/>
        <v>295 Blind Rage</v>
      </c>
      <c r="S298" s="61" t="str">
        <f t="shared" si="33"/>
        <v/>
      </c>
    </row>
    <row r="299" spans="3:19">
      <c r="C299" s="47">
        <v>296</v>
      </c>
      <c r="D299" s="48" t="str">
        <f>Strings!B298</f>
        <v>Zombie Touch</v>
      </c>
      <c r="F299" s="91" t="s">
        <v>723</v>
      </c>
      <c r="G299" s="92" t="s">
        <v>406</v>
      </c>
      <c r="H299" s="60">
        <f t="shared" si="34"/>
        <v>45</v>
      </c>
      <c r="I299" s="60">
        <f t="shared" si="35"/>
        <v>1</v>
      </c>
      <c r="J299" s="80" t="s">
        <v>406</v>
      </c>
      <c r="K299" s="102">
        <f t="shared" si="36"/>
        <v>1</v>
      </c>
      <c r="L299" s="157" t="s">
        <v>406</v>
      </c>
      <c r="M299" s="102">
        <f t="shared" si="37"/>
        <v>1</v>
      </c>
      <c r="N299" s="157" t="s">
        <v>406</v>
      </c>
      <c r="O299" s="54" t="s">
        <v>406</v>
      </c>
      <c r="P299" s="47">
        <f t="shared" si="39"/>
        <v>297</v>
      </c>
      <c r="Q299" s="47">
        <f t="shared" si="38"/>
        <v>0</v>
      </c>
      <c r="R299" s="47" t="str">
        <f t="shared" si="32"/>
        <v xml:space="preserve">296 </v>
      </c>
      <c r="S299" s="61" t="str">
        <f t="shared" si="33"/>
        <v/>
      </c>
    </row>
    <row r="300" spans="3:19">
      <c r="C300" s="47">
        <v>297</v>
      </c>
      <c r="D300" s="48" t="str">
        <f>Strings!B299</f>
        <v>Sleep Touch</v>
      </c>
      <c r="F300" s="91" t="s">
        <v>724</v>
      </c>
      <c r="G300" s="92" t="s">
        <v>406</v>
      </c>
      <c r="H300" s="60">
        <f t="shared" si="34"/>
        <v>46</v>
      </c>
      <c r="I300" s="60">
        <f t="shared" si="35"/>
        <v>1</v>
      </c>
      <c r="J300" s="80" t="s">
        <v>406</v>
      </c>
      <c r="K300" s="102">
        <f t="shared" si="36"/>
        <v>1</v>
      </c>
      <c r="L300" s="157" t="s">
        <v>406</v>
      </c>
      <c r="M300" s="102">
        <f t="shared" si="37"/>
        <v>1</v>
      </c>
      <c r="N300" s="157" t="s">
        <v>406</v>
      </c>
      <c r="O300" s="54" t="s">
        <v>406</v>
      </c>
      <c r="P300" s="47">
        <f t="shared" si="39"/>
        <v>298</v>
      </c>
      <c r="Q300" s="47">
        <f t="shared" si="38"/>
        <v>0</v>
      </c>
      <c r="R300" s="47" t="str">
        <f t="shared" si="32"/>
        <v xml:space="preserve">297 </v>
      </c>
      <c r="S300" s="61" t="str">
        <f t="shared" si="33"/>
        <v/>
      </c>
    </row>
    <row r="301" spans="3:19">
      <c r="C301" s="47">
        <v>298</v>
      </c>
      <c r="D301" s="48" t="str">
        <f>Strings!B300</f>
        <v>Drain Touch</v>
      </c>
      <c r="F301" s="91" t="s">
        <v>725</v>
      </c>
      <c r="G301" s="92" t="s">
        <v>406</v>
      </c>
      <c r="H301" s="60">
        <f t="shared" si="34"/>
        <v>47</v>
      </c>
      <c r="I301" s="60">
        <f t="shared" si="35"/>
        <v>1</v>
      </c>
      <c r="J301" s="80" t="s">
        <v>406</v>
      </c>
      <c r="K301" s="102">
        <f t="shared" si="36"/>
        <v>1</v>
      </c>
      <c r="L301" s="157" t="s">
        <v>406</v>
      </c>
      <c r="M301" s="102">
        <f t="shared" si="37"/>
        <v>1</v>
      </c>
      <c r="N301" s="157" t="s">
        <v>406</v>
      </c>
      <c r="O301" s="54" t="s">
        <v>406</v>
      </c>
      <c r="P301" s="47">
        <f t="shared" si="39"/>
        <v>299</v>
      </c>
      <c r="Q301" s="47">
        <f t="shared" si="38"/>
        <v>0</v>
      </c>
      <c r="R301" s="47" t="str">
        <f t="shared" si="32"/>
        <v xml:space="preserve">298 </v>
      </c>
      <c r="S301" s="61" t="str">
        <f t="shared" si="33"/>
        <v/>
      </c>
    </row>
    <row r="302" spans="3:19">
      <c r="C302" s="47">
        <v>299</v>
      </c>
      <c r="D302" s="48" t="str">
        <f>Strings!B301</f>
        <v>Grease Touch</v>
      </c>
      <c r="F302" s="91" t="s">
        <v>726</v>
      </c>
      <c r="G302" s="92" t="s">
        <v>406</v>
      </c>
      <c r="H302" s="60">
        <f t="shared" si="34"/>
        <v>48</v>
      </c>
      <c r="I302" s="60">
        <f t="shared" si="35"/>
        <v>1</v>
      </c>
      <c r="J302" s="80" t="s">
        <v>406</v>
      </c>
      <c r="K302" s="102">
        <f t="shared" si="36"/>
        <v>1</v>
      </c>
      <c r="L302" s="157" t="s">
        <v>406</v>
      </c>
      <c r="M302" s="102">
        <f t="shared" si="37"/>
        <v>1</v>
      </c>
      <c r="N302" s="157" t="s">
        <v>406</v>
      </c>
      <c r="O302" s="54" t="s">
        <v>406</v>
      </c>
      <c r="P302" s="47">
        <f t="shared" si="39"/>
        <v>300</v>
      </c>
      <c r="Q302" s="47">
        <f t="shared" si="38"/>
        <v>0</v>
      </c>
      <c r="R302" s="47" t="str">
        <f t="shared" si="32"/>
        <v xml:space="preserve">299 </v>
      </c>
      <c r="S302" s="61" t="str">
        <f t="shared" si="33"/>
        <v/>
      </c>
    </row>
    <row r="303" spans="3:19">
      <c r="C303" s="47">
        <v>300</v>
      </c>
      <c r="D303" s="48" t="str">
        <f>Strings!B302</f>
        <v>Wing Attack</v>
      </c>
      <c r="F303" s="91" t="s">
        <v>727</v>
      </c>
      <c r="G303" s="92" t="s">
        <v>406</v>
      </c>
      <c r="H303" s="60">
        <f t="shared" si="34"/>
        <v>49</v>
      </c>
      <c r="I303" s="60">
        <f t="shared" si="35"/>
        <v>1</v>
      </c>
      <c r="J303" s="80" t="s">
        <v>406</v>
      </c>
      <c r="K303" s="102">
        <f t="shared" si="36"/>
        <v>1</v>
      </c>
      <c r="L303" s="157" t="s">
        <v>406</v>
      </c>
      <c r="M303" s="102">
        <f t="shared" si="37"/>
        <v>1</v>
      </c>
      <c r="N303" s="157" t="s">
        <v>406</v>
      </c>
      <c r="O303" s="54" t="s">
        <v>406</v>
      </c>
      <c r="P303" s="47">
        <f t="shared" si="39"/>
        <v>301</v>
      </c>
      <c r="Q303" s="47">
        <f t="shared" si="38"/>
        <v>0</v>
      </c>
      <c r="R303" s="47" t="str">
        <f t="shared" si="32"/>
        <v xml:space="preserve">300 </v>
      </c>
      <c r="S303" s="61" t="str">
        <f t="shared" si="33"/>
        <v/>
      </c>
    </row>
    <row r="304" spans="3:19">
      <c r="C304" s="47">
        <v>301</v>
      </c>
      <c r="D304" s="48" t="str">
        <f>Strings!B303</f>
        <v>Look of Devil</v>
      </c>
      <c r="F304" s="91" t="s">
        <v>728</v>
      </c>
      <c r="G304" s="92" t="s">
        <v>406</v>
      </c>
      <c r="H304" s="60">
        <f t="shared" si="34"/>
        <v>50</v>
      </c>
      <c r="I304" s="60">
        <f t="shared" si="35"/>
        <v>1</v>
      </c>
      <c r="J304" s="80" t="s">
        <v>406</v>
      </c>
      <c r="K304" s="102">
        <f t="shared" si="36"/>
        <v>1</v>
      </c>
      <c r="L304" s="157" t="s">
        <v>406</v>
      </c>
      <c r="M304" s="102">
        <f t="shared" si="37"/>
        <v>1</v>
      </c>
      <c r="N304" s="157" t="s">
        <v>406</v>
      </c>
      <c r="O304" s="54" t="s">
        <v>406</v>
      </c>
      <c r="P304" s="47">
        <f t="shared" si="39"/>
        <v>302</v>
      </c>
      <c r="Q304" s="47">
        <f t="shared" si="38"/>
        <v>0</v>
      </c>
      <c r="R304" s="47" t="str">
        <f t="shared" si="32"/>
        <v xml:space="preserve">301 </v>
      </c>
      <c r="S304" s="61" t="str">
        <f t="shared" si="33"/>
        <v/>
      </c>
    </row>
    <row r="305" spans="3:19">
      <c r="C305" s="47">
        <v>302</v>
      </c>
      <c r="D305" s="48" t="str">
        <f>Strings!B304</f>
        <v>Look of Fright</v>
      </c>
      <c r="F305" s="91" t="s">
        <v>729</v>
      </c>
      <c r="G305" s="92" t="s">
        <v>406</v>
      </c>
      <c r="H305" s="60">
        <f t="shared" si="34"/>
        <v>51</v>
      </c>
      <c r="I305" s="60">
        <f t="shared" si="35"/>
        <v>1</v>
      </c>
      <c r="J305" s="80" t="s">
        <v>406</v>
      </c>
      <c r="K305" s="102">
        <f t="shared" si="36"/>
        <v>1</v>
      </c>
      <c r="L305" s="157" t="s">
        <v>406</v>
      </c>
      <c r="M305" s="102">
        <f t="shared" si="37"/>
        <v>1</v>
      </c>
      <c r="N305" s="157" t="s">
        <v>406</v>
      </c>
      <c r="O305" s="54" t="s">
        <v>406</v>
      </c>
      <c r="P305" s="47">
        <f t="shared" si="39"/>
        <v>303</v>
      </c>
      <c r="Q305" s="47">
        <f t="shared" si="38"/>
        <v>0</v>
      </c>
      <c r="R305" s="47" t="str">
        <f t="shared" si="32"/>
        <v xml:space="preserve">302 </v>
      </c>
      <c r="S305" s="61" t="str">
        <f t="shared" si="33"/>
        <v/>
      </c>
    </row>
    <row r="306" spans="3:19">
      <c r="C306" s="47">
        <v>303</v>
      </c>
      <c r="D306" s="48" t="str">
        <f>Strings!B305</f>
        <v>Circle</v>
      </c>
      <c r="F306" s="91" t="s">
        <v>730</v>
      </c>
      <c r="G306" s="92" t="s">
        <v>406</v>
      </c>
      <c r="H306" s="60">
        <f t="shared" si="34"/>
        <v>52</v>
      </c>
      <c r="I306" s="60">
        <f t="shared" si="35"/>
        <v>1</v>
      </c>
      <c r="J306" s="80" t="s">
        <v>406</v>
      </c>
      <c r="K306" s="102">
        <f t="shared" si="36"/>
        <v>1</v>
      </c>
      <c r="L306" s="157" t="s">
        <v>406</v>
      </c>
      <c r="M306" s="102">
        <f t="shared" si="37"/>
        <v>1</v>
      </c>
      <c r="N306" s="157" t="s">
        <v>406</v>
      </c>
      <c r="O306" s="54" t="s">
        <v>406</v>
      </c>
      <c r="P306" s="47">
        <f t="shared" si="39"/>
        <v>304</v>
      </c>
      <c r="Q306" s="47">
        <f t="shared" si="38"/>
        <v>0</v>
      </c>
      <c r="R306" s="47" t="str">
        <f t="shared" si="32"/>
        <v xml:space="preserve">303 </v>
      </c>
      <c r="S306" s="61" t="str">
        <f t="shared" si="33"/>
        <v/>
      </c>
    </row>
    <row r="307" spans="3:19">
      <c r="C307" s="47">
        <v>304</v>
      </c>
      <c r="D307" s="48" t="str">
        <f>Strings!B306</f>
        <v>Death Sentence</v>
      </c>
      <c r="F307" s="91" t="s">
        <v>731</v>
      </c>
      <c r="G307" s="92" t="s">
        <v>406</v>
      </c>
      <c r="H307" s="60">
        <f t="shared" si="34"/>
        <v>53</v>
      </c>
      <c r="I307" s="60">
        <f t="shared" si="35"/>
        <v>1</v>
      </c>
      <c r="J307" s="80" t="s">
        <v>406</v>
      </c>
      <c r="K307" s="102">
        <f t="shared" si="36"/>
        <v>1</v>
      </c>
      <c r="L307" s="157" t="s">
        <v>406</v>
      </c>
      <c r="M307" s="102">
        <f t="shared" si="37"/>
        <v>1</v>
      </c>
      <c r="N307" s="157" t="s">
        <v>406</v>
      </c>
      <c r="O307" s="54" t="s">
        <v>406</v>
      </c>
      <c r="P307" s="47">
        <f t="shared" si="39"/>
        <v>305</v>
      </c>
      <c r="Q307" s="47">
        <f t="shared" si="38"/>
        <v>0</v>
      </c>
      <c r="R307" s="47" t="str">
        <f t="shared" si="32"/>
        <v xml:space="preserve">304 </v>
      </c>
      <c r="S307" s="61" t="str">
        <f t="shared" si="33"/>
        <v/>
      </c>
    </row>
    <row r="308" spans="3:19">
      <c r="C308" s="47">
        <v>305</v>
      </c>
      <c r="D308" s="48" t="str">
        <f>Strings!B307</f>
        <v>Scratch Up</v>
      </c>
      <c r="F308" s="91" t="s">
        <v>732</v>
      </c>
      <c r="G308" s="92" t="s">
        <v>406</v>
      </c>
      <c r="H308" s="60">
        <f t="shared" si="34"/>
        <v>54</v>
      </c>
      <c r="I308" s="60">
        <f t="shared" si="35"/>
        <v>1</v>
      </c>
      <c r="J308" s="80" t="s">
        <v>406</v>
      </c>
      <c r="K308" s="102">
        <f t="shared" si="36"/>
        <v>1</v>
      </c>
      <c r="L308" s="157" t="s">
        <v>406</v>
      </c>
      <c r="M308" s="102">
        <f t="shared" si="37"/>
        <v>1</v>
      </c>
      <c r="N308" s="157" t="s">
        <v>406</v>
      </c>
      <c r="O308" s="54" t="s">
        <v>406</v>
      </c>
      <c r="P308" s="47">
        <f t="shared" si="39"/>
        <v>306</v>
      </c>
      <c r="Q308" s="47">
        <f t="shared" si="38"/>
        <v>0</v>
      </c>
      <c r="R308" s="47" t="str">
        <f t="shared" si="32"/>
        <v xml:space="preserve">305 </v>
      </c>
      <c r="S308" s="61" t="str">
        <f t="shared" si="33"/>
        <v/>
      </c>
    </row>
    <row r="309" spans="3:19">
      <c r="C309" s="47">
        <v>306</v>
      </c>
      <c r="D309" s="48" t="str">
        <f>Strings!B308</f>
        <v>Beak</v>
      </c>
      <c r="F309" s="91" t="s">
        <v>733</v>
      </c>
      <c r="G309" s="92" t="s">
        <v>1922</v>
      </c>
      <c r="H309" s="60">
        <f t="shared" si="34"/>
        <v>55</v>
      </c>
      <c r="I309" s="60">
        <f t="shared" si="35"/>
        <v>1</v>
      </c>
      <c r="J309" s="80" t="s">
        <v>406</v>
      </c>
      <c r="K309" s="102">
        <f t="shared" si="36"/>
        <v>1</v>
      </c>
      <c r="L309" s="157" t="s">
        <v>406</v>
      </c>
      <c r="M309" s="102">
        <f t="shared" si="37"/>
        <v>1</v>
      </c>
      <c r="N309" s="157" t="s">
        <v>406</v>
      </c>
      <c r="O309" s="54" t="s">
        <v>406</v>
      </c>
      <c r="P309" s="47">
        <f t="shared" si="39"/>
        <v>307</v>
      </c>
      <c r="Q309" s="47">
        <f t="shared" si="38"/>
        <v>0</v>
      </c>
      <c r="R309" s="47" t="str">
        <f t="shared" si="32"/>
        <v>306 White Talk skill</v>
      </c>
      <c r="S309" s="61" t="str">
        <f t="shared" si="33"/>
        <v/>
      </c>
    </row>
    <row r="310" spans="3:19">
      <c r="C310" s="47">
        <v>307</v>
      </c>
      <c r="D310" s="48" t="str">
        <f>Strings!B309</f>
        <v>Shine Lover</v>
      </c>
      <c r="F310" s="91" t="s">
        <v>734</v>
      </c>
      <c r="G310" s="92" t="s">
        <v>1273</v>
      </c>
      <c r="H310" s="60">
        <f t="shared" si="34"/>
        <v>56</v>
      </c>
      <c r="I310" s="60">
        <f t="shared" si="35"/>
        <v>1</v>
      </c>
      <c r="J310" s="80" t="s">
        <v>406</v>
      </c>
      <c r="K310" s="102">
        <f t="shared" si="36"/>
        <v>1</v>
      </c>
      <c r="L310" s="157" t="s">
        <v>406</v>
      </c>
      <c r="M310" s="102">
        <f t="shared" si="37"/>
        <v>1</v>
      </c>
      <c r="N310" s="157" t="s">
        <v>406</v>
      </c>
      <c r="O310" s="54" t="s">
        <v>406</v>
      </c>
      <c r="P310" s="47">
        <f t="shared" si="39"/>
        <v>308</v>
      </c>
      <c r="Q310" s="47">
        <f t="shared" si="38"/>
        <v>0</v>
      </c>
      <c r="R310" s="47" t="str">
        <f t="shared" si="32"/>
        <v>307 Ice Bracelet</v>
      </c>
      <c r="S310" s="61" t="str">
        <f t="shared" si="33"/>
        <v/>
      </c>
    </row>
    <row r="311" spans="3:19">
      <c r="C311" s="47">
        <v>308</v>
      </c>
      <c r="D311" s="48" t="str">
        <f>Strings!B310</f>
        <v>Feather Bomb</v>
      </c>
      <c r="F311" s="91" t="s">
        <v>735</v>
      </c>
      <c r="G311" s="92" t="s">
        <v>1274</v>
      </c>
      <c r="H311" s="60">
        <f t="shared" si="34"/>
        <v>57</v>
      </c>
      <c r="I311" s="60">
        <f t="shared" si="35"/>
        <v>1</v>
      </c>
      <c r="J311" s="80" t="s">
        <v>406</v>
      </c>
      <c r="K311" s="102">
        <f t="shared" si="36"/>
        <v>1</v>
      </c>
      <c r="L311" s="157" t="s">
        <v>406</v>
      </c>
      <c r="M311" s="102">
        <f t="shared" si="37"/>
        <v>1</v>
      </c>
      <c r="N311" s="157" t="s">
        <v>406</v>
      </c>
      <c r="O311" s="54" t="s">
        <v>406</v>
      </c>
      <c r="P311" s="47">
        <f t="shared" si="39"/>
        <v>309</v>
      </c>
      <c r="Q311" s="47">
        <f t="shared" si="38"/>
        <v>0</v>
      </c>
      <c r="R311" s="47" t="str">
        <f t="shared" si="32"/>
        <v>308 Fire Bracelet</v>
      </c>
      <c r="S311" s="61" t="str">
        <f t="shared" si="33"/>
        <v/>
      </c>
    </row>
    <row r="312" spans="3:19">
      <c r="C312" s="47">
        <v>309</v>
      </c>
      <c r="D312" s="48" t="str">
        <f>Strings!B311</f>
        <v>Beaking</v>
      </c>
      <c r="F312" s="91" t="s">
        <v>736</v>
      </c>
      <c r="G312" s="92" t="s">
        <v>1923</v>
      </c>
      <c r="H312" s="60">
        <f t="shared" si="34"/>
        <v>58</v>
      </c>
      <c r="I312" s="60">
        <f t="shared" si="35"/>
        <v>1</v>
      </c>
      <c r="J312" s="80" t="s">
        <v>406</v>
      </c>
      <c r="K312" s="102">
        <f t="shared" si="36"/>
        <v>1</v>
      </c>
      <c r="L312" s="157" t="s">
        <v>406</v>
      </c>
      <c r="M312" s="102">
        <f t="shared" si="37"/>
        <v>1</v>
      </c>
      <c r="N312" s="157" t="s">
        <v>406</v>
      </c>
      <c r="O312" s="54" t="s">
        <v>406</v>
      </c>
      <c r="P312" s="47">
        <f t="shared" si="39"/>
        <v>310</v>
      </c>
      <c r="Q312" s="47">
        <f t="shared" si="38"/>
        <v>0</v>
      </c>
      <c r="R312" s="47" t="str">
        <f t="shared" si="32"/>
        <v>309 Thunder Bracelet</v>
      </c>
      <c r="S312" s="61" t="str">
        <f t="shared" si="33"/>
        <v/>
      </c>
    </row>
    <row r="313" spans="3:19">
      <c r="C313" s="47">
        <v>310</v>
      </c>
      <c r="D313" s="48" t="str">
        <f>Strings!B312</f>
        <v>Straight Dash</v>
      </c>
      <c r="F313" s="91" t="s">
        <v>737</v>
      </c>
      <c r="G313" s="92" t="s">
        <v>1276</v>
      </c>
      <c r="H313" s="60">
        <f t="shared" si="34"/>
        <v>58</v>
      </c>
      <c r="I313" s="60">
        <f t="shared" si="35"/>
        <v>0</v>
      </c>
      <c r="J313" s="80" t="str">
        <f>$D$254</f>
        <v>Dragon Tame</v>
      </c>
      <c r="K313" s="102">
        <f t="shared" si="36"/>
        <v>0</v>
      </c>
      <c r="L313" s="157" t="s">
        <v>406</v>
      </c>
      <c r="M313" s="102">
        <f t="shared" si="37"/>
        <v>0</v>
      </c>
      <c r="N313" s="157" t="s">
        <v>406</v>
      </c>
      <c r="O313" s="54" t="s">
        <v>406</v>
      </c>
      <c r="P313" s="47">
        <f t="shared" si="39"/>
        <v>311</v>
      </c>
      <c r="Q313" s="47">
        <f t="shared" si="38"/>
        <v>0</v>
      </c>
      <c r="R313" s="47" t="str">
        <f t="shared" si="32"/>
        <v>310 Dragon Tame</v>
      </c>
      <c r="S313" s="61" t="str">
        <f t="shared" si="33"/>
        <v/>
      </c>
    </row>
    <row r="314" spans="3:19">
      <c r="C314" s="47">
        <v>311</v>
      </c>
      <c r="D314" s="48" t="str">
        <f>Strings!B313</f>
        <v>Nose Bracelet</v>
      </c>
      <c r="F314" s="91" t="s">
        <v>738</v>
      </c>
      <c r="G314" s="92" t="s">
        <v>1277</v>
      </c>
      <c r="H314" s="60">
        <f t="shared" si="34"/>
        <v>58</v>
      </c>
      <c r="I314" s="60">
        <f t="shared" si="35"/>
        <v>0</v>
      </c>
      <c r="J314" s="80" t="str">
        <f>$D$255</f>
        <v>Dragon Care</v>
      </c>
      <c r="K314" s="102">
        <f t="shared" si="36"/>
        <v>0</v>
      </c>
      <c r="L314" s="157" t="s">
        <v>406</v>
      </c>
      <c r="M314" s="102">
        <f t="shared" si="37"/>
        <v>0</v>
      </c>
      <c r="N314" s="157" t="s">
        <v>406</v>
      </c>
      <c r="O314" s="54" t="s">
        <v>406</v>
      </c>
      <c r="P314" s="47">
        <f t="shared" si="39"/>
        <v>312</v>
      </c>
      <c r="Q314" s="47">
        <f t="shared" si="38"/>
        <v>0</v>
      </c>
      <c r="R314" s="47" t="str">
        <f t="shared" si="32"/>
        <v>311 Dragon Care</v>
      </c>
      <c r="S314" s="61" t="str">
        <f t="shared" si="33"/>
        <v/>
      </c>
    </row>
    <row r="315" spans="3:19">
      <c r="C315" s="47">
        <v>312</v>
      </c>
      <c r="D315" s="48" t="str">
        <f>Strings!B314</f>
        <v>Oink</v>
      </c>
      <c r="F315" s="91" t="s">
        <v>739</v>
      </c>
      <c r="G315" s="92" t="s">
        <v>1924</v>
      </c>
      <c r="H315" s="60">
        <f t="shared" si="34"/>
        <v>58</v>
      </c>
      <c r="I315" s="60">
        <f t="shared" si="35"/>
        <v>0</v>
      </c>
      <c r="J315" s="80" t="str">
        <f>$D$256</f>
        <v>Dragon PowerUp</v>
      </c>
      <c r="K315" s="102">
        <f t="shared" si="36"/>
        <v>0</v>
      </c>
      <c r="L315" s="157" t="s">
        <v>406</v>
      </c>
      <c r="M315" s="102">
        <f t="shared" si="37"/>
        <v>0</v>
      </c>
      <c r="N315" s="157" t="s">
        <v>406</v>
      </c>
      <c r="O315" s="54" t="s">
        <v>406</v>
      </c>
      <c r="P315" s="47">
        <f t="shared" si="39"/>
        <v>313</v>
      </c>
      <c r="Q315" s="47">
        <f t="shared" si="38"/>
        <v>0</v>
      </c>
      <c r="R315" s="47" t="str">
        <f t="shared" si="32"/>
        <v>312 Dragon Power Up</v>
      </c>
      <c r="S315" s="61" t="str">
        <f t="shared" si="33"/>
        <v/>
      </c>
    </row>
    <row r="316" spans="3:19">
      <c r="C316" s="47">
        <v>313</v>
      </c>
      <c r="D316" s="48" t="str">
        <f>Strings!B315</f>
        <v>Pooh-</v>
      </c>
      <c r="F316" s="91" t="s">
        <v>740</v>
      </c>
      <c r="G316" s="92" t="s">
        <v>1925</v>
      </c>
      <c r="H316" s="60">
        <f t="shared" si="34"/>
        <v>58</v>
      </c>
      <c r="I316" s="60">
        <f t="shared" si="35"/>
        <v>0</v>
      </c>
      <c r="J316" s="80" t="str">
        <f>$D$257</f>
        <v>Dragon LevelUp</v>
      </c>
      <c r="K316" s="102">
        <f t="shared" si="36"/>
        <v>0</v>
      </c>
      <c r="L316" s="157" t="s">
        <v>406</v>
      </c>
      <c r="M316" s="102">
        <f t="shared" si="37"/>
        <v>0</v>
      </c>
      <c r="N316" s="157" t="s">
        <v>406</v>
      </c>
      <c r="O316" s="54" t="s">
        <v>406</v>
      </c>
      <c r="P316" s="47">
        <f t="shared" si="39"/>
        <v>314</v>
      </c>
      <c r="Q316" s="47">
        <f t="shared" si="38"/>
        <v>0</v>
      </c>
      <c r="R316" s="47" t="str">
        <f t="shared" si="32"/>
        <v>313 Dragon Level Up</v>
      </c>
      <c r="S316" s="61" t="str">
        <f t="shared" si="33"/>
        <v/>
      </c>
    </row>
    <row r="317" spans="3:19">
      <c r="C317" s="47">
        <v>314</v>
      </c>
      <c r="D317" s="48" t="str">
        <f>Strings!B316</f>
        <v>Please Eat</v>
      </c>
      <c r="F317" s="91" t="s">
        <v>741</v>
      </c>
      <c r="G317" s="92" t="s">
        <v>1280</v>
      </c>
      <c r="H317" s="60">
        <f t="shared" si="34"/>
        <v>58</v>
      </c>
      <c r="I317" s="60">
        <f t="shared" si="35"/>
        <v>0</v>
      </c>
      <c r="J317" s="80" t="str">
        <f>$D$258</f>
        <v>Holy Bracelet</v>
      </c>
      <c r="K317" s="102">
        <f t="shared" si="36"/>
        <v>0</v>
      </c>
      <c r="L317" s="157" t="s">
        <v>406</v>
      </c>
      <c r="M317" s="102">
        <f t="shared" si="37"/>
        <v>0</v>
      </c>
      <c r="N317" s="157" t="s">
        <v>406</v>
      </c>
      <c r="O317" s="54" t="s">
        <v>406</v>
      </c>
      <c r="P317" s="47">
        <f t="shared" si="39"/>
        <v>315</v>
      </c>
      <c r="Q317" s="47">
        <f t="shared" si="38"/>
        <v>0</v>
      </c>
      <c r="R317" s="47" t="str">
        <f t="shared" si="32"/>
        <v>314 Holy Bracelet</v>
      </c>
      <c r="S317" s="61" t="str">
        <f t="shared" si="33"/>
        <v/>
      </c>
    </row>
    <row r="318" spans="3:19">
      <c r="C318" s="47">
        <v>315</v>
      </c>
      <c r="D318" s="48" t="str">
        <f>Strings!B317</f>
        <v>Leaf Dance</v>
      </c>
      <c r="F318" s="91" t="s">
        <v>742</v>
      </c>
      <c r="G318" s="92" t="s">
        <v>406</v>
      </c>
      <c r="H318" s="60">
        <f t="shared" si="34"/>
        <v>59</v>
      </c>
      <c r="I318" s="60">
        <f t="shared" si="35"/>
        <v>1</v>
      </c>
      <c r="J318" s="80" t="s">
        <v>406</v>
      </c>
      <c r="K318" s="102">
        <f t="shared" si="36"/>
        <v>1</v>
      </c>
      <c r="L318" s="157" t="s">
        <v>406</v>
      </c>
      <c r="M318" s="102">
        <f t="shared" si="37"/>
        <v>1</v>
      </c>
      <c r="N318" s="157" t="s">
        <v>406</v>
      </c>
      <c r="O318" s="54" t="s">
        <v>406</v>
      </c>
      <c r="P318" s="47">
        <f t="shared" si="39"/>
        <v>316</v>
      </c>
      <c r="Q318" s="47">
        <f t="shared" si="38"/>
        <v>0</v>
      </c>
      <c r="R318" s="47" t="str">
        <f t="shared" si="32"/>
        <v xml:space="preserve">315 </v>
      </c>
      <c r="S318" s="61" t="str">
        <f t="shared" si="33"/>
        <v/>
      </c>
    </row>
    <row r="319" spans="3:19">
      <c r="C319" s="47">
        <v>316</v>
      </c>
      <c r="D319" s="48" t="str">
        <f>Strings!B318</f>
        <v>Protect Spirit</v>
      </c>
      <c r="F319" s="91" t="s">
        <v>743</v>
      </c>
      <c r="G319" s="92" t="s">
        <v>1290</v>
      </c>
      <c r="H319" s="60">
        <f t="shared" si="34"/>
        <v>59</v>
      </c>
      <c r="I319" s="60">
        <f t="shared" si="35"/>
        <v>0</v>
      </c>
      <c r="J319" s="80" t="str">
        <f>$D$268</f>
        <v>Choco Attack</v>
      </c>
      <c r="K319" s="102">
        <f t="shared" si="36"/>
        <v>0</v>
      </c>
      <c r="L319" s="157" t="s">
        <v>406</v>
      </c>
      <c r="M319" s="102">
        <f t="shared" si="37"/>
        <v>0</v>
      </c>
      <c r="N319" s="157" t="s">
        <v>406</v>
      </c>
      <c r="O319" s="54" t="s">
        <v>406</v>
      </c>
      <c r="P319" s="47">
        <f t="shared" si="39"/>
        <v>317</v>
      </c>
      <c r="Q319" s="47">
        <f t="shared" si="38"/>
        <v>0</v>
      </c>
      <c r="R319" s="47" t="str">
        <f t="shared" si="32"/>
        <v>316 Choco Attack</v>
      </c>
      <c r="S319" s="61" t="str">
        <f t="shared" si="33"/>
        <v/>
      </c>
    </row>
    <row r="320" spans="3:19">
      <c r="C320" s="47">
        <v>317</v>
      </c>
      <c r="D320" s="48" t="str">
        <f>Strings!B319</f>
        <v>Clam Spirit</v>
      </c>
      <c r="F320" s="91" t="s">
        <v>744</v>
      </c>
      <c r="G320" s="92" t="s">
        <v>1291</v>
      </c>
      <c r="H320" s="60">
        <f t="shared" si="34"/>
        <v>59</v>
      </c>
      <c r="I320" s="60">
        <f t="shared" si="35"/>
        <v>0</v>
      </c>
      <c r="J320" s="80" t="str">
        <f>$D$269</f>
        <v>Choco Ball</v>
      </c>
      <c r="K320" s="102">
        <f t="shared" si="36"/>
        <v>0</v>
      </c>
      <c r="L320" s="157" t="s">
        <v>406</v>
      </c>
      <c r="M320" s="102">
        <f t="shared" si="37"/>
        <v>0</v>
      </c>
      <c r="N320" s="157" t="s">
        <v>406</v>
      </c>
      <c r="O320" s="54" t="s">
        <v>406</v>
      </c>
      <c r="P320" s="47">
        <f t="shared" si="39"/>
        <v>318</v>
      </c>
      <c r="Q320" s="47">
        <f t="shared" si="38"/>
        <v>0</v>
      </c>
      <c r="R320" s="47" t="str">
        <f t="shared" si="32"/>
        <v>317 Choco Ball</v>
      </c>
      <c r="S320" s="61" t="str">
        <f t="shared" si="33"/>
        <v/>
      </c>
    </row>
    <row r="321" spans="3:19">
      <c r="C321" s="47">
        <v>318</v>
      </c>
      <c r="D321" s="48" t="str">
        <f>Strings!B320</f>
        <v>Spirit of Life</v>
      </c>
      <c r="F321" s="91" t="s">
        <v>745</v>
      </c>
      <c r="G321" s="92" t="s">
        <v>1292</v>
      </c>
      <c r="H321" s="60">
        <f t="shared" si="34"/>
        <v>59</v>
      </c>
      <c r="I321" s="60">
        <f t="shared" si="35"/>
        <v>0</v>
      </c>
      <c r="J321" s="80" t="str">
        <f>$D$270</f>
        <v>Choco Meteor</v>
      </c>
      <c r="K321" s="102">
        <f t="shared" si="36"/>
        <v>0</v>
      </c>
      <c r="L321" s="157" t="s">
        <v>406</v>
      </c>
      <c r="M321" s="102">
        <f t="shared" si="37"/>
        <v>0</v>
      </c>
      <c r="N321" s="157" t="s">
        <v>406</v>
      </c>
      <c r="O321" s="54" t="s">
        <v>406</v>
      </c>
      <c r="P321" s="47">
        <f t="shared" si="39"/>
        <v>319</v>
      </c>
      <c r="Q321" s="47">
        <f t="shared" si="38"/>
        <v>0</v>
      </c>
      <c r="R321" s="47" t="str">
        <f t="shared" si="32"/>
        <v>318 Choco Meteor</v>
      </c>
      <c r="S321" s="61" t="str">
        <f t="shared" si="33"/>
        <v/>
      </c>
    </row>
    <row r="322" spans="3:19">
      <c r="C322" s="47">
        <v>319</v>
      </c>
      <c r="D322" s="48" t="str">
        <f>Strings!B321</f>
        <v>Magic Spirit</v>
      </c>
      <c r="F322" s="91" t="s">
        <v>746</v>
      </c>
      <c r="G322" s="92" t="s">
        <v>1293</v>
      </c>
      <c r="H322" s="60">
        <f t="shared" si="34"/>
        <v>59</v>
      </c>
      <c r="I322" s="60">
        <f t="shared" si="35"/>
        <v>0</v>
      </c>
      <c r="J322" s="80" t="str">
        <f>$D$271</f>
        <v>Choco Esuna</v>
      </c>
      <c r="K322" s="102">
        <f t="shared" si="36"/>
        <v>0</v>
      </c>
      <c r="L322" s="157" t="s">
        <v>406</v>
      </c>
      <c r="M322" s="102">
        <f t="shared" si="37"/>
        <v>0</v>
      </c>
      <c r="N322" s="157" t="s">
        <v>406</v>
      </c>
      <c r="O322" s="54" t="s">
        <v>406</v>
      </c>
      <c r="P322" s="47">
        <f t="shared" si="39"/>
        <v>320</v>
      </c>
      <c r="Q322" s="47">
        <f t="shared" si="38"/>
        <v>0</v>
      </c>
      <c r="R322" s="47" t="str">
        <f t="shared" si="32"/>
        <v>319 Choco Esuna</v>
      </c>
      <c r="S322" s="61" t="str">
        <f t="shared" si="33"/>
        <v/>
      </c>
    </row>
    <row r="323" spans="3:19">
      <c r="C323" s="47">
        <v>320</v>
      </c>
      <c r="D323" s="48" t="str">
        <f>Strings!B322</f>
        <v>Shake Off</v>
      </c>
      <c r="F323" s="91" t="s">
        <v>747</v>
      </c>
      <c r="G323" s="92" t="s">
        <v>406</v>
      </c>
      <c r="H323" s="60">
        <f t="shared" si="34"/>
        <v>59</v>
      </c>
      <c r="I323" s="60">
        <f t="shared" si="35"/>
        <v>0</v>
      </c>
      <c r="J323" s="80" t="str">
        <f>$D$272</f>
        <v>Choco Cure</v>
      </c>
      <c r="K323" s="102">
        <f t="shared" si="36"/>
        <v>0</v>
      </c>
      <c r="L323" s="157" t="s">
        <v>406</v>
      </c>
      <c r="M323" s="102">
        <f t="shared" si="37"/>
        <v>0</v>
      </c>
      <c r="N323" s="157" t="s">
        <v>406</v>
      </c>
      <c r="O323" s="54" t="s">
        <v>406</v>
      </c>
      <c r="P323" s="47">
        <f t="shared" si="39"/>
        <v>321</v>
      </c>
      <c r="Q323" s="47">
        <f t="shared" si="38"/>
        <v>0</v>
      </c>
      <c r="R323" s="47" t="str">
        <f t="shared" ref="R323:R386" si="40">MID(F323,2,3)&amp;" "&amp;G323</f>
        <v xml:space="preserve">320 </v>
      </c>
      <c r="S323" s="61" t="str">
        <f t="shared" ref="S323:S386" si="41">IF(Q323,INDEX($R$3:$R$514,Q323),"")</f>
        <v/>
      </c>
    </row>
    <row r="324" spans="3:19">
      <c r="C324" s="47">
        <v>321</v>
      </c>
      <c r="D324" s="48" t="str">
        <f>Strings!B323</f>
        <v>Wave Around</v>
      </c>
      <c r="F324" s="91" t="s">
        <v>748</v>
      </c>
      <c r="G324" s="92" t="s">
        <v>1295</v>
      </c>
      <c r="H324" s="60">
        <f t="shared" ref="H324:H387" si="42">H323+I324</f>
        <v>59</v>
      </c>
      <c r="I324" s="60">
        <f t="shared" ref="I324:I387" si="43">IF(AND(LEN(J324)=0,LEN(L324)=0,LEN(N324)=0),1,0)</f>
        <v>0</v>
      </c>
      <c r="J324" s="80" t="str">
        <f>$D$273</f>
        <v>Tackle</v>
      </c>
      <c r="K324" s="102">
        <f t="shared" ref="K324:K387" si="44">I324</f>
        <v>0</v>
      </c>
      <c r="L324" s="157" t="s">
        <v>406</v>
      </c>
      <c r="M324" s="102">
        <f t="shared" ref="M324:M387" si="45">I324</f>
        <v>0</v>
      </c>
      <c r="N324" s="157" t="s">
        <v>406</v>
      </c>
      <c r="O324" s="54" t="s">
        <v>406</v>
      </c>
      <c r="P324" s="47">
        <f t="shared" si="39"/>
        <v>322</v>
      </c>
      <c r="Q324" s="47">
        <f t="shared" ref="Q324:Q387" si="46">IFERROR(MATCH(P324,$H$3:$H$514,0),0)</f>
        <v>0</v>
      </c>
      <c r="R324" s="47" t="str">
        <f t="shared" si="40"/>
        <v>321 Tackle</v>
      </c>
      <c r="S324" s="61" t="str">
        <f t="shared" si="41"/>
        <v/>
      </c>
    </row>
    <row r="325" spans="3:19">
      <c r="C325" s="47">
        <v>322</v>
      </c>
      <c r="D325" s="48" t="str">
        <f>Strings!B324</f>
        <v>Mimic Titan</v>
      </c>
      <c r="F325" s="91" t="s">
        <v>749</v>
      </c>
      <c r="G325" s="92" t="s">
        <v>1296</v>
      </c>
      <c r="H325" s="60">
        <f t="shared" si="42"/>
        <v>59</v>
      </c>
      <c r="I325" s="60">
        <f t="shared" si="43"/>
        <v>0</v>
      </c>
      <c r="J325" s="80" t="str">
        <f>$D$274</f>
        <v>Goblin Punch</v>
      </c>
      <c r="K325" s="102">
        <f t="shared" si="44"/>
        <v>0</v>
      </c>
      <c r="L325" s="157" t="s">
        <v>406</v>
      </c>
      <c r="M325" s="102">
        <f t="shared" si="45"/>
        <v>0</v>
      </c>
      <c r="N325" s="157" t="s">
        <v>406</v>
      </c>
      <c r="O325" s="54" t="s">
        <v>406</v>
      </c>
      <c r="P325" s="47">
        <f t="shared" ref="P325:P388" si="47">P324+1</f>
        <v>323</v>
      </c>
      <c r="Q325" s="47">
        <f t="shared" si="46"/>
        <v>0</v>
      </c>
      <c r="R325" s="47" t="str">
        <f t="shared" si="40"/>
        <v>322 Goblin Punch</v>
      </c>
      <c r="S325" s="61" t="str">
        <f t="shared" si="41"/>
        <v/>
      </c>
    </row>
    <row r="326" spans="3:19">
      <c r="C326" s="47">
        <v>323</v>
      </c>
      <c r="D326" s="48" t="str">
        <f>Strings!B325</f>
        <v>Gather Power</v>
      </c>
      <c r="F326" s="91" t="s">
        <v>750</v>
      </c>
      <c r="G326" s="92" t="s">
        <v>1297</v>
      </c>
      <c r="H326" s="60">
        <f t="shared" si="42"/>
        <v>59</v>
      </c>
      <c r="I326" s="60">
        <f t="shared" si="43"/>
        <v>0</v>
      </c>
      <c r="J326" s="80" t="str">
        <f>$D$275</f>
        <v>Turn Punch</v>
      </c>
      <c r="K326" s="102">
        <f t="shared" si="44"/>
        <v>0</v>
      </c>
      <c r="L326" s="157" t="s">
        <v>406</v>
      </c>
      <c r="M326" s="102">
        <f t="shared" si="45"/>
        <v>0</v>
      </c>
      <c r="N326" s="157" t="s">
        <v>406</v>
      </c>
      <c r="O326" s="54" t="s">
        <v>406</v>
      </c>
      <c r="P326" s="47">
        <f t="shared" si="47"/>
        <v>324</v>
      </c>
      <c r="Q326" s="47">
        <f t="shared" si="46"/>
        <v>0</v>
      </c>
      <c r="R326" s="47" t="str">
        <f t="shared" si="40"/>
        <v>323 Turn Punch</v>
      </c>
      <c r="S326" s="61" t="str">
        <f t="shared" si="41"/>
        <v/>
      </c>
    </row>
    <row r="327" spans="3:19">
      <c r="C327" s="47">
        <v>324</v>
      </c>
      <c r="D327" s="48" t="str">
        <f>Strings!B326</f>
        <v>Blow Fire</v>
      </c>
      <c r="F327" s="91" t="s">
        <v>751</v>
      </c>
      <c r="G327" s="92" t="s">
        <v>1298</v>
      </c>
      <c r="H327" s="60">
        <f t="shared" si="42"/>
        <v>59</v>
      </c>
      <c r="I327" s="60">
        <f t="shared" si="43"/>
        <v>0</v>
      </c>
      <c r="J327" s="80" t="str">
        <f>$D$276</f>
        <v>Eye Gouge</v>
      </c>
      <c r="K327" s="102">
        <f t="shared" si="44"/>
        <v>0</v>
      </c>
      <c r="L327" s="157" t="s">
        <v>406</v>
      </c>
      <c r="M327" s="102">
        <f t="shared" si="45"/>
        <v>0</v>
      </c>
      <c r="N327" s="157" t="s">
        <v>406</v>
      </c>
      <c r="O327" s="54" t="s">
        <v>406</v>
      </c>
      <c r="P327" s="47">
        <f t="shared" si="47"/>
        <v>325</v>
      </c>
      <c r="Q327" s="47">
        <f t="shared" si="46"/>
        <v>0</v>
      </c>
      <c r="R327" s="47" t="str">
        <f t="shared" si="40"/>
        <v>324 Eye Gouge</v>
      </c>
      <c r="S327" s="61" t="str">
        <f t="shared" si="41"/>
        <v/>
      </c>
    </row>
    <row r="328" spans="3:19">
      <c r="C328" s="47">
        <v>325</v>
      </c>
      <c r="D328" s="48" t="str">
        <f>Strings!B327</f>
        <v>Tentacle</v>
      </c>
      <c r="F328" s="91" t="s">
        <v>752</v>
      </c>
      <c r="G328" s="92" t="s">
        <v>1299</v>
      </c>
      <c r="H328" s="60">
        <f t="shared" si="42"/>
        <v>59</v>
      </c>
      <c r="I328" s="60">
        <f t="shared" si="43"/>
        <v>0</v>
      </c>
      <c r="J328" s="80" t="str">
        <f>$D$277</f>
        <v>Mutilate</v>
      </c>
      <c r="K328" s="102">
        <f t="shared" si="44"/>
        <v>0</v>
      </c>
      <c r="L328" s="157" t="s">
        <v>406</v>
      </c>
      <c r="M328" s="102">
        <f t="shared" si="45"/>
        <v>0</v>
      </c>
      <c r="N328" s="157" t="s">
        <v>406</v>
      </c>
      <c r="O328" s="54" t="s">
        <v>406</v>
      </c>
      <c r="P328" s="47">
        <f t="shared" si="47"/>
        <v>326</v>
      </c>
      <c r="Q328" s="47">
        <f t="shared" si="46"/>
        <v>0</v>
      </c>
      <c r="R328" s="47" t="str">
        <f t="shared" si="40"/>
        <v>325 Mutilate</v>
      </c>
      <c r="S328" s="61" t="str">
        <f t="shared" si="41"/>
        <v/>
      </c>
    </row>
    <row r="329" spans="3:19">
      <c r="C329" s="47">
        <v>326</v>
      </c>
      <c r="D329" s="48" t="str">
        <f>Strings!B328</f>
        <v>Lick</v>
      </c>
      <c r="F329" s="91" t="s">
        <v>753</v>
      </c>
      <c r="G329" s="92" t="s">
        <v>1300</v>
      </c>
      <c r="H329" s="60">
        <f t="shared" si="42"/>
        <v>59</v>
      </c>
      <c r="I329" s="60">
        <f t="shared" si="43"/>
        <v>0</v>
      </c>
      <c r="J329" s="80" t="str">
        <f>$D$278</f>
        <v>Bite</v>
      </c>
      <c r="K329" s="102">
        <f t="shared" si="44"/>
        <v>0</v>
      </c>
      <c r="L329" s="157" t="s">
        <v>406</v>
      </c>
      <c r="M329" s="102">
        <f t="shared" si="45"/>
        <v>0</v>
      </c>
      <c r="N329" s="157" t="s">
        <v>406</v>
      </c>
      <c r="O329" s="54" t="s">
        <v>406</v>
      </c>
      <c r="P329" s="47">
        <f t="shared" si="47"/>
        <v>327</v>
      </c>
      <c r="Q329" s="47">
        <f t="shared" si="46"/>
        <v>0</v>
      </c>
      <c r="R329" s="47" t="str">
        <f t="shared" si="40"/>
        <v>326 Bite</v>
      </c>
      <c r="S329" s="61" t="str">
        <f t="shared" si="41"/>
        <v/>
      </c>
    </row>
    <row r="330" spans="3:19">
      <c r="C330" s="47">
        <v>327</v>
      </c>
      <c r="D330" s="48" t="str">
        <f>Strings!B329</f>
        <v>Goo</v>
      </c>
      <c r="F330" s="91" t="s">
        <v>754</v>
      </c>
      <c r="G330" s="92" t="s">
        <v>1926</v>
      </c>
      <c r="H330" s="60">
        <f t="shared" si="42"/>
        <v>59</v>
      </c>
      <c r="I330" s="60">
        <f t="shared" si="43"/>
        <v>0</v>
      </c>
      <c r="J330" s="80" t="str">
        <f>$D$279</f>
        <v>Small Bomb</v>
      </c>
      <c r="K330" s="102">
        <f t="shared" si="44"/>
        <v>0</v>
      </c>
      <c r="L330" s="157" t="s">
        <v>406</v>
      </c>
      <c r="M330" s="102">
        <f t="shared" si="45"/>
        <v>0</v>
      </c>
      <c r="N330" s="157" t="s">
        <v>406</v>
      </c>
      <c r="O330" s="54" t="s">
        <v>406</v>
      </c>
      <c r="P330" s="47">
        <f t="shared" si="47"/>
        <v>328</v>
      </c>
      <c r="Q330" s="47">
        <f t="shared" si="46"/>
        <v>0</v>
      </c>
      <c r="R330" s="47" t="str">
        <f t="shared" si="40"/>
        <v>327 Small Bomb (red)</v>
      </c>
      <c r="S330" s="61" t="str">
        <f t="shared" si="41"/>
        <v/>
      </c>
    </row>
    <row r="331" spans="3:19">
      <c r="C331" s="47">
        <v>328</v>
      </c>
      <c r="D331" s="48" t="str">
        <f>Strings!B330</f>
        <v>Bad Bracelet</v>
      </c>
      <c r="F331" s="91" t="s">
        <v>755</v>
      </c>
      <c r="G331" s="92" t="s">
        <v>1301</v>
      </c>
      <c r="H331" s="60">
        <f t="shared" si="42"/>
        <v>59</v>
      </c>
      <c r="I331" s="60">
        <f t="shared" si="43"/>
        <v>0</v>
      </c>
      <c r="J331" s="80" t="str">
        <f>$D$280</f>
        <v>Self Destruct</v>
      </c>
      <c r="K331" s="102">
        <f t="shared" si="44"/>
        <v>0</v>
      </c>
      <c r="L331" s="157" t="s">
        <v>406</v>
      </c>
      <c r="M331" s="102">
        <f t="shared" si="45"/>
        <v>0</v>
      </c>
      <c r="N331" s="157" t="s">
        <v>406</v>
      </c>
      <c r="O331" s="54" t="s">
        <v>406</v>
      </c>
      <c r="P331" s="47">
        <f t="shared" si="47"/>
        <v>329</v>
      </c>
      <c r="Q331" s="47">
        <f t="shared" si="46"/>
        <v>0</v>
      </c>
      <c r="R331" s="47" t="str">
        <f t="shared" si="40"/>
        <v>328 Self Destruct</v>
      </c>
      <c r="S331" s="61" t="str">
        <f t="shared" si="41"/>
        <v/>
      </c>
    </row>
    <row r="332" spans="3:19">
      <c r="C332" s="47">
        <v>329</v>
      </c>
      <c r="D332" s="48" t="str">
        <f>Strings!B331</f>
        <v>Moldball Virus</v>
      </c>
      <c r="F332" s="91" t="s">
        <v>756</v>
      </c>
      <c r="G332" s="92" t="s">
        <v>1302</v>
      </c>
      <c r="H332" s="60">
        <f t="shared" si="42"/>
        <v>59</v>
      </c>
      <c r="I332" s="60">
        <f t="shared" si="43"/>
        <v>0</v>
      </c>
      <c r="J332" s="80" t="str">
        <f>$D$281</f>
        <v>Flame Attack</v>
      </c>
      <c r="K332" s="102">
        <f t="shared" si="44"/>
        <v>0</v>
      </c>
      <c r="L332" s="157" t="s">
        <v>406</v>
      </c>
      <c r="M332" s="102">
        <f t="shared" si="45"/>
        <v>0</v>
      </c>
      <c r="N332" s="157" t="s">
        <v>406</v>
      </c>
      <c r="O332" s="54" t="s">
        <v>406</v>
      </c>
      <c r="P332" s="47">
        <f t="shared" si="47"/>
        <v>330</v>
      </c>
      <c r="Q332" s="47">
        <f t="shared" si="46"/>
        <v>0</v>
      </c>
      <c r="R332" s="47" t="str">
        <f t="shared" si="40"/>
        <v>329 Flame Attack</v>
      </c>
      <c r="S332" s="61" t="str">
        <f t="shared" si="41"/>
        <v/>
      </c>
    </row>
    <row r="333" spans="3:19">
      <c r="C333" s="47">
        <v>330</v>
      </c>
      <c r="D333" s="48" t="str">
        <f>Strings!B332</f>
        <v>Stab Up</v>
      </c>
      <c r="F333" s="91" t="s">
        <v>757</v>
      </c>
      <c r="G333" s="92" t="s">
        <v>1303</v>
      </c>
      <c r="H333" s="60">
        <f t="shared" si="42"/>
        <v>59</v>
      </c>
      <c r="I333" s="60">
        <f t="shared" si="43"/>
        <v>0</v>
      </c>
      <c r="J333" s="80" t="str">
        <f>$D$282</f>
        <v>Spark</v>
      </c>
      <c r="K333" s="102">
        <f t="shared" si="44"/>
        <v>0</v>
      </c>
      <c r="L333" s="157" t="s">
        <v>406</v>
      </c>
      <c r="M333" s="102">
        <f t="shared" si="45"/>
        <v>0</v>
      </c>
      <c r="N333" s="157" t="s">
        <v>406</v>
      </c>
      <c r="O333" s="54" t="s">
        <v>406</v>
      </c>
      <c r="P333" s="47">
        <f t="shared" si="47"/>
        <v>331</v>
      </c>
      <c r="Q333" s="47">
        <f t="shared" si="46"/>
        <v>0</v>
      </c>
      <c r="R333" s="47" t="str">
        <f t="shared" si="40"/>
        <v>330 Spark</v>
      </c>
      <c r="S333" s="61" t="str">
        <f t="shared" si="41"/>
        <v/>
      </c>
    </row>
    <row r="334" spans="3:19">
      <c r="C334" s="47">
        <v>331</v>
      </c>
      <c r="D334" s="48" t="str">
        <f>Strings!B333</f>
        <v>Sudden Cry</v>
      </c>
      <c r="F334" s="91" t="s">
        <v>758</v>
      </c>
      <c r="G334" s="92" t="s">
        <v>1927</v>
      </c>
      <c r="H334" s="60">
        <f t="shared" si="42"/>
        <v>59</v>
      </c>
      <c r="I334" s="60">
        <f t="shared" si="43"/>
        <v>0</v>
      </c>
      <c r="J334" s="80" t="str">
        <f>$D$283</f>
        <v>Scratch</v>
      </c>
      <c r="K334" s="102">
        <f t="shared" si="44"/>
        <v>0</v>
      </c>
      <c r="L334" s="157" t="s">
        <v>406</v>
      </c>
      <c r="M334" s="102">
        <f t="shared" si="45"/>
        <v>0</v>
      </c>
      <c r="N334" s="157" t="s">
        <v>406</v>
      </c>
      <c r="O334" s="54" t="s">
        <v>406</v>
      </c>
      <c r="P334" s="47">
        <f t="shared" si="47"/>
        <v>332</v>
      </c>
      <c r="Q334" s="47">
        <f t="shared" si="46"/>
        <v>0</v>
      </c>
      <c r="R334" s="47" t="str">
        <f t="shared" si="40"/>
        <v>331 Cat Scratch</v>
      </c>
      <c r="S334" s="61" t="str">
        <f t="shared" si="41"/>
        <v/>
      </c>
    </row>
    <row r="335" spans="3:19">
      <c r="C335" s="47">
        <v>332</v>
      </c>
      <c r="D335" s="48" t="str">
        <f>Strings!B334</f>
        <v>Hurricane</v>
      </c>
      <c r="F335" s="91" t="s">
        <v>759</v>
      </c>
      <c r="G335" s="92" t="s">
        <v>1305</v>
      </c>
      <c r="H335" s="60">
        <f t="shared" si="42"/>
        <v>59</v>
      </c>
      <c r="I335" s="60">
        <f t="shared" si="43"/>
        <v>0</v>
      </c>
      <c r="J335" s="80" t="str">
        <f>$D$284</f>
        <v>Cat Kick</v>
      </c>
      <c r="K335" s="102">
        <f t="shared" si="44"/>
        <v>0</v>
      </c>
      <c r="L335" s="157" t="s">
        <v>406</v>
      </c>
      <c r="M335" s="102">
        <f t="shared" si="45"/>
        <v>0</v>
      </c>
      <c r="N335" s="157" t="s">
        <v>406</v>
      </c>
      <c r="O335" s="54" t="s">
        <v>406</v>
      </c>
      <c r="P335" s="47">
        <f t="shared" si="47"/>
        <v>333</v>
      </c>
      <c r="Q335" s="47">
        <f t="shared" si="46"/>
        <v>0</v>
      </c>
      <c r="R335" s="47" t="str">
        <f t="shared" si="40"/>
        <v>332 Cat Kick</v>
      </c>
      <c r="S335" s="61" t="str">
        <f t="shared" si="41"/>
        <v/>
      </c>
    </row>
    <row r="336" spans="3:19">
      <c r="C336" s="47">
        <v>333</v>
      </c>
      <c r="D336" s="48" t="str">
        <f>Strings!B335</f>
        <v>Ulmaguest</v>
      </c>
      <c r="F336" s="91" t="s">
        <v>760</v>
      </c>
      <c r="G336" s="92" t="s">
        <v>1306</v>
      </c>
      <c r="H336" s="60">
        <f t="shared" si="42"/>
        <v>59</v>
      </c>
      <c r="I336" s="60">
        <f t="shared" si="43"/>
        <v>0</v>
      </c>
      <c r="J336" s="80" t="str">
        <f>$D$285</f>
        <v>Blaster</v>
      </c>
      <c r="K336" s="102">
        <f t="shared" si="44"/>
        <v>0</v>
      </c>
      <c r="L336" s="157" t="s">
        <v>406</v>
      </c>
      <c r="M336" s="102">
        <f t="shared" si="45"/>
        <v>0</v>
      </c>
      <c r="N336" s="157" t="s">
        <v>406</v>
      </c>
      <c r="O336" s="54" t="s">
        <v>406</v>
      </c>
      <c r="P336" s="47">
        <f t="shared" si="47"/>
        <v>334</v>
      </c>
      <c r="Q336" s="47">
        <f t="shared" si="46"/>
        <v>0</v>
      </c>
      <c r="R336" s="47" t="str">
        <f t="shared" si="40"/>
        <v>333 Blaster</v>
      </c>
      <c r="S336" s="61" t="str">
        <f t="shared" si="41"/>
        <v/>
      </c>
    </row>
    <row r="337" spans="3:19">
      <c r="C337" s="47">
        <v>334</v>
      </c>
      <c r="D337" s="48" t="str">
        <f>Strings!B336</f>
        <v>Giga Flare</v>
      </c>
      <c r="F337" s="91" t="s">
        <v>761</v>
      </c>
      <c r="G337" s="92" t="s">
        <v>1307</v>
      </c>
      <c r="H337" s="60">
        <f t="shared" si="42"/>
        <v>59</v>
      </c>
      <c r="I337" s="60">
        <f t="shared" si="43"/>
        <v>0</v>
      </c>
      <c r="J337" s="80" t="str">
        <f>$D$286</f>
        <v>Poison Nail</v>
      </c>
      <c r="K337" s="102">
        <f t="shared" si="44"/>
        <v>0</v>
      </c>
      <c r="L337" s="157" t="s">
        <v>406</v>
      </c>
      <c r="M337" s="102">
        <f t="shared" si="45"/>
        <v>0</v>
      </c>
      <c r="N337" s="157" t="s">
        <v>406</v>
      </c>
      <c r="O337" s="54" t="s">
        <v>406</v>
      </c>
      <c r="P337" s="47">
        <f t="shared" si="47"/>
        <v>335</v>
      </c>
      <c r="Q337" s="47">
        <f t="shared" si="46"/>
        <v>0</v>
      </c>
      <c r="R337" s="47" t="str">
        <f t="shared" si="40"/>
        <v>334 Poison Nail</v>
      </c>
      <c r="S337" s="61" t="str">
        <f t="shared" si="41"/>
        <v/>
      </c>
    </row>
    <row r="338" spans="3:19">
      <c r="C338" s="47">
        <v>335</v>
      </c>
      <c r="D338" s="48" t="str">
        <f>Strings!B337</f>
        <v>Dash</v>
      </c>
      <c r="F338" s="91" t="s">
        <v>762</v>
      </c>
      <c r="G338" s="92" t="s">
        <v>1928</v>
      </c>
      <c r="H338" s="60">
        <f t="shared" si="42"/>
        <v>59</v>
      </c>
      <c r="I338" s="60">
        <f t="shared" si="43"/>
        <v>0</v>
      </c>
      <c r="J338" s="80" t="str">
        <f>$D$287</f>
        <v>Blood Suck</v>
      </c>
      <c r="K338" s="102">
        <f t="shared" si="44"/>
        <v>0</v>
      </c>
      <c r="L338" s="157" t="s">
        <v>406</v>
      </c>
      <c r="M338" s="102">
        <f t="shared" si="45"/>
        <v>0</v>
      </c>
      <c r="N338" s="157" t="s">
        <v>406</v>
      </c>
      <c r="O338" s="54" t="s">
        <v>406</v>
      </c>
      <c r="P338" s="47">
        <f t="shared" si="47"/>
        <v>336</v>
      </c>
      <c r="Q338" s="47">
        <f t="shared" si="46"/>
        <v>0</v>
      </c>
      <c r="R338" s="47" t="str">
        <f t="shared" si="40"/>
        <v>335 Blood Suck (Vampire)</v>
      </c>
      <c r="S338" s="61" t="str">
        <f t="shared" si="41"/>
        <v/>
      </c>
    </row>
    <row r="339" spans="3:19">
      <c r="C339" s="47">
        <v>336</v>
      </c>
      <c r="D339" s="48" t="str">
        <f>Strings!B338</f>
        <v>Tail Swing</v>
      </c>
      <c r="F339" s="91" t="s">
        <v>763</v>
      </c>
      <c r="G339" s="92" t="s">
        <v>1308</v>
      </c>
      <c r="H339" s="60">
        <f t="shared" si="42"/>
        <v>59</v>
      </c>
      <c r="I339" s="60">
        <f t="shared" si="43"/>
        <v>0</v>
      </c>
      <c r="J339" s="80" t="str">
        <f>$D$288</f>
        <v>Tentacle</v>
      </c>
      <c r="K339" s="102">
        <f t="shared" si="44"/>
        <v>0</v>
      </c>
      <c r="L339" s="157" t="s">
        <v>406</v>
      </c>
      <c r="M339" s="102">
        <f t="shared" si="45"/>
        <v>0</v>
      </c>
      <c r="N339" s="157" t="s">
        <v>406</v>
      </c>
      <c r="O339" s="54" t="s">
        <v>406</v>
      </c>
      <c r="P339" s="47">
        <f t="shared" si="47"/>
        <v>337</v>
      </c>
      <c r="Q339" s="47">
        <f t="shared" si="46"/>
        <v>0</v>
      </c>
      <c r="R339" s="47" t="str">
        <f t="shared" si="40"/>
        <v>336 Tentacle</v>
      </c>
      <c r="S339" s="61" t="str">
        <f t="shared" si="41"/>
        <v/>
      </c>
    </row>
    <row r="340" spans="3:19">
      <c r="C340" s="47">
        <v>337</v>
      </c>
      <c r="D340" s="48" t="str">
        <f>Strings!B339</f>
        <v>Ice Bracelet</v>
      </c>
      <c r="F340" s="91" t="s">
        <v>764</v>
      </c>
      <c r="G340" s="92" t="s">
        <v>1309</v>
      </c>
      <c r="H340" s="60">
        <f t="shared" si="42"/>
        <v>59</v>
      </c>
      <c r="I340" s="60">
        <f t="shared" si="43"/>
        <v>0</v>
      </c>
      <c r="J340" s="80" t="str">
        <f>$D$289</f>
        <v>Black Ink</v>
      </c>
      <c r="K340" s="102">
        <f t="shared" si="44"/>
        <v>0</v>
      </c>
      <c r="L340" s="157" t="s">
        <v>406</v>
      </c>
      <c r="M340" s="102">
        <f t="shared" si="45"/>
        <v>0</v>
      </c>
      <c r="N340" s="157" t="s">
        <v>406</v>
      </c>
      <c r="O340" s="54" t="s">
        <v>406</v>
      </c>
      <c r="P340" s="47">
        <f t="shared" si="47"/>
        <v>338</v>
      </c>
      <c r="Q340" s="47">
        <f t="shared" si="46"/>
        <v>0</v>
      </c>
      <c r="R340" s="47" t="str">
        <f t="shared" si="40"/>
        <v>337 Black Ink</v>
      </c>
      <c r="S340" s="61" t="str">
        <f t="shared" si="41"/>
        <v/>
      </c>
    </row>
    <row r="341" spans="3:19">
      <c r="C341" s="47">
        <v>338</v>
      </c>
      <c r="D341" s="48" t="str">
        <f>Strings!B340</f>
        <v>Fire Bracelet</v>
      </c>
      <c r="F341" s="91" t="s">
        <v>765</v>
      </c>
      <c r="G341" s="92" t="s">
        <v>1310</v>
      </c>
      <c r="H341" s="60">
        <f t="shared" si="42"/>
        <v>59</v>
      </c>
      <c r="I341" s="60">
        <f t="shared" si="43"/>
        <v>0</v>
      </c>
      <c r="J341" s="80" t="str">
        <f>$D$290</f>
        <v>Odd Soundwave</v>
      </c>
      <c r="K341" s="102">
        <f t="shared" si="44"/>
        <v>0</v>
      </c>
      <c r="L341" s="157" t="s">
        <v>406</v>
      </c>
      <c r="M341" s="102">
        <f t="shared" si="45"/>
        <v>0</v>
      </c>
      <c r="N341" s="157" t="s">
        <v>406</v>
      </c>
      <c r="O341" s="54" t="s">
        <v>406</v>
      </c>
      <c r="P341" s="47">
        <f t="shared" si="47"/>
        <v>339</v>
      </c>
      <c r="Q341" s="47">
        <f t="shared" si="46"/>
        <v>0</v>
      </c>
      <c r="R341" s="47" t="str">
        <f t="shared" si="40"/>
        <v>338 Odd Soundwave</v>
      </c>
      <c r="S341" s="61" t="str">
        <f t="shared" si="41"/>
        <v/>
      </c>
    </row>
    <row r="342" spans="3:19">
      <c r="C342" s="47">
        <v>339</v>
      </c>
      <c r="D342" s="48" t="str">
        <f>Strings!B341</f>
        <v>Thnder Brcelet</v>
      </c>
      <c r="F342" s="91" t="s">
        <v>766</v>
      </c>
      <c r="G342" s="92" t="s">
        <v>1311</v>
      </c>
      <c r="H342" s="60">
        <f t="shared" si="42"/>
        <v>59</v>
      </c>
      <c r="I342" s="60">
        <f t="shared" si="43"/>
        <v>0</v>
      </c>
      <c r="J342" s="80" t="str">
        <f>$D$291</f>
        <v>Mind Blast</v>
      </c>
      <c r="K342" s="102">
        <f t="shared" si="44"/>
        <v>0</v>
      </c>
      <c r="L342" s="157" t="s">
        <v>406</v>
      </c>
      <c r="M342" s="102">
        <f t="shared" si="45"/>
        <v>0</v>
      </c>
      <c r="N342" s="157" t="s">
        <v>406</v>
      </c>
      <c r="O342" s="54" t="s">
        <v>406</v>
      </c>
      <c r="P342" s="47">
        <f t="shared" si="47"/>
        <v>340</v>
      </c>
      <c r="Q342" s="47">
        <f t="shared" si="46"/>
        <v>0</v>
      </c>
      <c r="R342" s="47" t="str">
        <f t="shared" si="40"/>
        <v>339 Mind Blast</v>
      </c>
      <c r="S342" s="61" t="str">
        <f t="shared" si="41"/>
        <v/>
      </c>
    </row>
    <row r="343" spans="3:19">
      <c r="C343" s="47">
        <v>340</v>
      </c>
      <c r="D343" s="48" t="str">
        <f>Strings!B342</f>
        <v>Triple Attack</v>
      </c>
      <c r="F343" s="91" t="s">
        <v>767</v>
      </c>
      <c r="G343" s="92" t="s">
        <v>1312</v>
      </c>
      <c r="H343" s="60">
        <f t="shared" si="42"/>
        <v>59</v>
      </c>
      <c r="I343" s="60">
        <f t="shared" si="43"/>
        <v>0</v>
      </c>
      <c r="J343" s="80" t="str">
        <f>$D$292</f>
        <v>Level Blast</v>
      </c>
      <c r="K343" s="102">
        <f t="shared" si="44"/>
        <v>0</v>
      </c>
      <c r="L343" s="157" t="s">
        <v>406</v>
      </c>
      <c r="M343" s="102">
        <f t="shared" si="45"/>
        <v>0</v>
      </c>
      <c r="N343" s="157" t="s">
        <v>406</v>
      </c>
      <c r="O343" s="54" t="s">
        <v>406</v>
      </c>
      <c r="P343" s="47">
        <f t="shared" si="47"/>
        <v>341</v>
      </c>
      <c r="Q343" s="47">
        <f t="shared" si="46"/>
        <v>0</v>
      </c>
      <c r="R343" s="47" t="str">
        <f t="shared" si="40"/>
        <v>340 Level Blast</v>
      </c>
      <c r="S343" s="61" t="str">
        <f t="shared" si="41"/>
        <v/>
      </c>
    </row>
    <row r="344" spans="3:19">
      <c r="C344" s="47">
        <v>341</v>
      </c>
      <c r="D344" s="48" t="str">
        <f>Strings!B343</f>
        <v>Triple Brcelet</v>
      </c>
      <c r="F344" s="91" t="s">
        <v>768</v>
      </c>
      <c r="G344" s="92" t="s">
        <v>1929</v>
      </c>
      <c r="H344" s="60">
        <f t="shared" si="42"/>
        <v>59</v>
      </c>
      <c r="I344" s="60">
        <f t="shared" si="43"/>
        <v>0</v>
      </c>
      <c r="J344" s="80" t="str">
        <f>$D$293&amp;", "&amp;$D$449</f>
        <v>Knife Hand, Damage Split</v>
      </c>
      <c r="K344" s="102">
        <f t="shared" si="44"/>
        <v>0</v>
      </c>
      <c r="L344" s="157" t="s">
        <v>406</v>
      </c>
      <c r="M344" s="102">
        <f t="shared" si="45"/>
        <v>0</v>
      </c>
      <c r="N344" s="157" t="s">
        <v>406</v>
      </c>
      <c r="O344" s="54" t="s">
        <v>406</v>
      </c>
      <c r="P344" s="47">
        <f t="shared" si="47"/>
        <v>342</v>
      </c>
      <c r="Q344" s="47">
        <f t="shared" si="46"/>
        <v>0</v>
      </c>
      <c r="R344" s="47" t="str">
        <f t="shared" si="40"/>
        <v>341 Knife Hand/Damage Split</v>
      </c>
      <c r="S344" s="61" t="str">
        <f t="shared" si="41"/>
        <v/>
      </c>
    </row>
    <row r="345" spans="3:19">
      <c r="C345" s="47">
        <v>342</v>
      </c>
      <c r="D345" s="48" t="str">
        <f>Strings!B344</f>
        <v>Triple Thunder</v>
      </c>
      <c r="F345" s="91" t="s">
        <v>769</v>
      </c>
      <c r="G345" s="92" t="s">
        <v>1314</v>
      </c>
      <c r="H345" s="60">
        <f t="shared" si="42"/>
        <v>59</v>
      </c>
      <c r="I345" s="60">
        <f t="shared" si="43"/>
        <v>0</v>
      </c>
      <c r="J345" s="80" t="str">
        <f>$D$294</f>
        <v>Thunder Soul</v>
      </c>
      <c r="K345" s="102">
        <f t="shared" si="44"/>
        <v>0</v>
      </c>
      <c r="L345" s="157" t="s">
        <v>406</v>
      </c>
      <c r="M345" s="102">
        <f t="shared" si="45"/>
        <v>0</v>
      </c>
      <c r="N345" s="157" t="s">
        <v>406</v>
      </c>
      <c r="O345" s="54" t="s">
        <v>406</v>
      </c>
      <c r="P345" s="47">
        <f t="shared" si="47"/>
        <v>343</v>
      </c>
      <c r="Q345" s="47">
        <f t="shared" si="46"/>
        <v>0</v>
      </c>
      <c r="R345" s="47" t="str">
        <f t="shared" si="40"/>
        <v>342 Thunder Soul</v>
      </c>
      <c r="S345" s="61" t="str">
        <f t="shared" si="41"/>
        <v/>
      </c>
    </row>
    <row r="346" spans="3:19">
      <c r="C346" s="47">
        <v>343</v>
      </c>
      <c r="D346" s="48" t="str">
        <f>Strings!B345</f>
        <v>Triple Flame</v>
      </c>
      <c r="F346" s="91" t="s">
        <v>770</v>
      </c>
      <c r="G346" s="92" t="s">
        <v>1315</v>
      </c>
      <c r="H346" s="60">
        <f t="shared" si="42"/>
        <v>59</v>
      </c>
      <c r="I346" s="60">
        <f t="shared" si="43"/>
        <v>0</v>
      </c>
      <c r="J346" s="80" t="str">
        <f>$D$295</f>
        <v>Aqua Soul</v>
      </c>
      <c r="K346" s="102">
        <f t="shared" si="44"/>
        <v>0</v>
      </c>
      <c r="L346" s="157" t="s">
        <v>406</v>
      </c>
      <c r="M346" s="102">
        <f t="shared" si="45"/>
        <v>0</v>
      </c>
      <c r="N346" s="157" t="s">
        <v>406</v>
      </c>
      <c r="O346" s="54" t="s">
        <v>406</v>
      </c>
      <c r="P346" s="47">
        <f t="shared" si="47"/>
        <v>344</v>
      </c>
      <c r="Q346" s="47">
        <f t="shared" si="46"/>
        <v>0</v>
      </c>
      <c r="R346" s="47" t="str">
        <f t="shared" si="40"/>
        <v>343 Aqua Soul</v>
      </c>
      <c r="S346" s="61" t="str">
        <f t="shared" si="41"/>
        <v/>
      </c>
    </row>
    <row r="347" spans="3:19">
      <c r="C347" s="47">
        <v>344</v>
      </c>
      <c r="D347" s="48" t="str">
        <f>Strings!B346</f>
        <v>Dark Whisper</v>
      </c>
      <c r="F347" s="91" t="s">
        <v>771</v>
      </c>
      <c r="G347" s="92" t="s">
        <v>1316</v>
      </c>
      <c r="H347" s="60">
        <f t="shared" si="42"/>
        <v>59</v>
      </c>
      <c r="I347" s="60">
        <f t="shared" si="43"/>
        <v>0</v>
      </c>
      <c r="J347" s="80" t="str">
        <f>$D$296</f>
        <v>Ice Soul</v>
      </c>
      <c r="K347" s="102">
        <f t="shared" si="44"/>
        <v>0</v>
      </c>
      <c r="L347" s="157" t="s">
        <v>406</v>
      </c>
      <c r="M347" s="102">
        <f t="shared" si="45"/>
        <v>0</v>
      </c>
      <c r="N347" s="157" t="s">
        <v>406</v>
      </c>
      <c r="O347" s="54" t="s">
        <v>406</v>
      </c>
      <c r="P347" s="47">
        <f t="shared" si="47"/>
        <v>345</v>
      </c>
      <c r="Q347" s="47">
        <f t="shared" si="46"/>
        <v>0</v>
      </c>
      <c r="R347" s="47" t="str">
        <f t="shared" si="40"/>
        <v>344 Ice Soul</v>
      </c>
      <c r="S347" s="61" t="str">
        <f t="shared" si="41"/>
        <v/>
      </c>
    </row>
    <row r="348" spans="3:19">
      <c r="C348" s="47">
        <v>345</v>
      </c>
      <c r="D348" s="48" t="str">
        <f>Strings!B347</f>
        <v>Snake Carrier</v>
      </c>
      <c r="F348" s="91" t="s">
        <v>772</v>
      </c>
      <c r="G348" s="92" t="s">
        <v>1317</v>
      </c>
      <c r="H348" s="60">
        <f t="shared" si="42"/>
        <v>59</v>
      </c>
      <c r="I348" s="60">
        <f t="shared" si="43"/>
        <v>0</v>
      </c>
      <c r="J348" s="80" t="str">
        <f>$D$297</f>
        <v>Wind Soul</v>
      </c>
      <c r="K348" s="102">
        <f t="shared" si="44"/>
        <v>0</v>
      </c>
      <c r="L348" s="157" t="s">
        <v>406</v>
      </c>
      <c r="M348" s="102">
        <f t="shared" si="45"/>
        <v>0</v>
      </c>
      <c r="N348" s="157" t="s">
        <v>406</v>
      </c>
      <c r="O348" s="54" t="s">
        <v>406</v>
      </c>
      <c r="P348" s="47">
        <f t="shared" si="47"/>
        <v>346</v>
      </c>
      <c r="Q348" s="47">
        <f t="shared" si="46"/>
        <v>0</v>
      </c>
      <c r="R348" s="47" t="str">
        <f t="shared" si="40"/>
        <v>345 Wind Soul</v>
      </c>
      <c r="S348" s="61" t="str">
        <f t="shared" si="41"/>
        <v/>
      </c>
    </row>
    <row r="349" spans="3:19">
      <c r="C349" s="47">
        <v>346</v>
      </c>
      <c r="D349" s="48" t="str">
        <f>Strings!B348</f>
        <v>Poison Frog</v>
      </c>
      <c r="F349" s="91" t="s">
        <v>773</v>
      </c>
      <c r="G349" s="92" t="s">
        <v>1318</v>
      </c>
      <c r="H349" s="60">
        <f t="shared" si="42"/>
        <v>59</v>
      </c>
      <c r="I349" s="60">
        <f t="shared" si="43"/>
        <v>0</v>
      </c>
      <c r="J349" s="80" t="str">
        <f>$D$298</f>
        <v>Throw Spirit</v>
      </c>
      <c r="K349" s="102">
        <f t="shared" si="44"/>
        <v>0</v>
      </c>
      <c r="L349" s="157" t="s">
        <v>406</v>
      </c>
      <c r="M349" s="102">
        <f t="shared" si="45"/>
        <v>0</v>
      </c>
      <c r="N349" s="157" t="s">
        <v>406</v>
      </c>
      <c r="O349" s="54" t="s">
        <v>406</v>
      </c>
      <c r="P349" s="47">
        <f t="shared" si="47"/>
        <v>347</v>
      </c>
      <c r="Q349" s="47">
        <f t="shared" si="46"/>
        <v>0</v>
      </c>
      <c r="R349" s="47" t="str">
        <f t="shared" si="40"/>
        <v>346 Throw Spirit</v>
      </c>
      <c r="S349" s="61" t="str">
        <f t="shared" si="41"/>
        <v/>
      </c>
    </row>
    <row r="350" spans="3:19">
      <c r="C350" s="47">
        <v>347</v>
      </c>
      <c r="D350" s="48" t="str">
        <f>Strings!B349</f>
        <v>Midgar Swarm</v>
      </c>
      <c r="F350" s="91" t="s">
        <v>774</v>
      </c>
      <c r="G350" s="92" t="s">
        <v>1319</v>
      </c>
      <c r="H350" s="60">
        <f t="shared" si="42"/>
        <v>59</v>
      </c>
      <c r="I350" s="60">
        <f t="shared" si="43"/>
        <v>0</v>
      </c>
      <c r="J350" s="80" t="str">
        <f>$D$299</f>
        <v>Zombie Touch</v>
      </c>
      <c r="K350" s="102">
        <f t="shared" si="44"/>
        <v>0</v>
      </c>
      <c r="L350" s="157" t="s">
        <v>406</v>
      </c>
      <c r="M350" s="102">
        <f t="shared" si="45"/>
        <v>0</v>
      </c>
      <c r="N350" s="157" t="s">
        <v>406</v>
      </c>
      <c r="O350" s="54" t="s">
        <v>406</v>
      </c>
      <c r="P350" s="47">
        <f t="shared" si="47"/>
        <v>348</v>
      </c>
      <c r="Q350" s="47">
        <f t="shared" si="46"/>
        <v>0</v>
      </c>
      <c r="R350" s="47" t="str">
        <f t="shared" si="40"/>
        <v>347 Zombie Touch</v>
      </c>
      <c r="S350" s="61" t="str">
        <f t="shared" si="41"/>
        <v/>
      </c>
    </row>
    <row r="351" spans="3:19">
      <c r="C351" s="47">
        <v>348</v>
      </c>
      <c r="D351" s="48" t="str">
        <f>Strings!B350</f>
        <v>Lifebreak</v>
      </c>
      <c r="F351" s="91" t="s">
        <v>775</v>
      </c>
      <c r="G351" s="92" t="s">
        <v>1320</v>
      </c>
      <c r="H351" s="60">
        <f t="shared" si="42"/>
        <v>59</v>
      </c>
      <c r="I351" s="60">
        <f t="shared" si="43"/>
        <v>0</v>
      </c>
      <c r="J351" s="80" t="str">
        <f>$D$300</f>
        <v>Sleep Touch</v>
      </c>
      <c r="K351" s="102">
        <f t="shared" si="44"/>
        <v>0</v>
      </c>
      <c r="L351" s="157" t="s">
        <v>406</v>
      </c>
      <c r="M351" s="102">
        <f t="shared" si="45"/>
        <v>0</v>
      </c>
      <c r="N351" s="157" t="s">
        <v>406</v>
      </c>
      <c r="O351" s="54" t="s">
        <v>406</v>
      </c>
      <c r="P351" s="47">
        <f t="shared" si="47"/>
        <v>349</v>
      </c>
      <c r="Q351" s="47">
        <f t="shared" si="46"/>
        <v>0</v>
      </c>
      <c r="R351" s="47" t="str">
        <f t="shared" si="40"/>
        <v>348 Sleep Touch</v>
      </c>
      <c r="S351" s="61" t="str">
        <f t="shared" si="41"/>
        <v/>
      </c>
    </row>
    <row r="352" spans="3:19">
      <c r="C352" s="47">
        <v>349</v>
      </c>
      <c r="D352" s="48" t="str">
        <f>Strings!B351</f>
        <v>Nanoflare</v>
      </c>
      <c r="F352" s="91" t="s">
        <v>776</v>
      </c>
      <c r="G352" s="92" t="s">
        <v>1321</v>
      </c>
      <c r="H352" s="60">
        <f t="shared" si="42"/>
        <v>59</v>
      </c>
      <c r="I352" s="60">
        <f t="shared" si="43"/>
        <v>0</v>
      </c>
      <c r="J352" s="80" t="str">
        <f>$D$301</f>
        <v>Drain Touch</v>
      </c>
      <c r="K352" s="102">
        <f t="shared" si="44"/>
        <v>0</v>
      </c>
      <c r="L352" s="157" t="s">
        <v>406</v>
      </c>
      <c r="M352" s="102">
        <f t="shared" si="45"/>
        <v>0</v>
      </c>
      <c r="N352" s="157" t="s">
        <v>406</v>
      </c>
      <c r="O352" s="54" t="s">
        <v>406</v>
      </c>
      <c r="P352" s="47">
        <f t="shared" si="47"/>
        <v>350</v>
      </c>
      <c r="Q352" s="47">
        <f t="shared" si="46"/>
        <v>0</v>
      </c>
      <c r="R352" s="47" t="str">
        <f t="shared" si="40"/>
        <v>349 Drain Touch</v>
      </c>
      <c r="S352" s="61" t="str">
        <f t="shared" si="41"/>
        <v/>
      </c>
    </row>
    <row r="353" spans="3:19">
      <c r="C353" s="47">
        <v>350</v>
      </c>
      <c r="D353" s="48" t="str">
        <f>Strings!B352</f>
        <v>Grand Cross</v>
      </c>
      <c r="F353" s="91" t="s">
        <v>777</v>
      </c>
      <c r="G353" s="92" t="s">
        <v>1322</v>
      </c>
      <c r="H353" s="60">
        <f t="shared" si="42"/>
        <v>59</v>
      </c>
      <c r="I353" s="60">
        <f t="shared" si="43"/>
        <v>0</v>
      </c>
      <c r="J353" s="80" t="str">
        <f>$D$302</f>
        <v>Grease Touch</v>
      </c>
      <c r="K353" s="102">
        <f t="shared" si="44"/>
        <v>0</v>
      </c>
      <c r="L353" s="157" t="s">
        <v>406</v>
      </c>
      <c r="M353" s="102">
        <f t="shared" si="45"/>
        <v>0</v>
      </c>
      <c r="N353" s="157" t="s">
        <v>406</v>
      </c>
      <c r="O353" s="54" t="s">
        <v>406</v>
      </c>
      <c r="P353" s="47">
        <f t="shared" si="47"/>
        <v>351</v>
      </c>
      <c r="Q353" s="47">
        <f t="shared" si="46"/>
        <v>0</v>
      </c>
      <c r="R353" s="47" t="str">
        <f t="shared" si="40"/>
        <v>350 Grease Touch</v>
      </c>
      <c r="S353" s="61" t="str">
        <f t="shared" si="41"/>
        <v/>
      </c>
    </row>
    <row r="354" spans="3:19">
      <c r="C354" s="47">
        <v>351</v>
      </c>
      <c r="D354" s="48" t="str">
        <f>Strings!B353</f>
        <v>Destroy</v>
      </c>
      <c r="F354" s="91" t="s">
        <v>778</v>
      </c>
      <c r="G354" s="92" t="s">
        <v>1323</v>
      </c>
      <c r="H354" s="60">
        <f t="shared" si="42"/>
        <v>60</v>
      </c>
      <c r="I354" s="60">
        <f t="shared" si="43"/>
        <v>1</v>
      </c>
      <c r="J354" s="80" t="s">
        <v>406</v>
      </c>
      <c r="K354" s="102">
        <f t="shared" si="44"/>
        <v>1</v>
      </c>
      <c r="L354" s="157" t="s">
        <v>406</v>
      </c>
      <c r="M354" s="102">
        <f t="shared" si="45"/>
        <v>1</v>
      </c>
      <c r="N354" s="157" t="s">
        <v>406</v>
      </c>
      <c r="O354" s="54" t="s">
        <v>406</v>
      </c>
      <c r="P354" s="47">
        <f t="shared" si="47"/>
        <v>352</v>
      </c>
      <c r="Q354" s="47">
        <f t="shared" si="46"/>
        <v>0</v>
      </c>
      <c r="R354" s="47" t="str">
        <f t="shared" si="40"/>
        <v>351 Wing Attack</v>
      </c>
      <c r="S354" s="61" t="str">
        <f t="shared" si="41"/>
        <v/>
      </c>
    </row>
    <row r="355" spans="3:19">
      <c r="C355" s="47">
        <v>352</v>
      </c>
      <c r="D355" s="48" t="str">
        <f>Strings!B354</f>
        <v>Compress</v>
      </c>
      <c r="F355" s="91" t="s">
        <v>779</v>
      </c>
      <c r="G355" s="92" t="s">
        <v>1324</v>
      </c>
      <c r="H355" s="60">
        <f t="shared" si="42"/>
        <v>60</v>
      </c>
      <c r="I355" s="60">
        <f t="shared" si="43"/>
        <v>0</v>
      </c>
      <c r="J355" s="80" t="str">
        <f>$D$304</f>
        <v>Look of Devil</v>
      </c>
      <c r="K355" s="102">
        <f t="shared" si="44"/>
        <v>0</v>
      </c>
      <c r="L355" s="157" t="s">
        <v>406</v>
      </c>
      <c r="M355" s="102">
        <f t="shared" si="45"/>
        <v>0</v>
      </c>
      <c r="N355" s="157" t="s">
        <v>406</v>
      </c>
      <c r="O355" s="54" t="s">
        <v>406</v>
      </c>
      <c r="P355" s="47">
        <f t="shared" si="47"/>
        <v>353</v>
      </c>
      <c r="Q355" s="47">
        <f t="shared" si="46"/>
        <v>0</v>
      </c>
      <c r="R355" s="47" t="str">
        <f t="shared" si="40"/>
        <v>352 Look of Devil</v>
      </c>
      <c r="S355" s="61" t="str">
        <f t="shared" si="41"/>
        <v/>
      </c>
    </row>
    <row r="356" spans="3:19">
      <c r="C356" s="47">
        <v>353</v>
      </c>
      <c r="D356" s="48" t="str">
        <f>Strings!B355</f>
        <v>Dispose</v>
      </c>
      <c r="F356" s="91" t="s">
        <v>780</v>
      </c>
      <c r="G356" s="92" t="s">
        <v>1325</v>
      </c>
      <c r="H356" s="60">
        <f t="shared" si="42"/>
        <v>60</v>
      </c>
      <c r="I356" s="60">
        <f t="shared" si="43"/>
        <v>0</v>
      </c>
      <c r="J356" s="80" t="str">
        <f>$D$305</f>
        <v>Look of Fright</v>
      </c>
      <c r="K356" s="102">
        <f t="shared" si="44"/>
        <v>0</v>
      </c>
      <c r="L356" s="157" t="s">
        <v>406</v>
      </c>
      <c r="M356" s="102">
        <f t="shared" si="45"/>
        <v>0</v>
      </c>
      <c r="N356" s="157" t="s">
        <v>406</v>
      </c>
      <c r="O356" s="54" t="s">
        <v>406</v>
      </c>
      <c r="P356" s="47">
        <f t="shared" si="47"/>
        <v>354</v>
      </c>
      <c r="Q356" s="47">
        <f t="shared" si="46"/>
        <v>0</v>
      </c>
      <c r="R356" s="47" t="str">
        <f t="shared" si="40"/>
        <v>353 Look of Fright</v>
      </c>
      <c r="S356" s="61" t="str">
        <f t="shared" si="41"/>
        <v/>
      </c>
    </row>
    <row r="357" spans="3:19">
      <c r="C357" s="47">
        <v>354</v>
      </c>
      <c r="D357" s="48" t="str">
        <f>Strings!B356</f>
        <v>Crush</v>
      </c>
      <c r="F357" s="91" t="s">
        <v>781</v>
      </c>
      <c r="G357" s="92" t="s">
        <v>1326</v>
      </c>
      <c r="H357" s="60">
        <f t="shared" si="42"/>
        <v>60</v>
      </c>
      <c r="I357" s="60">
        <f t="shared" si="43"/>
        <v>0</v>
      </c>
      <c r="J357" s="80" t="str">
        <f>$D$306</f>
        <v>Circle</v>
      </c>
      <c r="K357" s="102">
        <f t="shared" si="44"/>
        <v>0</v>
      </c>
      <c r="L357" s="157" t="s">
        <v>406</v>
      </c>
      <c r="M357" s="102">
        <f t="shared" si="45"/>
        <v>0</v>
      </c>
      <c r="N357" s="157" t="s">
        <v>406</v>
      </c>
      <c r="O357" s="54" t="s">
        <v>406</v>
      </c>
      <c r="P357" s="47">
        <f t="shared" si="47"/>
        <v>355</v>
      </c>
      <c r="Q357" s="47">
        <f t="shared" si="46"/>
        <v>0</v>
      </c>
      <c r="R357" s="47" t="str">
        <f t="shared" si="40"/>
        <v>354 Circle</v>
      </c>
      <c r="S357" s="61" t="str">
        <f t="shared" si="41"/>
        <v/>
      </c>
    </row>
    <row r="358" spans="3:19">
      <c r="C358" s="47">
        <v>355</v>
      </c>
      <c r="D358" s="48" t="str">
        <f>Strings!B357</f>
        <v>Energy</v>
      </c>
      <c r="F358" s="91" t="s">
        <v>782</v>
      </c>
      <c r="G358" s="92" t="s">
        <v>1164</v>
      </c>
      <c r="H358" s="60">
        <f t="shared" si="42"/>
        <v>60</v>
      </c>
      <c r="I358" s="60">
        <f t="shared" si="43"/>
        <v>0</v>
      </c>
      <c r="J358" s="80" t="str">
        <f>$D$307</f>
        <v>Death Sentence</v>
      </c>
      <c r="K358" s="102">
        <f t="shared" si="44"/>
        <v>0</v>
      </c>
      <c r="L358" s="157" t="s">
        <v>406</v>
      </c>
      <c r="M358" s="102">
        <f t="shared" si="45"/>
        <v>0</v>
      </c>
      <c r="N358" s="157" t="s">
        <v>406</v>
      </c>
      <c r="O358" s="54" t="s">
        <v>406</v>
      </c>
      <c r="P358" s="47">
        <f t="shared" si="47"/>
        <v>356</v>
      </c>
      <c r="Q358" s="47">
        <f t="shared" si="46"/>
        <v>0</v>
      </c>
      <c r="R358" s="47" t="str">
        <f t="shared" si="40"/>
        <v>355 Death Sentence</v>
      </c>
      <c r="S358" s="61" t="str">
        <f t="shared" si="41"/>
        <v/>
      </c>
    </row>
    <row r="359" spans="3:19">
      <c r="C359" s="47">
        <v>356</v>
      </c>
      <c r="D359" s="48" t="str">
        <f>Strings!B358</f>
        <v>Parasite</v>
      </c>
      <c r="F359" s="91" t="s">
        <v>783</v>
      </c>
      <c r="G359" s="92" t="s">
        <v>1327</v>
      </c>
      <c r="H359" s="60">
        <f t="shared" si="42"/>
        <v>60</v>
      </c>
      <c r="I359" s="60">
        <f t="shared" si="43"/>
        <v>0</v>
      </c>
      <c r="J359" s="80" t="str">
        <f>$D$308</f>
        <v>Scratch Up</v>
      </c>
      <c r="K359" s="102">
        <f t="shared" si="44"/>
        <v>0</v>
      </c>
      <c r="L359" s="157" t="s">
        <v>406</v>
      </c>
      <c r="M359" s="102">
        <f t="shared" si="45"/>
        <v>0</v>
      </c>
      <c r="N359" s="157" t="s">
        <v>406</v>
      </c>
      <c r="O359" s="54" t="s">
        <v>406</v>
      </c>
      <c r="P359" s="47">
        <f t="shared" si="47"/>
        <v>357</v>
      </c>
      <c r="Q359" s="47">
        <f t="shared" si="46"/>
        <v>0</v>
      </c>
      <c r="R359" s="47" t="str">
        <f t="shared" si="40"/>
        <v>356 Scratch Up</v>
      </c>
      <c r="S359" s="61" t="str">
        <f t="shared" si="41"/>
        <v/>
      </c>
    </row>
    <row r="360" spans="3:19">
      <c r="C360" s="47">
        <v>357</v>
      </c>
      <c r="D360" s="48" t="str">
        <f>Strings!B359</f>
        <v/>
      </c>
      <c r="F360" s="91" t="s">
        <v>784</v>
      </c>
      <c r="G360" s="92" t="s">
        <v>1328</v>
      </c>
      <c r="H360" s="60">
        <f t="shared" si="42"/>
        <v>60</v>
      </c>
      <c r="I360" s="60">
        <f t="shared" si="43"/>
        <v>0</v>
      </c>
      <c r="J360" s="80" t="str">
        <f>$D$309</f>
        <v>Beak</v>
      </c>
      <c r="K360" s="102">
        <f t="shared" si="44"/>
        <v>0</v>
      </c>
      <c r="L360" s="157" t="s">
        <v>406</v>
      </c>
      <c r="M360" s="102">
        <f t="shared" si="45"/>
        <v>0</v>
      </c>
      <c r="N360" s="157" t="s">
        <v>406</v>
      </c>
      <c r="O360" s="54" t="s">
        <v>406</v>
      </c>
      <c r="P360" s="47">
        <f t="shared" si="47"/>
        <v>358</v>
      </c>
      <c r="Q360" s="47">
        <f t="shared" si="46"/>
        <v>0</v>
      </c>
      <c r="R360" s="47" t="str">
        <f t="shared" si="40"/>
        <v>357 Beak</v>
      </c>
      <c r="S360" s="61" t="str">
        <f t="shared" si="41"/>
        <v/>
      </c>
    </row>
    <row r="361" spans="3:19">
      <c r="C361" s="47">
        <v>358</v>
      </c>
      <c r="D361" s="48" t="str">
        <f>Strings!B360</f>
        <v/>
      </c>
      <c r="F361" s="91" t="s">
        <v>785</v>
      </c>
      <c r="G361" s="92" t="s">
        <v>1930</v>
      </c>
      <c r="H361" s="60">
        <f t="shared" si="42"/>
        <v>60</v>
      </c>
      <c r="I361" s="60">
        <f t="shared" si="43"/>
        <v>0</v>
      </c>
      <c r="J361" s="80" t="str">
        <f>$D$310</f>
        <v>Shine Lover</v>
      </c>
      <c r="K361" s="102">
        <f t="shared" si="44"/>
        <v>0</v>
      </c>
      <c r="L361" s="157" t="s">
        <v>406</v>
      </c>
      <c r="M361" s="102">
        <f t="shared" si="45"/>
        <v>0</v>
      </c>
      <c r="N361" s="157" t="s">
        <v>406</v>
      </c>
      <c r="O361" s="54" t="s">
        <v>406</v>
      </c>
      <c r="P361" s="47">
        <f t="shared" si="47"/>
        <v>359</v>
      </c>
      <c r="Q361" s="47">
        <f t="shared" si="46"/>
        <v>0</v>
      </c>
      <c r="R361" s="47" t="str">
        <f t="shared" si="40"/>
        <v>358 Shiny Love</v>
      </c>
      <c r="S361" s="61" t="str">
        <f t="shared" si="41"/>
        <v/>
      </c>
    </row>
    <row r="362" spans="3:19">
      <c r="C362" s="47">
        <v>359</v>
      </c>
      <c r="D362" s="48" t="str">
        <f>Strings!B361</f>
        <v/>
      </c>
      <c r="F362" s="91" t="s">
        <v>786</v>
      </c>
      <c r="G362" s="92" t="s">
        <v>1330</v>
      </c>
      <c r="H362" s="60">
        <f t="shared" si="42"/>
        <v>60</v>
      </c>
      <c r="I362" s="60">
        <f t="shared" si="43"/>
        <v>0</v>
      </c>
      <c r="J362" s="80" t="str">
        <f>$D$311</f>
        <v>Feather Bomb</v>
      </c>
      <c r="K362" s="102">
        <f t="shared" si="44"/>
        <v>0</v>
      </c>
      <c r="L362" s="157" t="s">
        <v>406</v>
      </c>
      <c r="M362" s="102">
        <f t="shared" si="45"/>
        <v>0</v>
      </c>
      <c r="N362" s="157" t="s">
        <v>406</v>
      </c>
      <c r="O362" s="54" t="s">
        <v>406</v>
      </c>
      <c r="P362" s="47">
        <f t="shared" si="47"/>
        <v>360</v>
      </c>
      <c r="Q362" s="47">
        <f t="shared" si="46"/>
        <v>0</v>
      </c>
      <c r="R362" s="47" t="str">
        <f t="shared" si="40"/>
        <v>359 Feather Bomb</v>
      </c>
      <c r="S362" s="61" t="str">
        <f t="shared" si="41"/>
        <v/>
      </c>
    </row>
    <row r="363" spans="3:19">
      <c r="C363" s="47">
        <v>360</v>
      </c>
      <c r="D363" s="48" t="str">
        <f>Strings!B362</f>
        <v/>
      </c>
      <c r="F363" s="91" t="s">
        <v>787</v>
      </c>
      <c r="G363" s="92" t="s">
        <v>1331</v>
      </c>
      <c r="H363" s="60">
        <f t="shared" si="42"/>
        <v>60</v>
      </c>
      <c r="I363" s="60">
        <f t="shared" si="43"/>
        <v>0</v>
      </c>
      <c r="J363" s="80" t="str">
        <f>$D$312</f>
        <v>Beaking</v>
      </c>
      <c r="K363" s="102">
        <f t="shared" si="44"/>
        <v>0</v>
      </c>
      <c r="L363" s="157" t="s">
        <v>406</v>
      </c>
      <c r="M363" s="102">
        <f t="shared" si="45"/>
        <v>0</v>
      </c>
      <c r="N363" s="157" t="s">
        <v>406</v>
      </c>
      <c r="O363" s="54" t="s">
        <v>406</v>
      </c>
      <c r="P363" s="47">
        <f t="shared" si="47"/>
        <v>361</v>
      </c>
      <c r="Q363" s="47">
        <f t="shared" si="46"/>
        <v>0</v>
      </c>
      <c r="R363" s="47" t="str">
        <f t="shared" si="40"/>
        <v>360 Beaking</v>
      </c>
      <c r="S363" s="61" t="str">
        <f t="shared" si="41"/>
        <v/>
      </c>
    </row>
    <row r="364" spans="3:19">
      <c r="C364" s="47">
        <v>361</v>
      </c>
      <c r="D364" s="48" t="str">
        <f>Strings!B363</f>
        <v/>
      </c>
      <c r="F364" s="91" t="s">
        <v>788</v>
      </c>
      <c r="G364" s="92" t="s">
        <v>1332</v>
      </c>
      <c r="H364" s="60">
        <f t="shared" si="42"/>
        <v>60</v>
      </c>
      <c r="I364" s="60">
        <f t="shared" si="43"/>
        <v>0</v>
      </c>
      <c r="J364" s="80" t="str">
        <f>$D$313</f>
        <v>Straight Dash</v>
      </c>
      <c r="K364" s="102">
        <f t="shared" si="44"/>
        <v>0</v>
      </c>
      <c r="L364" s="157" t="s">
        <v>406</v>
      </c>
      <c r="M364" s="102">
        <f t="shared" si="45"/>
        <v>0</v>
      </c>
      <c r="N364" s="157" t="s">
        <v>406</v>
      </c>
      <c r="O364" s="54" t="s">
        <v>406</v>
      </c>
      <c r="P364" s="47">
        <f t="shared" si="47"/>
        <v>362</v>
      </c>
      <c r="Q364" s="47">
        <f t="shared" si="46"/>
        <v>0</v>
      </c>
      <c r="R364" s="47" t="str">
        <f t="shared" si="40"/>
        <v>361 Straight Dash</v>
      </c>
      <c r="S364" s="61" t="str">
        <f t="shared" si="41"/>
        <v/>
      </c>
    </row>
    <row r="365" spans="3:19">
      <c r="C365" s="47">
        <v>362</v>
      </c>
      <c r="D365" s="48" t="str">
        <f>Strings!B364</f>
        <v/>
      </c>
      <c r="F365" s="91" t="s">
        <v>789</v>
      </c>
      <c r="G365" s="92" t="s">
        <v>1333</v>
      </c>
      <c r="H365" s="60">
        <f t="shared" si="42"/>
        <v>60</v>
      </c>
      <c r="I365" s="60">
        <f t="shared" si="43"/>
        <v>0</v>
      </c>
      <c r="J365" s="80" t="str">
        <f>$D$314</f>
        <v>Nose Bracelet</v>
      </c>
      <c r="K365" s="102">
        <f t="shared" si="44"/>
        <v>0</v>
      </c>
      <c r="L365" s="157" t="s">
        <v>406</v>
      </c>
      <c r="M365" s="102">
        <f t="shared" si="45"/>
        <v>0</v>
      </c>
      <c r="N365" s="157" t="s">
        <v>406</v>
      </c>
      <c r="O365" s="54" t="s">
        <v>406</v>
      </c>
      <c r="P365" s="47">
        <f t="shared" si="47"/>
        <v>363</v>
      </c>
      <c r="Q365" s="47">
        <f t="shared" si="46"/>
        <v>0</v>
      </c>
      <c r="R365" s="47" t="str">
        <f t="shared" si="40"/>
        <v>362 Nose Bracelet</v>
      </c>
      <c r="S365" s="61" t="str">
        <f t="shared" si="41"/>
        <v/>
      </c>
    </row>
    <row r="366" spans="3:19">
      <c r="C366" s="47">
        <v>363</v>
      </c>
      <c r="D366" s="48" t="str">
        <f>Strings!B365</f>
        <v/>
      </c>
      <c r="F366" s="91" t="s">
        <v>790</v>
      </c>
      <c r="G366" s="92" t="s">
        <v>1334</v>
      </c>
      <c r="H366" s="60">
        <f t="shared" si="42"/>
        <v>60</v>
      </c>
      <c r="I366" s="60">
        <f t="shared" si="43"/>
        <v>0</v>
      </c>
      <c r="J366" s="80" t="str">
        <f>$D$315</f>
        <v>Oink</v>
      </c>
      <c r="K366" s="102">
        <f t="shared" si="44"/>
        <v>0</v>
      </c>
      <c r="L366" s="157" t="s">
        <v>406</v>
      </c>
      <c r="M366" s="102">
        <f t="shared" si="45"/>
        <v>0</v>
      </c>
      <c r="N366" s="157" t="s">
        <v>406</v>
      </c>
      <c r="O366" s="54" t="s">
        <v>406</v>
      </c>
      <c r="P366" s="47">
        <f t="shared" si="47"/>
        <v>364</v>
      </c>
      <c r="Q366" s="47">
        <f t="shared" si="46"/>
        <v>0</v>
      </c>
      <c r="R366" s="47" t="str">
        <f t="shared" si="40"/>
        <v>363 Oink</v>
      </c>
      <c r="S366" s="61" t="str">
        <f t="shared" si="41"/>
        <v/>
      </c>
    </row>
    <row r="367" spans="3:19">
      <c r="C367" s="47">
        <v>364</v>
      </c>
      <c r="D367" s="48" t="str">
        <f>Strings!B366</f>
        <v/>
      </c>
      <c r="F367" s="91" t="s">
        <v>791</v>
      </c>
      <c r="G367" s="92" t="s">
        <v>1931</v>
      </c>
      <c r="H367" s="60">
        <f t="shared" si="42"/>
        <v>60</v>
      </c>
      <c r="I367" s="60">
        <f t="shared" si="43"/>
        <v>0</v>
      </c>
      <c r="J367" s="80" t="str">
        <f>$D$316</f>
        <v>Pooh-</v>
      </c>
      <c r="K367" s="102">
        <f t="shared" si="44"/>
        <v>0</v>
      </c>
      <c r="L367" s="157" t="s">
        <v>406</v>
      </c>
      <c r="M367" s="102">
        <f t="shared" si="45"/>
        <v>0</v>
      </c>
      <c r="N367" s="157" t="s">
        <v>406</v>
      </c>
      <c r="O367" s="54" t="s">
        <v>406</v>
      </c>
      <c r="P367" s="47">
        <f t="shared" si="47"/>
        <v>365</v>
      </c>
      <c r="Q367" s="47">
        <f t="shared" si="46"/>
        <v>0</v>
      </c>
      <c r="R367" s="47" t="str">
        <f t="shared" si="40"/>
        <v>364 Pooh</v>
      </c>
      <c r="S367" s="61" t="str">
        <f t="shared" si="41"/>
        <v/>
      </c>
    </row>
    <row r="368" spans="3:19">
      <c r="C368" s="47">
        <v>365</v>
      </c>
      <c r="D368" s="48" t="str">
        <f>Strings!B367</f>
        <v/>
      </c>
      <c r="F368" s="91" t="s">
        <v>792</v>
      </c>
      <c r="G368" s="92" t="s">
        <v>1336</v>
      </c>
      <c r="H368" s="60">
        <f t="shared" si="42"/>
        <v>60</v>
      </c>
      <c r="I368" s="60">
        <f t="shared" si="43"/>
        <v>0</v>
      </c>
      <c r="J368" s="80" t="str">
        <f>$D$317</f>
        <v>Please Eat</v>
      </c>
      <c r="K368" s="102">
        <f t="shared" si="44"/>
        <v>0</v>
      </c>
      <c r="L368" s="157" t="s">
        <v>406</v>
      </c>
      <c r="M368" s="102">
        <f t="shared" si="45"/>
        <v>0</v>
      </c>
      <c r="N368" s="157" t="s">
        <v>406</v>
      </c>
      <c r="O368" s="54" t="s">
        <v>406</v>
      </c>
      <c r="P368" s="47">
        <f t="shared" si="47"/>
        <v>366</v>
      </c>
      <c r="Q368" s="47">
        <f t="shared" si="46"/>
        <v>0</v>
      </c>
      <c r="R368" s="47" t="str">
        <f t="shared" si="40"/>
        <v>365 Please Eat</v>
      </c>
      <c r="S368" s="61" t="str">
        <f t="shared" si="41"/>
        <v/>
      </c>
    </row>
    <row r="369" spans="3:19">
      <c r="C369" s="47">
        <v>366</v>
      </c>
      <c r="D369" s="48" t="str">
        <f>Strings!B368</f>
        <v/>
      </c>
      <c r="F369" s="91" t="s">
        <v>793</v>
      </c>
      <c r="G369" s="92" t="s">
        <v>1337</v>
      </c>
      <c r="H369" s="60">
        <f t="shared" si="42"/>
        <v>60</v>
      </c>
      <c r="I369" s="60">
        <f t="shared" si="43"/>
        <v>0</v>
      </c>
      <c r="J369" s="80" t="str">
        <f>$D$318</f>
        <v>Leaf Dance</v>
      </c>
      <c r="K369" s="102">
        <f t="shared" si="44"/>
        <v>0</v>
      </c>
      <c r="L369" s="157" t="s">
        <v>406</v>
      </c>
      <c r="M369" s="102">
        <f t="shared" si="45"/>
        <v>0</v>
      </c>
      <c r="N369" s="157" t="s">
        <v>406</v>
      </c>
      <c r="O369" s="54" t="s">
        <v>406</v>
      </c>
      <c r="P369" s="47">
        <f t="shared" si="47"/>
        <v>367</v>
      </c>
      <c r="Q369" s="47">
        <f t="shared" si="46"/>
        <v>0</v>
      </c>
      <c r="R369" s="47" t="str">
        <f t="shared" si="40"/>
        <v>366 Leaf Dance</v>
      </c>
      <c r="S369" s="61" t="str">
        <f t="shared" si="41"/>
        <v/>
      </c>
    </row>
    <row r="370" spans="3:19">
      <c r="C370" s="47">
        <v>367</v>
      </c>
      <c r="D370" s="48" t="str">
        <f>Strings!B369</f>
        <v>Attack</v>
      </c>
      <c r="F370" s="91" t="s">
        <v>794</v>
      </c>
      <c r="G370" s="92" t="s">
        <v>1338</v>
      </c>
      <c r="H370" s="60">
        <f t="shared" si="42"/>
        <v>60</v>
      </c>
      <c r="I370" s="60">
        <f t="shared" si="43"/>
        <v>0</v>
      </c>
      <c r="J370" s="80" t="str">
        <f>$D$319</f>
        <v>Protect Spirit</v>
      </c>
      <c r="K370" s="102">
        <f t="shared" si="44"/>
        <v>0</v>
      </c>
      <c r="L370" s="157" t="s">
        <v>406</v>
      </c>
      <c r="M370" s="102">
        <f t="shared" si="45"/>
        <v>0</v>
      </c>
      <c r="N370" s="157" t="s">
        <v>406</v>
      </c>
      <c r="O370" s="54" t="s">
        <v>406</v>
      </c>
      <c r="P370" s="47">
        <f t="shared" si="47"/>
        <v>368</v>
      </c>
      <c r="Q370" s="47">
        <f t="shared" si="46"/>
        <v>0</v>
      </c>
      <c r="R370" s="47" t="str">
        <f t="shared" si="40"/>
        <v>367 Protect Spirit</v>
      </c>
      <c r="S370" s="61" t="str">
        <f t="shared" si="41"/>
        <v/>
      </c>
    </row>
    <row r="371" spans="3:19">
      <c r="C371" s="47">
        <v>368</v>
      </c>
      <c r="D371" s="48" t="str">
        <f>Strings!B370</f>
        <v>Potion</v>
      </c>
      <c r="F371" s="91" t="s">
        <v>795</v>
      </c>
      <c r="G371" s="92" t="s">
        <v>1932</v>
      </c>
      <c r="H371" s="60">
        <f t="shared" si="42"/>
        <v>60</v>
      </c>
      <c r="I371" s="60">
        <f t="shared" si="43"/>
        <v>0</v>
      </c>
      <c r="J371" s="80" t="str">
        <f>$D$320</f>
        <v>Clam Spirit</v>
      </c>
      <c r="K371" s="102">
        <f t="shared" si="44"/>
        <v>0</v>
      </c>
      <c r="L371" s="157" t="s">
        <v>406</v>
      </c>
      <c r="M371" s="102">
        <f t="shared" si="45"/>
        <v>0</v>
      </c>
      <c r="N371" s="157" t="s">
        <v>406</v>
      </c>
      <c r="O371" s="54" t="s">
        <v>406</v>
      </c>
      <c r="P371" s="47">
        <f t="shared" si="47"/>
        <v>369</v>
      </c>
      <c r="Q371" s="47">
        <f t="shared" si="46"/>
        <v>0</v>
      </c>
      <c r="R371" s="47" t="str">
        <f t="shared" si="40"/>
        <v>368 Calm Spirit</v>
      </c>
      <c r="S371" s="61" t="str">
        <f t="shared" si="41"/>
        <v/>
      </c>
    </row>
    <row r="372" spans="3:19">
      <c r="C372" s="47">
        <v>369</v>
      </c>
      <c r="D372" s="48" t="str">
        <f>Strings!B371</f>
        <v>Hi-Potion</v>
      </c>
      <c r="F372" s="91" t="s">
        <v>796</v>
      </c>
      <c r="G372" s="92" t="s">
        <v>1933</v>
      </c>
      <c r="H372" s="60">
        <f t="shared" si="42"/>
        <v>60</v>
      </c>
      <c r="I372" s="60">
        <f t="shared" si="43"/>
        <v>0</v>
      </c>
      <c r="J372" s="80" t="str">
        <f>$D$321</f>
        <v>Spirit of Life</v>
      </c>
      <c r="K372" s="102">
        <f t="shared" si="44"/>
        <v>0</v>
      </c>
      <c r="L372" s="157" t="s">
        <v>406</v>
      </c>
      <c r="M372" s="102">
        <f t="shared" si="45"/>
        <v>0</v>
      </c>
      <c r="N372" s="157" t="s">
        <v>406</v>
      </c>
      <c r="O372" s="54" t="s">
        <v>406</v>
      </c>
      <c r="P372" s="47">
        <f t="shared" si="47"/>
        <v>370</v>
      </c>
      <c r="Q372" s="47">
        <f t="shared" si="46"/>
        <v>0</v>
      </c>
      <c r="R372" s="47" t="str">
        <f t="shared" si="40"/>
        <v>369 Life Spirit</v>
      </c>
      <c r="S372" s="61" t="str">
        <f t="shared" si="41"/>
        <v/>
      </c>
    </row>
    <row r="373" spans="3:19">
      <c r="C373" s="47">
        <v>370</v>
      </c>
      <c r="D373" s="48" t="str">
        <f>Strings!B372</f>
        <v>X-Potion</v>
      </c>
      <c r="F373" s="91" t="s">
        <v>797</v>
      </c>
      <c r="G373" s="92" t="s">
        <v>1341</v>
      </c>
      <c r="H373" s="60">
        <f t="shared" si="42"/>
        <v>60</v>
      </c>
      <c r="I373" s="60">
        <f t="shared" si="43"/>
        <v>0</v>
      </c>
      <c r="J373" s="80" t="str">
        <f>$D$322</f>
        <v>Magic Spirit</v>
      </c>
      <c r="K373" s="102">
        <f t="shared" si="44"/>
        <v>0</v>
      </c>
      <c r="L373" s="157" t="s">
        <v>406</v>
      </c>
      <c r="M373" s="102">
        <f t="shared" si="45"/>
        <v>0</v>
      </c>
      <c r="N373" s="157" t="s">
        <v>406</v>
      </c>
      <c r="O373" s="54" t="s">
        <v>406</v>
      </c>
      <c r="P373" s="47">
        <f t="shared" si="47"/>
        <v>371</v>
      </c>
      <c r="Q373" s="47">
        <f t="shared" si="46"/>
        <v>0</v>
      </c>
      <c r="R373" s="47" t="str">
        <f t="shared" si="40"/>
        <v>370 Magic Spirit</v>
      </c>
      <c r="S373" s="61" t="str">
        <f t="shared" si="41"/>
        <v/>
      </c>
    </row>
    <row r="374" spans="3:19">
      <c r="C374" s="47">
        <v>371</v>
      </c>
      <c r="D374" s="48" t="str">
        <f>Strings!B373</f>
        <v>Ether</v>
      </c>
      <c r="F374" s="91" t="s">
        <v>798</v>
      </c>
      <c r="G374" s="92" t="s">
        <v>1342</v>
      </c>
      <c r="H374" s="60">
        <f t="shared" si="42"/>
        <v>60</v>
      </c>
      <c r="I374" s="60">
        <f t="shared" si="43"/>
        <v>0</v>
      </c>
      <c r="J374" s="80" t="str">
        <f>$D$323</f>
        <v>Shake Off</v>
      </c>
      <c r="K374" s="102">
        <f t="shared" si="44"/>
        <v>0</v>
      </c>
      <c r="L374" s="157" t="s">
        <v>406</v>
      </c>
      <c r="M374" s="102">
        <f t="shared" si="45"/>
        <v>0</v>
      </c>
      <c r="N374" s="157" t="s">
        <v>406</v>
      </c>
      <c r="O374" s="54" t="s">
        <v>406</v>
      </c>
      <c r="P374" s="47">
        <f t="shared" si="47"/>
        <v>372</v>
      </c>
      <c r="Q374" s="47">
        <f t="shared" si="46"/>
        <v>0</v>
      </c>
      <c r="R374" s="47" t="str">
        <f t="shared" si="40"/>
        <v>371 Shake Off</v>
      </c>
      <c r="S374" s="61" t="str">
        <f t="shared" si="41"/>
        <v/>
      </c>
    </row>
    <row r="375" spans="3:19">
      <c r="C375" s="47">
        <v>372</v>
      </c>
      <c r="D375" s="48" t="str">
        <f>Strings!B374</f>
        <v>Hi-Ether</v>
      </c>
      <c r="F375" s="91" t="s">
        <v>799</v>
      </c>
      <c r="G375" s="92" t="s">
        <v>1343</v>
      </c>
      <c r="H375" s="60">
        <f t="shared" si="42"/>
        <v>60</v>
      </c>
      <c r="I375" s="60">
        <f t="shared" si="43"/>
        <v>0</v>
      </c>
      <c r="J375" s="80" t="str">
        <f>$D$324</f>
        <v>Wave Around</v>
      </c>
      <c r="K375" s="102">
        <f t="shared" si="44"/>
        <v>0</v>
      </c>
      <c r="L375" s="157" t="s">
        <v>406</v>
      </c>
      <c r="M375" s="102">
        <f t="shared" si="45"/>
        <v>0</v>
      </c>
      <c r="N375" s="157" t="s">
        <v>406</v>
      </c>
      <c r="O375" s="54" t="s">
        <v>406</v>
      </c>
      <c r="P375" s="47">
        <f t="shared" si="47"/>
        <v>373</v>
      </c>
      <c r="Q375" s="47">
        <f t="shared" si="46"/>
        <v>0</v>
      </c>
      <c r="R375" s="47" t="str">
        <f t="shared" si="40"/>
        <v>372 Wave Around</v>
      </c>
      <c r="S375" s="61" t="str">
        <f t="shared" si="41"/>
        <v/>
      </c>
    </row>
    <row r="376" spans="3:19">
      <c r="C376" s="47">
        <v>373</v>
      </c>
      <c r="D376" s="48" t="str">
        <f>Strings!B375</f>
        <v>Elixir</v>
      </c>
      <c r="F376" s="91" t="s">
        <v>800</v>
      </c>
      <c r="G376" s="92" t="s">
        <v>1344</v>
      </c>
      <c r="H376" s="60">
        <f t="shared" si="42"/>
        <v>60</v>
      </c>
      <c r="I376" s="60">
        <f t="shared" si="43"/>
        <v>0</v>
      </c>
      <c r="J376" s="80" t="str">
        <f>$D$325</f>
        <v>Mimic Titan</v>
      </c>
      <c r="K376" s="102">
        <f t="shared" si="44"/>
        <v>0</v>
      </c>
      <c r="L376" s="157" t="s">
        <v>406</v>
      </c>
      <c r="M376" s="102">
        <f t="shared" si="45"/>
        <v>0</v>
      </c>
      <c r="N376" s="157" t="s">
        <v>406</v>
      </c>
      <c r="O376" s="54" t="s">
        <v>406</v>
      </c>
      <c r="P376" s="47">
        <f t="shared" si="47"/>
        <v>374</v>
      </c>
      <c r="Q376" s="47">
        <f t="shared" si="46"/>
        <v>0</v>
      </c>
      <c r="R376" s="47" t="str">
        <f t="shared" si="40"/>
        <v>373 Mimic Titan</v>
      </c>
      <c r="S376" s="61" t="str">
        <f t="shared" si="41"/>
        <v/>
      </c>
    </row>
    <row r="377" spans="3:19">
      <c r="C377" s="47">
        <v>374</v>
      </c>
      <c r="D377" s="48" t="str">
        <f>Strings!B376</f>
        <v>Antidote</v>
      </c>
      <c r="F377" s="91" t="s">
        <v>801</v>
      </c>
      <c r="G377" s="92" t="s">
        <v>1934</v>
      </c>
      <c r="H377" s="60">
        <f t="shared" si="42"/>
        <v>60</v>
      </c>
      <c r="I377" s="60">
        <f t="shared" si="43"/>
        <v>0</v>
      </c>
      <c r="J377" s="80" t="str">
        <f>$D$326&amp;", "&amp;$D$429</f>
        <v>Gather Power, Caution</v>
      </c>
      <c r="K377" s="102">
        <f t="shared" si="44"/>
        <v>0</v>
      </c>
      <c r="L377" s="157" t="s">
        <v>406</v>
      </c>
      <c r="M377" s="102">
        <f t="shared" si="45"/>
        <v>0</v>
      </c>
      <c r="N377" s="157" t="s">
        <v>406</v>
      </c>
      <c r="O377" s="54" t="s">
        <v>406</v>
      </c>
      <c r="P377" s="47">
        <f t="shared" si="47"/>
        <v>375</v>
      </c>
      <c r="Q377" s="47">
        <f t="shared" si="46"/>
        <v>0</v>
      </c>
      <c r="R377" s="47" t="str">
        <f t="shared" si="40"/>
        <v>374 Gather Power/Caution</v>
      </c>
      <c r="S377" s="61" t="str">
        <f t="shared" si="41"/>
        <v/>
      </c>
    </row>
    <row r="378" spans="3:19">
      <c r="C378" s="47">
        <v>375</v>
      </c>
      <c r="D378" s="48" t="str">
        <f>Strings!B377</f>
        <v>Eye Drop</v>
      </c>
      <c r="F378" s="91" t="s">
        <v>802</v>
      </c>
      <c r="G378" s="92" t="s">
        <v>1346</v>
      </c>
      <c r="H378" s="60">
        <f t="shared" si="42"/>
        <v>60</v>
      </c>
      <c r="I378" s="60">
        <f t="shared" si="43"/>
        <v>0</v>
      </c>
      <c r="J378" s="80" t="str">
        <f>$D$327</f>
        <v>Blow Fire</v>
      </c>
      <c r="K378" s="102">
        <f t="shared" si="44"/>
        <v>0</v>
      </c>
      <c r="L378" s="157" t="s">
        <v>406</v>
      </c>
      <c r="M378" s="102">
        <f t="shared" si="45"/>
        <v>0</v>
      </c>
      <c r="N378" s="157" t="s">
        <v>406</v>
      </c>
      <c r="O378" s="54" t="s">
        <v>406</v>
      </c>
      <c r="P378" s="47">
        <f t="shared" si="47"/>
        <v>376</v>
      </c>
      <c r="Q378" s="47">
        <f t="shared" si="46"/>
        <v>0</v>
      </c>
      <c r="R378" s="47" t="str">
        <f t="shared" si="40"/>
        <v>375 Blow Fire</v>
      </c>
      <c r="S378" s="61" t="str">
        <f t="shared" si="41"/>
        <v/>
      </c>
    </row>
    <row r="379" spans="3:19">
      <c r="C379" s="47">
        <v>376</v>
      </c>
      <c r="D379" s="48" t="str">
        <f>Strings!B378</f>
        <v>Echo Grass</v>
      </c>
      <c r="F379" s="91" t="s">
        <v>803</v>
      </c>
      <c r="G379" s="92" t="s">
        <v>1308</v>
      </c>
      <c r="H379" s="60">
        <f t="shared" si="42"/>
        <v>60</v>
      </c>
      <c r="I379" s="60">
        <f t="shared" si="43"/>
        <v>0</v>
      </c>
      <c r="J379" s="80" t="str">
        <f>$D$328</f>
        <v>Tentacle</v>
      </c>
      <c r="K379" s="102">
        <f t="shared" si="44"/>
        <v>0</v>
      </c>
      <c r="L379" s="157" t="s">
        <v>406</v>
      </c>
      <c r="M379" s="102">
        <f t="shared" si="45"/>
        <v>0</v>
      </c>
      <c r="N379" s="157" t="s">
        <v>406</v>
      </c>
      <c r="O379" s="54" t="s">
        <v>406</v>
      </c>
      <c r="P379" s="47">
        <f t="shared" si="47"/>
        <v>377</v>
      </c>
      <c r="Q379" s="47">
        <f t="shared" si="46"/>
        <v>0</v>
      </c>
      <c r="R379" s="47" t="str">
        <f t="shared" si="40"/>
        <v>376 Tentacle</v>
      </c>
      <c r="S379" s="61" t="str">
        <f t="shared" si="41"/>
        <v/>
      </c>
    </row>
    <row r="380" spans="3:19">
      <c r="C380" s="47">
        <v>377</v>
      </c>
      <c r="D380" s="48" t="str">
        <f>Strings!B379</f>
        <v>Maiden's Kiss</v>
      </c>
      <c r="F380" s="91" t="s">
        <v>804</v>
      </c>
      <c r="G380" s="92" t="s">
        <v>1347</v>
      </c>
      <c r="H380" s="60">
        <f t="shared" si="42"/>
        <v>60</v>
      </c>
      <c r="I380" s="60">
        <f t="shared" si="43"/>
        <v>0</v>
      </c>
      <c r="J380" s="80" t="str">
        <f>$D$329</f>
        <v>Lick</v>
      </c>
      <c r="K380" s="102">
        <f t="shared" si="44"/>
        <v>0</v>
      </c>
      <c r="L380" s="157" t="s">
        <v>406</v>
      </c>
      <c r="M380" s="102">
        <f t="shared" si="45"/>
        <v>0</v>
      </c>
      <c r="N380" s="157" t="s">
        <v>406</v>
      </c>
      <c r="O380" s="54" t="s">
        <v>406</v>
      </c>
      <c r="P380" s="47">
        <f t="shared" si="47"/>
        <v>378</v>
      </c>
      <c r="Q380" s="47">
        <f t="shared" si="46"/>
        <v>0</v>
      </c>
      <c r="R380" s="47" t="str">
        <f t="shared" si="40"/>
        <v>377 Lick</v>
      </c>
      <c r="S380" s="61" t="str">
        <f t="shared" si="41"/>
        <v/>
      </c>
    </row>
    <row r="381" spans="3:19">
      <c r="C381" s="47">
        <v>378</v>
      </c>
      <c r="D381" s="48" t="str">
        <f>Strings!B380</f>
        <v>Soft</v>
      </c>
      <c r="F381" s="91" t="s">
        <v>805</v>
      </c>
      <c r="G381" s="92" t="s">
        <v>1348</v>
      </c>
      <c r="H381" s="60">
        <f t="shared" si="42"/>
        <v>60</v>
      </c>
      <c r="I381" s="60">
        <f t="shared" si="43"/>
        <v>0</v>
      </c>
      <c r="J381" s="80" t="str">
        <f>$D$330</f>
        <v>Goo</v>
      </c>
      <c r="K381" s="102">
        <f t="shared" si="44"/>
        <v>0</v>
      </c>
      <c r="L381" s="157" t="s">
        <v>406</v>
      </c>
      <c r="M381" s="102">
        <f t="shared" si="45"/>
        <v>0</v>
      </c>
      <c r="N381" s="157" t="s">
        <v>406</v>
      </c>
      <c r="O381" s="54" t="s">
        <v>406</v>
      </c>
      <c r="P381" s="47">
        <f t="shared" si="47"/>
        <v>379</v>
      </c>
      <c r="Q381" s="47">
        <f t="shared" si="46"/>
        <v>0</v>
      </c>
      <c r="R381" s="47" t="str">
        <f t="shared" si="40"/>
        <v>378 Goo</v>
      </c>
      <c r="S381" s="61" t="str">
        <f t="shared" si="41"/>
        <v/>
      </c>
    </row>
    <row r="382" spans="3:19">
      <c r="C382" s="47">
        <v>379</v>
      </c>
      <c r="D382" s="48" t="str">
        <f>Strings!B381</f>
        <v>Holy Water</v>
      </c>
      <c r="F382" s="91" t="s">
        <v>806</v>
      </c>
      <c r="G382" s="92" t="s">
        <v>1349</v>
      </c>
      <c r="H382" s="60">
        <f t="shared" si="42"/>
        <v>60</v>
      </c>
      <c r="I382" s="60">
        <f t="shared" si="43"/>
        <v>0</v>
      </c>
      <c r="J382" s="80" t="str">
        <f>$D$331</f>
        <v>Bad Bracelet</v>
      </c>
      <c r="K382" s="102">
        <f t="shared" si="44"/>
        <v>0</v>
      </c>
      <c r="L382" s="157" t="s">
        <v>406</v>
      </c>
      <c r="M382" s="102">
        <f t="shared" si="45"/>
        <v>0</v>
      </c>
      <c r="N382" s="157" t="s">
        <v>406</v>
      </c>
      <c r="O382" s="54" t="s">
        <v>406</v>
      </c>
      <c r="P382" s="47">
        <f t="shared" si="47"/>
        <v>380</v>
      </c>
      <c r="Q382" s="47">
        <f t="shared" si="46"/>
        <v>0</v>
      </c>
      <c r="R382" s="47" t="str">
        <f t="shared" si="40"/>
        <v>379 Bad Bracelet</v>
      </c>
      <c r="S382" s="61" t="str">
        <f t="shared" si="41"/>
        <v/>
      </c>
    </row>
    <row r="383" spans="3:19">
      <c r="C383" s="47">
        <v>380</v>
      </c>
      <c r="D383" s="48" t="str">
        <f>Strings!B382</f>
        <v>Remedy</v>
      </c>
      <c r="F383" s="91" t="s">
        <v>807</v>
      </c>
      <c r="G383" s="92" t="s">
        <v>1350</v>
      </c>
      <c r="H383" s="60">
        <f t="shared" si="42"/>
        <v>60</v>
      </c>
      <c r="I383" s="60">
        <f t="shared" si="43"/>
        <v>0</v>
      </c>
      <c r="J383" s="80" t="str">
        <f>$D$332</f>
        <v>Moldball Virus</v>
      </c>
      <c r="K383" s="102">
        <f t="shared" si="44"/>
        <v>0</v>
      </c>
      <c r="L383" s="157" t="s">
        <v>406</v>
      </c>
      <c r="M383" s="102">
        <f t="shared" si="45"/>
        <v>0</v>
      </c>
      <c r="N383" s="157" t="s">
        <v>406</v>
      </c>
      <c r="O383" s="54" t="s">
        <v>406</v>
      </c>
      <c r="P383" s="47">
        <f t="shared" si="47"/>
        <v>381</v>
      </c>
      <c r="Q383" s="47">
        <f t="shared" si="46"/>
        <v>0</v>
      </c>
      <c r="R383" s="47" t="str">
        <f t="shared" si="40"/>
        <v>380 Moldball Virus</v>
      </c>
      <c r="S383" s="61" t="str">
        <f t="shared" si="41"/>
        <v/>
      </c>
    </row>
    <row r="384" spans="3:19">
      <c r="C384" s="47">
        <v>381</v>
      </c>
      <c r="D384" s="48" t="str">
        <f>Strings!B383</f>
        <v>Phoenix Down</v>
      </c>
      <c r="F384" s="91" t="s">
        <v>808</v>
      </c>
      <c r="G384" s="92" t="s">
        <v>1351</v>
      </c>
      <c r="H384" s="60">
        <f t="shared" si="42"/>
        <v>60</v>
      </c>
      <c r="I384" s="60">
        <f t="shared" si="43"/>
        <v>0</v>
      </c>
      <c r="J384" s="80" t="str">
        <f>$D$333</f>
        <v>Stab Up</v>
      </c>
      <c r="K384" s="102">
        <f t="shared" si="44"/>
        <v>0</v>
      </c>
      <c r="L384" s="157" t="s">
        <v>406</v>
      </c>
      <c r="M384" s="102">
        <f t="shared" si="45"/>
        <v>0</v>
      </c>
      <c r="N384" s="157" t="s">
        <v>406</v>
      </c>
      <c r="O384" s="54" t="s">
        <v>406</v>
      </c>
      <c r="P384" s="47">
        <f t="shared" si="47"/>
        <v>382</v>
      </c>
      <c r="Q384" s="47">
        <f t="shared" si="46"/>
        <v>0</v>
      </c>
      <c r="R384" s="47" t="str">
        <f t="shared" si="40"/>
        <v>381 Stab Up</v>
      </c>
      <c r="S384" s="61" t="str">
        <f t="shared" si="41"/>
        <v/>
      </c>
    </row>
    <row r="385" spans="3:19">
      <c r="C385" s="47">
        <v>382</v>
      </c>
      <c r="D385" s="48" t="str">
        <f>Strings!B384</f>
        <v>Shuriken</v>
      </c>
      <c r="F385" s="91" t="s">
        <v>809</v>
      </c>
      <c r="G385" s="92" t="s">
        <v>1352</v>
      </c>
      <c r="H385" s="60">
        <f t="shared" si="42"/>
        <v>60</v>
      </c>
      <c r="I385" s="60">
        <f t="shared" si="43"/>
        <v>0</v>
      </c>
      <c r="J385" s="80" t="str">
        <f>$D$334</f>
        <v>Sudden Cry</v>
      </c>
      <c r="K385" s="102">
        <f t="shared" si="44"/>
        <v>0</v>
      </c>
      <c r="L385" s="157" t="s">
        <v>406</v>
      </c>
      <c r="M385" s="102">
        <f t="shared" si="45"/>
        <v>0</v>
      </c>
      <c r="N385" s="157" t="s">
        <v>406</v>
      </c>
      <c r="O385" s="54" t="s">
        <v>406</v>
      </c>
      <c r="P385" s="47">
        <f t="shared" si="47"/>
        <v>383</v>
      </c>
      <c r="Q385" s="47">
        <f t="shared" si="46"/>
        <v>0</v>
      </c>
      <c r="R385" s="47" t="str">
        <f t="shared" si="40"/>
        <v>382 Sudden Cry</v>
      </c>
      <c r="S385" s="61" t="str">
        <f t="shared" si="41"/>
        <v/>
      </c>
    </row>
    <row r="386" spans="3:19">
      <c r="C386" s="47">
        <v>383</v>
      </c>
      <c r="D386" s="48" t="str">
        <f>Strings!B385</f>
        <v>Knife</v>
      </c>
      <c r="F386" s="91" t="s">
        <v>810</v>
      </c>
      <c r="G386" s="92" t="s">
        <v>1353</v>
      </c>
      <c r="H386" s="60">
        <f t="shared" si="42"/>
        <v>60</v>
      </c>
      <c r="I386" s="60">
        <f t="shared" si="43"/>
        <v>0</v>
      </c>
      <c r="J386" s="80" t="str">
        <f>$D$335</f>
        <v>Hurricane</v>
      </c>
      <c r="K386" s="102">
        <f t="shared" si="44"/>
        <v>0</v>
      </c>
      <c r="L386" s="157" t="s">
        <v>406</v>
      </c>
      <c r="M386" s="102">
        <f t="shared" si="45"/>
        <v>0</v>
      </c>
      <c r="N386" s="157" t="s">
        <v>406</v>
      </c>
      <c r="O386" s="54" t="s">
        <v>406</v>
      </c>
      <c r="P386" s="47">
        <f t="shared" si="47"/>
        <v>384</v>
      </c>
      <c r="Q386" s="47">
        <f t="shared" si="46"/>
        <v>0</v>
      </c>
      <c r="R386" s="47" t="str">
        <f t="shared" si="40"/>
        <v>383 Hurricane</v>
      </c>
      <c r="S386" s="61" t="str">
        <f t="shared" si="41"/>
        <v/>
      </c>
    </row>
    <row r="387" spans="3:19">
      <c r="C387" s="47">
        <v>384</v>
      </c>
      <c r="D387" s="48" t="str">
        <f>Strings!B386</f>
        <v>Sword</v>
      </c>
      <c r="F387" s="91" t="s">
        <v>811</v>
      </c>
      <c r="G387" s="92" t="s">
        <v>1354</v>
      </c>
      <c r="H387" s="60">
        <f t="shared" si="42"/>
        <v>60</v>
      </c>
      <c r="I387" s="60">
        <f t="shared" si="43"/>
        <v>0</v>
      </c>
      <c r="J387" s="80" t="str">
        <f>$D$336</f>
        <v>Ulmaguest</v>
      </c>
      <c r="K387" s="102">
        <f t="shared" si="44"/>
        <v>0</v>
      </c>
      <c r="L387" s="157" t="s">
        <v>406</v>
      </c>
      <c r="M387" s="102">
        <f t="shared" si="45"/>
        <v>0</v>
      </c>
      <c r="N387" s="157" t="s">
        <v>406</v>
      </c>
      <c r="O387" s="54" t="s">
        <v>406</v>
      </c>
      <c r="P387" s="47">
        <f t="shared" si="47"/>
        <v>385</v>
      </c>
      <c r="Q387" s="47">
        <f t="shared" si="46"/>
        <v>0</v>
      </c>
      <c r="R387" s="47" t="str">
        <f t="shared" ref="R387:R450" si="48">MID(F387,2,3)&amp;" "&amp;G387</f>
        <v>384 Ulmaguest</v>
      </c>
      <c r="S387" s="61" t="str">
        <f t="shared" ref="S387:S450" si="49">IF(Q387,INDEX($R$3:$R$514,Q387),"")</f>
        <v/>
      </c>
    </row>
    <row r="388" spans="3:19">
      <c r="C388" s="47">
        <v>385</v>
      </c>
      <c r="D388" s="48" t="str">
        <f>Strings!B387</f>
        <v>Hammer</v>
      </c>
      <c r="F388" s="91" t="s">
        <v>812</v>
      </c>
      <c r="G388" s="92" t="s">
        <v>1355</v>
      </c>
      <c r="H388" s="60">
        <f t="shared" ref="H388:H451" si="50">H387+I388</f>
        <v>60</v>
      </c>
      <c r="I388" s="60">
        <f t="shared" ref="I388:I451" si="51">IF(AND(LEN(J388)=0,LEN(L388)=0,LEN(N388)=0),1,0)</f>
        <v>0</v>
      </c>
      <c r="J388" s="80" t="str">
        <f>$D$337</f>
        <v>Giga Flare</v>
      </c>
      <c r="K388" s="102">
        <f t="shared" ref="K388:K451" si="52">I388</f>
        <v>0</v>
      </c>
      <c r="L388" s="157" t="s">
        <v>406</v>
      </c>
      <c r="M388" s="102">
        <f t="shared" ref="M388:M451" si="53">I388</f>
        <v>0</v>
      </c>
      <c r="N388" s="157" t="s">
        <v>406</v>
      </c>
      <c r="O388" s="54" t="s">
        <v>406</v>
      </c>
      <c r="P388" s="47">
        <f t="shared" si="47"/>
        <v>386</v>
      </c>
      <c r="Q388" s="47">
        <f t="shared" ref="Q388:Q451" si="54">IFERROR(MATCH(P388,$H$3:$H$514,0),0)</f>
        <v>0</v>
      </c>
      <c r="R388" s="47" t="str">
        <f t="shared" si="48"/>
        <v>385 Giga Flare</v>
      </c>
      <c r="S388" s="61" t="str">
        <f t="shared" si="49"/>
        <v/>
      </c>
    </row>
    <row r="389" spans="3:19">
      <c r="C389" s="47">
        <v>386</v>
      </c>
      <c r="D389" s="48" t="str">
        <f>Strings!B388</f>
        <v>Katana</v>
      </c>
      <c r="F389" s="91" t="s">
        <v>813</v>
      </c>
      <c r="G389" s="92" t="s">
        <v>1189</v>
      </c>
      <c r="H389" s="60">
        <f t="shared" si="50"/>
        <v>60</v>
      </c>
      <c r="I389" s="60">
        <f t="shared" si="51"/>
        <v>0</v>
      </c>
      <c r="J389" s="80" t="str">
        <f>$D$338</f>
        <v>Dash</v>
      </c>
      <c r="K389" s="102">
        <f t="shared" si="52"/>
        <v>0</v>
      </c>
      <c r="L389" s="157" t="s">
        <v>406</v>
      </c>
      <c r="M389" s="102">
        <f t="shared" si="53"/>
        <v>0</v>
      </c>
      <c r="N389" s="157" t="s">
        <v>406</v>
      </c>
      <c r="O389" s="54" t="s">
        <v>406</v>
      </c>
      <c r="P389" s="47">
        <f t="shared" ref="P389:P452" si="55">P388+1</f>
        <v>387</v>
      </c>
      <c r="Q389" s="47">
        <f t="shared" si="54"/>
        <v>0</v>
      </c>
      <c r="R389" s="47" t="str">
        <f t="shared" si="48"/>
        <v>386 Dash</v>
      </c>
      <c r="S389" s="61" t="str">
        <f t="shared" si="49"/>
        <v/>
      </c>
    </row>
    <row r="390" spans="3:19">
      <c r="C390" s="47">
        <v>387</v>
      </c>
      <c r="D390" s="48" t="str">
        <f>Strings!B389</f>
        <v>Ninja Sword</v>
      </c>
      <c r="F390" s="91" t="s">
        <v>814</v>
      </c>
      <c r="G390" s="92" t="s">
        <v>1356</v>
      </c>
      <c r="H390" s="60">
        <f t="shared" si="50"/>
        <v>60</v>
      </c>
      <c r="I390" s="60">
        <f t="shared" si="51"/>
        <v>0</v>
      </c>
      <c r="J390" s="80" t="str">
        <f>$D$339</f>
        <v>Tail Swing</v>
      </c>
      <c r="K390" s="102">
        <f t="shared" si="52"/>
        <v>0</v>
      </c>
      <c r="L390" s="157" t="s">
        <v>406</v>
      </c>
      <c r="M390" s="102">
        <f t="shared" si="53"/>
        <v>0</v>
      </c>
      <c r="N390" s="157" t="s">
        <v>406</v>
      </c>
      <c r="O390" s="54" t="s">
        <v>406</v>
      </c>
      <c r="P390" s="47">
        <f t="shared" si="55"/>
        <v>388</v>
      </c>
      <c r="Q390" s="47">
        <f t="shared" si="54"/>
        <v>0</v>
      </c>
      <c r="R390" s="47" t="str">
        <f t="shared" si="48"/>
        <v>387 Tail Swing</v>
      </c>
      <c r="S390" s="61" t="str">
        <f t="shared" si="49"/>
        <v/>
      </c>
    </row>
    <row r="391" spans="3:19">
      <c r="C391" s="47">
        <v>388</v>
      </c>
      <c r="D391" s="48" t="str">
        <f>Strings!B390</f>
        <v>Axe</v>
      </c>
      <c r="F391" s="91" t="s">
        <v>815</v>
      </c>
      <c r="G391" s="92" t="s">
        <v>1273</v>
      </c>
      <c r="H391" s="60">
        <f t="shared" si="50"/>
        <v>60</v>
      </c>
      <c r="I391" s="60">
        <f t="shared" si="51"/>
        <v>0</v>
      </c>
      <c r="J391" s="80" t="str">
        <f>$D$251&amp;", "&amp;$D$340</f>
        <v>Ice Bracelet, Ice Bracelet</v>
      </c>
      <c r="K391" s="102">
        <f t="shared" si="52"/>
        <v>0</v>
      </c>
      <c r="L391" s="157" t="s">
        <v>406</v>
      </c>
      <c r="M391" s="102">
        <f t="shared" si="53"/>
        <v>0</v>
      </c>
      <c r="N391" s="157" t="s">
        <v>406</v>
      </c>
      <c r="O391" s="54" t="s">
        <v>406</v>
      </c>
      <c r="P391" s="47">
        <f t="shared" si="55"/>
        <v>389</v>
      </c>
      <c r="Q391" s="47">
        <f t="shared" si="54"/>
        <v>0</v>
      </c>
      <c r="R391" s="47" t="str">
        <f t="shared" si="48"/>
        <v>388 Ice Bracelet</v>
      </c>
      <c r="S391" s="61" t="str">
        <f t="shared" si="49"/>
        <v/>
      </c>
    </row>
    <row r="392" spans="3:19">
      <c r="C392" s="47">
        <v>389</v>
      </c>
      <c r="D392" s="48" t="str">
        <f>Strings!B391</f>
        <v>Spear</v>
      </c>
      <c r="F392" s="91" t="s">
        <v>816</v>
      </c>
      <c r="G392" s="92" t="s">
        <v>1274</v>
      </c>
      <c r="H392" s="60">
        <f t="shared" si="50"/>
        <v>60</v>
      </c>
      <c r="I392" s="60">
        <f t="shared" si="51"/>
        <v>0</v>
      </c>
      <c r="J392" s="80" t="str">
        <f>$D$252&amp;", "&amp;$D$341</f>
        <v>Fire Bracelet, Fire Bracelet</v>
      </c>
      <c r="K392" s="102">
        <f t="shared" si="52"/>
        <v>0</v>
      </c>
      <c r="L392" s="157" t="s">
        <v>406</v>
      </c>
      <c r="M392" s="102">
        <f t="shared" si="53"/>
        <v>0</v>
      </c>
      <c r="N392" s="157" t="s">
        <v>406</v>
      </c>
      <c r="O392" s="54" t="s">
        <v>406</v>
      </c>
      <c r="P392" s="47">
        <f t="shared" si="55"/>
        <v>390</v>
      </c>
      <c r="Q392" s="47">
        <f t="shared" si="54"/>
        <v>0</v>
      </c>
      <c r="R392" s="47" t="str">
        <f t="shared" si="48"/>
        <v>389 Fire Bracelet</v>
      </c>
      <c r="S392" s="61" t="str">
        <f t="shared" si="49"/>
        <v/>
      </c>
    </row>
    <row r="393" spans="3:19">
      <c r="C393" s="47">
        <v>390</v>
      </c>
      <c r="D393" s="48" t="str">
        <f>Strings!B392</f>
        <v>Stick</v>
      </c>
      <c r="F393" s="91" t="s">
        <v>817</v>
      </c>
      <c r="G393" s="92" t="s">
        <v>1923</v>
      </c>
      <c r="H393" s="60">
        <f t="shared" si="50"/>
        <v>60</v>
      </c>
      <c r="I393" s="60">
        <f t="shared" si="51"/>
        <v>0</v>
      </c>
      <c r="J393" s="80" t="str">
        <f>$D$253&amp;", "&amp;$D$342</f>
        <v>Thnder Brcelet, Thnder Brcelet</v>
      </c>
      <c r="K393" s="102">
        <f t="shared" si="52"/>
        <v>0</v>
      </c>
      <c r="L393" s="157" t="s">
        <v>406</v>
      </c>
      <c r="M393" s="102">
        <f t="shared" si="53"/>
        <v>0</v>
      </c>
      <c r="N393" s="157" t="s">
        <v>406</v>
      </c>
      <c r="O393" s="54" t="s">
        <v>406</v>
      </c>
      <c r="P393" s="47">
        <f t="shared" si="55"/>
        <v>391</v>
      </c>
      <c r="Q393" s="47">
        <f t="shared" si="54"/>
        <v>0</v>
      </c>
      <c r="R393" s="47" t="str">
        <f t="shared" si="48"/>
        <v>390 Thunder Bracelet</v>
      </c>
      <c r="S393" s="61" t="str">
        <f t="shared" si="49"/>
        <v/>
      </c>
    </row>
    <row r="394" spans="3:19">
      <c r="C394" s="47">
        <v>391</v>
      </c>
      <c r="D394" s="48" t="str">
        <f>Strings!B393</f>
        <v>Knight Sword</v>
      </c>
      <c r="F394" s="91" t="s">
        <v>818</v>
      </c>
      <c r="G394" s="92" t="s">
        <v>1357</v>
      </c>
      <c r="H394" s="60">
        <f t="shared" si="50"/>
        <v>60</v>
      </c>
      <c r="I394" s="60">
        <f t="shared" si="51"/>
        <v>0</v>
      </c>
      <c r="J394" s="80" t="str">
        <f>$D$343</f>
        <v>Triple Attack</v>
      </c>
      <c r="K394" s="102">
        <f t="shared" si="52"/>
        <v>0</v>
      </c>
      <c r="L394" s="157" t="s">
        <v>406</v>
      </c>
      <c r="M394" s="102">
        <f t="shared" si="53"/>
        <v>0</v>
      </c>
      <c r="N394" s="157" t="s">
        <v>406</v>
      </c>
      <c r="O394" s="54" t="s">
        <v>406</v>
      </c>
      <c r="P394" s="47">
        <f t="shared" si="55"/>
        <v>392</v>
      </c>
      <c r="Q394" s="47">
        <f t="shared" si="54"/>
        <v>0</v>
      </c>
      <c r="R394" s="47" t="str">
        <f t="shared" si="48"/>
        <v>391 Triple Attack</v>
      </c>
      <c r="S394" s="61" t="str">
        <f t="shared" si="49"/>
        <v/>
      </c>
    </row>
    <row r="395" spans="3:19">
      <c r="C395" s="47">
        <v>392</v>
      </c>
      <c r="D395" s="48" t="str">
        <f>Strings!B394</f>
        <v>Dictionary</v>
      </c>
      <c r="F395" s="91" t="s">
        <v>819</v>
      </c>
      <c r="G395" s="92" t="s">
        <v>1935</v>
      </c>
      <c r="H395" s="60">
        <f t="shared" si="50"/>
        <v>60</v>
      </c>
      <c r="I395" s="60">
        <f t="shared" si="51"/>
        <v>0</v>
      </c>
      <c r="J395" s="80" t="str">
        <f>$D$344</f>
        <v>Triple Brcelet</v>
      </c>
      <c r="K395" s="102">
        <f t="shared" si="52"/>
        <v>0</v>
      </c>
      <c r="L395" s="157" t="s">
        <v>406</v>
      </c>
      <c r="M395" s="102">
        <f t="shared" si="53"/>
        <v>0</v>
      </c>
      <c r="N395" s="157" t="s">
        <v>406</v>
      </c>
      <c r="O395" s="54" t="s">
        <v>406</v>
      </c>
      <c r="P395" s="47">
        <f t="shared" si="55"/>
        <v>393</v>
      </c>
      <c r="Q395" s="47">
        <f t="shared" si="54"/>
        <v>0</v>
      </c>
      <c r="R395" s="47" t="str">
        <f t="shared" si="48"/>
        <v>392 Triple Bracelet</v>
      </c>
      <c r="S395" s="61" t="str">
        <f t="shared" si="49"/>
        <v/>
      </c>
    </row>
    <row r="396" spans="3:19">
      <c r="C396" s="47">
        <v>393</v>
      </c>
      <c r="D396" s="48" t="str">
        <f>Strings!B395</f>
        <v>Ball</v>
      </c>
      <c r="F396" s="91" t="s">
        <v>820</v>
      </c>
      <c r="G396" s="92" t="s">
        <v>1359</v>
      </c>
      <c r="H396" s="60">
        <f t="shared" si="50"/>
        <v>60</v>
      </c>
      <c r="I396" s="60">
        <f t="shared" si="51"/>
        <v>0</v>
      </c>
      <c r="J396" s="80" t="str">
        <f>$D$345</f>
        <v>Triple Thunder</v>
      </c>
      <c r="K396" s="102">
        <f t="shared" si="52"/>
        <v>0</v>
      </c>
      <c r="L396" s="157" t="s">
        <v>406</v>
      </c>
      <c r="M396" s="102">
        <f t="shared" si="53"/>
        <v>0</v>
      </c>
      <c r="N396" s="157" t="s">
        <v>406</v>
      </c>
      <c r="O396" s="54" t="s">
        <v>406</v>
      </c>
      <c r="P396" s="47">
        <f t="shared" si="55"/>
        <v>394</v>
      </c>
      <c r="Q396" s="47">
        <f t="shared" si="54"/>
        <v>0</v>
      </c>
      <c r="R396" s="47" t="str">
        <f t="shared" si="48"/>
        <v>393 Triple Thunder</v>
      </c>
      <c r="S396" s="61" t="str">
        <f t="shared" si="49"/>
        <v/>
      </c>
    </row>
    <row r="397" spans="3:19">
      <c r="C397" s="47">
        <v>394</v>
      </c>
      <c r="D397" s="48" t="str">
        <f>Strings!B396</f>
        <v>Level Jump2</v>
      </c>
      <c r="F397" s="91" t="s">
        <v>821</v>
      </c>
      <c r="G397" s="92" t="s">
        <v>1360</v>
      </c>
      <c r="H397" s="60">
        <f t="shared" si="50"/>
        <v>60</v>
      </c>
      <c r="I397" s="60">
        <f t="shared" si="51"/>
        <v>0</v>
      </c>
      <c r="J397" s="80" t="str">
        <f>$D$346</f>
        <v>Triple Flame</v>
      </c>
      <c r="K397" s="102">
        <f t="shared" si="52"/>
        <v>0</v>
      </c>
      <c r="L397" s="157" t="s">
        <v>406</v>
      </c>
      <c r="M397" s="102">
        <f t="shared" si="53"/>
        <v>0</v>
      </c>
      <c r="N397" s="157" t="s">
        <v>406</v>
      </c>
      <c r="O397" s="54" t="s">
        <v>406</v>
      </c>
      <c r="P397" s="47">
        <f t="shared" si="55"/>
        <v>395</v>
      </c>
      <c r="Q397" s="47">
        <f t="shared" si="54"/>
        <v>0</v>
      </c>
      <c r="R397" s="47" t="str">
        <f t="shared" si="48"/>
        <v>394 Triple Flame</v>
      </c>
      <c r="S397" s="61" t="str">
        <f t="shared" si="49"/>
        <v/>
      </c>
    </row>
    <row r="398" spans="3:19">
      <c r="C398" s="47">
        <v>395</v>
      </c>
      <c r="D398" s="48" t="str">
        <f>Strings!B397</f>
        <v>Level Jump3</v>
      </c>
      <c r="F398" s="91" t="s">
        <v>822</v>
      </c>
      <c r="G398" s="92" t="s">
        <v>1361</v>
      </c>
      <c r="H398" s="60">
        <f t="shared" si="50"/>
        <v>60</v>
      </c>
      <c r="I398" s="60">
        <f t="shared" si="51"/>
        <v>0</v>
      </c>
      <c r="J398" s="80" t="str">
        <f>$D$347</f>
        <v>Dark Whisper</v>
      </c>
      <c r="K398" s="102">
        <f t="shared" si="52"/>
        <v>0</v>
      </c>
      <c r="L398" s="157" t="s">
        <v>406</v>
      </c>
      <c r="M398" s="102">
        <f t="shared" si="53"/>
        <v>0</v>
      </c>
      <c r="N398" s="157" t="s">
        <v>406</v>
      </c>
      <c r="O398" s="54" t="s">
        <v>406</v>
      </c>
      <c r="P398" s="47">
        <f t="shared" si="55"/>
        <v>396</v>
      </c>
      <c r="Q398" s="47">
        <f t="shared" si="54"/>
        <v>0</v>
      </c>
      <c r="R398" s="47" t="str">
        <f t="shared" si="48"/>
        <v>395 Dark Whisper</v>
      </c>
      <c r="S398" s="61" t="str">
        <f t="shared" si="49"/>
        <v/>
      </c>
    </row>
    <row r="399" spans="3:19">
      <c r="C399" s="47">
        <v>396</v>
      </c>
      <c r="D399" s="48" t="str">
        <f>Strings!B398</f>
        <v>Level Jump4</v>
      </c>
      <c r="F399" s="91" t="s">
        <v>823</v>
      </c>
      <c r="G399" s="92" t="s">
        <v>1096</v>
      </c>
      <c r="H399" s="60">
        <f t="shared" si="50"/>
        <v>60</v>
      </c>
      <c r="I399" s="60">
        <f t="shared" si="51"/>
        <v>0</v>
      </c>
      <c r="J399" s="80" t="str">
        <f>$D$57</f>
        <v>Foxbird</v>
      </c>
      <c r="K399" s="102">
        <f t="shared" si="52"/>
        <v>0</v>
      </c>
      <c r="L399" s="157" t="s">
        <v>406</v>
      </c>
      <c r="M399" s="102">
        <f t="shared" si="53"/>
        <v>0</v>
      </c>
      <c r="N399" s="157" t="s">
        <v>406</v>
      </c>
      <c r="O399" s="54" t="s">
        <v>406</v>
      </c>
      <c r="P399" s="47">
        <f t="shared" si="55"/>
        <v>397</v>
      </c>
      <c r="Q399" s="47">
        <f t="shared" si="54"/>
        <v>0</v>
      </c>
      <c r="R399" s="47" t="str">
        <f t="shared" si="48"/>
        <v>396 Foxbird</v>
      </c>
      <c r="S399" s="61" t="str">
        <f t="shared" si="49"/>
        <v/>
      </c>
    </row>
    <row r="400" spans="3:19">
      <c r="C400" s="47">
        <v>397</v>
      </c>
      <c r="D400" s="48" t="str">
        <f>Strings!B399</f>
        <v>Level Jump5</v>
      </c>
      <c r="F400" s="91" t="s">
        <v>824</v>
      </c>
      <c r="G400" s="92" t="s">
        <v>1097</v>
      </c>
      <c r="H400" s="60">
        <f t="shared" si="50"/>
        <v>60</v>
      </c>
      <c r="I400" s="60">
        <f t="shared" si="51"/>
        <v>0</v>
      </c>
      <c r="J400" s="80" t="str">
        <f>$D$58</f>
        <v>Confusion Song</v>
      </c>
      <c r="K400" s="102">
        <f t="shared" si="52"/>
        <v>0</v>
      </c>
      <c r="L400" s="157" t="s">
        <v>406</v>
      </c>
      <c r="M400" s="102">
        <f t="shared" si="53"/>
        <v>0</v>
      </c>
      <c r="N400" s="157" t="s">
        <v>406</v>
      </c>
      <c r="O400" s="54" t="s">
        <v>406</v>
      </c>
      <c r="P400" s="47">
        <f t="shared" si="55"/>
        <v>398</v>
      </c>
      <c r="Q400" s="47">
        <f t="shared" si="54"/>
        <v>0</v>
      </c>
      <c r="R400" s="47" t="str">
        <f t="shared" si="48"/>
        <v>397 Confusion Song</v>
      </c>
      <c r="S400" s="61" t="str">
        <f t="shared" si="49"/>
        <v/>
      </c>
    </row>
    <row r="401" spans="3:19">
      <c r="C401" s="47">
        <v>398</v>
      </c>
      <c r="D401" s="48" t="str">
        <f>Strings!B400</f>
        <v>Level Jump8</v>
      </c>
      <c r="F401" s="91" t="s">
        <v>825</v>
      </c>
      <c r="G401" s="92" t="s">
        <v>1372</v>
      </c>
      <c r="H401" s="60">
        <f t="shared" si="50"/>
        <v>60</v>
      </c>
      <c r="I401" s="60">
        <f t="shared" si="51"/>
        <v>0</v>
      </c>
      <c r="J401" s="80" t="str">
        <f>$D$358</f>
        <v>Energy</v>
      </c>
      <c r="K401" s="102">
        <f t="shared" si="52"/>
        <v>0</v>
      </c>
      <c r="L401" s="157" t="s">
        <v>406</v>
      </c>
      <c r="M401" s="102">
        <f t="shared" si="53"/>
        <v>0</v>
      </c>
      <c r="N401" s="157" t="s">
        <v>406</v>
      </c>
      <c r="O401" s="54" t="s">
        <v>406</v>
      </c>
      <c r="P401" s="47">
        <f t="shared" si="55"/>
        <v>399</v>
      </c>
      <c r="Q401" s="47">
        <f t="shared" si="54"/>
        <v>0</v>
      </c>
      <c r="R401" s="47" t="str">
        <f t="shared" si="48"/>
        <v>398 Energy</v>
      </c>
      <c r="S401" s="61" t="str">
        <f t="shared" si="49"/>
        <v/>
      </c>
    </row>
    <row r="402" spans="3:19">
      <c r="C402" s="47">
        <v>399</v>
      </c>
      <c r="D402" s="48" t="str">
        <f>Strings!B401</f>
        <v>Vertical Jump2</v>
      </c>
      <c r="F402" s="91" t="s">
        <v>826</v>
      </c>
      <c r="G402" s="92" t="s">
        <v>1373</v>
      </c>
      <c r="H402" s="60">
        <f t="shared" si="50"/>
        <v>60</v>
      </c>
      <c r="I402" s="60">
        <f t="shared" si="51"/>
        <v>0</v>
      </c>
      <c r="J402" s="80" t="str">
        <f>$D$359</f>
        <v>Parasite</v>
      </c>
      <c r="K402" s="102">
        <f t="shared" si="52"/>
        <v>0</v>
      </c>
      <c r="L402" s="157" t="s">
        <v>406</v>
      </c>
      <c r="M402" s="102">
        <f t="shared" si="53"/>
        <v>0</v>
      </c>
      <c r="N402" s="157" t="s">
        <v>406</v>
      </c>
      <c r="O402" s="54" t="s">
        <v>406</v>
      </c>
      <c r="P402" s="47">
        <f t="shared" si="55"/>
        <v>400</v>
      </c>
      <c r="Q402" s="47">
        <f t="shared" si="54"/>
        <v>0</v>
      </c>
      <c r="R402" s="47" t="str">
        <f t="shared" si="48"/>
        <v>399 Parasite</v>
      </c>
      <c r="S402" s="61" t="str">
        <f t="shared" si="49"/>
        <v/>
      </c>
    </row>
    <row r="403" spans="3:19">
      <c r="C403" s="47">
        <v>400</v>
      </c>
      <c r="D403" s="48" t="str">
        <f>Strings!B402</f>
        <v>Vertical Jump3</v>
      </c>
      <c r="F403" s="91" t="s">
        <v>827</v>
      </c>
      <c r="G403" s="92" t="s">
        <v>1098</v>
      </c>
      <c r="H403" s="60">
        <f t="shared" si="50"/>
        <v>60</v>
      </c>
      <c r="I403" s="60">
        <f t="shared" si="51"/>
        <v>0</v>
      </c>
      <c r="J403" s="80" t="str">
        <f>$D$59</f>
        <v>Dispel Magic</v>
      </c>
      <c r="K403" s="102">
        <f t="shared" si="52"/>
        <v>0</v>
      </c>
      <c r="L403" s="157" t="s">
        <v>406</v>
      </c>
      <c r="M403" s="102">
        <f t="shared" si="53"/>
        <v>0</v>
      </c>
      <c r="N403" s="157" t="s">
        <v>406</v>
      </c>
      <c r="O403" s="54" t="s">
        <v>406</v>
      </c>
      <c r="P403" s="47">
        <f t="shared" si="55"/>
        <v>401</v>
      </c>
      <c r="Q403" s="47">
        <f t="shared" si="54"/>
        <v>0</v>
      </c>
      <c r="R403" s="47" t="str">
        <f t="shared" si="48"/>
        <v>400 Dispel Magic</v>
      </c>
      <c r="S403" s="61" t="str">
        <f t="shared" si="49"/>
        <v/>
      </c>
    </row>
    <row r="404" spans="3:19">
      <c r="C404" s="47">
        <v>401</v>
      </c>
      <c r="D404" s="48" t="str">
        <f>Strings!B403</f>
        <v>Vertical Jump4</v>
      </c>
      <c r="F404" s="91" t="s">
        <v>828</v>
      </c>
      <c r="G404" s="92" t="s">
        <v>1362</v>
      </c>
      <c r="H404" s="60">
        <f t="shared" si="50"/>
        <v>60</v>
      </c>
      <c r="I404" s="60">
        <f t="shared" si="51"/>
        <v>0</v>
      </c>
      <c r="J404" s="80" t="str">
        <f>$D$348</f>
        <v>Snake Carrier</v>
      </c>
      <c r="K404" s="102">
        <f t="shared" si="52"/>
        <v>0</v>
      </c>
      <c r="L404" s="157" t="s">
        <v>406</v>
      </c>
      <c r="M404" s="102">
        <f t="shared" si="53"/>
        <v>0</v>
      </c>
      <c r="N404" s="157" t="s">
        <v>406</v>
      </c>
      <c r="O404" s="54" t="s">
        <v>406</v>
      </c>
      <c r="P404" s="47">
        <f t="shared" si="55"/>
        <v>402</v>
      </c>
      <c r="Q404" s="47">
        <f t="shared" si="54"/>
        <v>0</v>
      </c>
      <c r="R404" s="47" t="str">
        <f t="shared" si="48"/>
        <v>401 Snake Carrier</v>
      </c>
      <c r="S404" s="61" t="str">
        <f t="shared" si="49"/>
        <v/>
      </c>
    </row>
    <row r="405" spans="3:19">
      <c r="C405" s="47">
        <v>402</v>
      </c>
      <c r="D405" s="48" t="str">
        <f>Strings!B404</f>
        <v>Vertical Jump5</v>
      </c>
      <c r="F405" s="91" t="s">
        <v>829</v>
      </c>
      <c r="G405" s="92" t="s">
        <v>1363</v>
      </c>
      <c r="H405" s="60">
        <f t="shared" si="50"/>
        <v>60</v>
      </c>
      <c r="I405" s="60">
        <f t="shared" si="51"/>
        <v>0</v>
      </c>
      <c r="J405" s="80" t="str">
        <f>$D$349</f>
        <v>Poison Frog</v>
      </c>
      <c r="K405" s="102">
        <f t="shared" si="52"/>
        <v>0</v>
      </c>
      <c r="L405" s="157" t="s">
        <v>406</v>
      </c>
      <c r="M405" s="102">
        <f t="shared" si="53"/>
        <v>0</v>
      </c>
      <c r="N405" s="157" t="s">
        <v>406</v>
      </c>
      <c r="O405" s="54" t="s">
        <v>406</v>
      </c>
      <c r="P405" s="47">
        <f t="shared" si="55"/>
        <v>403</v>
      </c>
      <c r="Q405" s="47">
        <f t="shared" si="54"/>
        <v>0</v>
      </c>
      <c r="R405" s="47" t="str">
        <f t="shared" si="48"/>
        <v>402 Poison Frog</v>
      </c>
      <c r="S405" s="61" t="str">
        <f t="shared" si="49"/>
        <v/>
      </c>
    </row>
    <row r="406" spans="3:19">
      <c r="C406" s="47">
        <v>403</v>
      </c>
      <c r="D406" s="48" t="str">
        <f>Strings!B405</f>
        <v>Vertical Jump6</v>
      </c>
      <c r="F406" s="91" t="s">
        <v>830</v>
      </c>
      <c r="G406" s="92" t="s">
        <v>1364</v>
      </c>
      <c r="H406" s="60">
        <f t="shared" si="50"/>
        <v>60</v>
      </c>
      <c r="I406" s="60">
        <f t="shared" si="51"/>
        <v>0</v>
      </c>
      <c r="J406" s="80" t="str">
        <f>$D$350</f>
        <v>Midgar Swarm</v>
      </c>
      <c r="K406" s="102">
        <f t="shared" si="52"/>
        <v>0</v>
      </c>
      <c r="L406" s="157" t="s">
        <v>406</v>
      </c>
      <c r="M406" s="102">
        <f t="shared" si="53"/>
        <v>0</v>
      </c>
      <c r="N406" s="157" t="s">
        <v>406</v>
      </c>
      <c r="O406" s="54" t="s">
        <v>406</v>
      </c>
      <c r="P406" s="47">
        <f t="shared" si="55"/>
        <v>404</v>
      </c>
      <c r="Q406" s="47">
        <f t="shared" si="54"/>
        <v>0</v>
      </c>
      <c r="R406" s="47" t="str">
        <f t="shared" si="48"/>
        <v>403 Midgar Swarm</v>
      </c>
      <c r="S406" s="61" t="str">
        <f t="shared" si="49"/>
        <v/>
      </c>
    </row>
    <row r="407" spans="3:19">
      <c r="C407" s="47">
        <v>404</v>
      </c>
      <c r="D407" s="48" t="str">
        <f>Strings!B406</f>
        <v>Vertical Jump7</v>
      </c>
      <c r="F407" s="91" t="s">
        <v>831</v>
      </c>
      <c r="G407" s="92" t="s">
        <v>1099</v>
      </c>
      <c r="H407" s="60">
        <f t="shared" si="50"/>
        <v>60</v>
      </c>
      <c r="I407" s="60">
        <f t="shared" si="51"/>
        <v>0</v>
      </c>
      <c r="J407" s="80" t="str">
        <f>$D$60</f>
        <v>Paralyze</v>
      </c>
      <c r="K407" s="102">
        <f t="shared" si="52"/>
        <v>0</v>
      </c>
      <c r="L407" s="157" t="s">
        <v>406</v>
      </c>
      <c r="M407" s="102">
        <f t="shared" si="53"/>
        <v>0</v>
      </c>
      <c r="N407" s="157" t="s">
        <v>406</v>
      </c>
      <c r="O407" s="54" t="s">
        <v>406</v>
      </c>
      <c r="P407" s="47">
        <f t="shared" si="55"/>
        <v>405</v>
      </c>
      <c r="Q407" s="47">
        <f t="shared" si="54"/>
        <v>0</v>
      </c>
      <c r="R407" s="47" t="str">
        <f t="shared" si="48"/>
        <v>404 Paralyze</v>
      </c>
      <c r="S407" s="61" t="str">
        <f t="shared" si="49"/>
        <v/>
      </c>
    </row>
    <row r="408" spans="3:19">
      <c r="C408" s="47">
        <v>405</v>
      </c>
      <c r="D408" s="48" t="str">
        <f>Strings!B407</f>
        <v>Vertical Jump8</v>
      </c>
      <c r="F408" s="91" t="s">
        <v>832</v>
      </c>
      <c r="G408" s="92" t="s">
        <v>1100</v>
      </c>
      <c r="H408" s="60">
        <f t="shared" si="50"/>
        <v>60</v>
      </c>
      <c r="I408" s="60">
        <f t="shared" si="51"/>
        <v>0</v>
      </c>
      <c r="J408" s="80" t="str">
        <f>$D$61</f>
        <v>Sleep</v>
      </c>
      <c r="K408" s="102">
        <f t="shared" si="52"/>
        <v>0</v>
      </c>
      <c r="L408" s="157" t="s">
        <v>406</v>
      </c>
      <c r="M408" s="102">
        <f t="shared" si="53"/>
        <v>0</v>
      </c>
      <c r="N408" s="157" t="s">
        <v>406</v>
      </c>
      <c r="O408" s="54" t="s">
        <v>406</v>
      </c>
      <c r="P408" s="47">
        <f t="shared" si="55"/>
        <v>406</v>
      </c>
      <c r="Q408" s="47">
        <f t="shared" si="54"/>
        <v>0</v>
      </c>
      <c r="R408" s="47" t="str">
        <f t="shared" si="48"/>
        <v>405 Sleep</v>
      </c>
      <c r="S408" s="61" t="str">
        <f t="shared" si="49"/>
        <v/>
      </c>
    </row>
    <row r="409" spans="3:19">
      <c r="C409" s="47">
        <v>406</v>
      </c>
      <c r="D409" s="48" t="str">
        <f>Strings!B408</f>
        <v>Charge+1</v>
      </c>
      <c r="F409" s="91" t="s">
        <v>833</v>
      </c>
      <c r="G409" s="92" t="s">
        <v>1101</v>
      </c>
      <c r="H409" s="60">
        <f t="shared" si="50"/>
        <v>60</v>
      </c>
      <c r="I409" s="60">
        <f t="shared" si="51"/>
        <v>0</v>
      </c>
      <c r="J409" s="80" t="str">
        <f>$D$62</f>
        <v>Petrify</v>
      </c>
      <c r="K409" s="102">
        <f t="shared" si="52"/>
        <v>0</v>
      </c>
      <c r="L409" s="157" t="s">
        <v>406</v>
      </c>
      <c r="M409" s="102">
        <f t="shared" si="53"/>
        <v>0</v>
      </c>
      <c r="N409" s="157" t="s">
        <v>406</v>
      </c>
      <c r="O409" s="54" t="s">
        <v>406</v>
      </c>
      <c r="P409" s="47">
        <f t="shared" si="55"/>
        <v>407</v>
      </c>
      <c r="Q409" s="47">
        <f t="shared" si="54"/>
        <v>0</v>
      </c>
      <c r="R409" s="47" t="str">
        <f t="shared" si="48"/>
        <v>406 Petrify</v>
      </c>
      <c r="S409" s="61" t="str">
        <f t="shared" si="49"/>
        <v/>
      </c>
    </row>
    <row r="410" spans="3:19">
      <c r="C410" s="47">
        <v>407</v>
      </c>
      <c r="D410" s="48" t="str">
        <f>Strings!B409</f>
        <v>Charge+2</v>
      </c>
      <c r="F410" s="91" t="s">
        <v>834</v>
      </c>
      <c r="G410" s="92" t="s">
        <v>1365</v>
      </c>
      <c r="H410" s="60">
        <f t="shared" si="50"/>
        <v>60</v>
      </c>
      <c r="I410" s="60">
        <f t="shared" si="51"/>
        <v>0</v>
      </c>
      <c r="J410" s="80" t="str">
        <f>$D$351</f>
        <v>Lifebreak</v>
      </c>
      <c r="K410" s="102">
        <f t="shared" si="52"/>
        <v>0</v>
      </c>
      <c r="L410" s="157" t="s">
        <v>406</v>
      </c>
      <c r="M410" s="102">
        <f t="shared" si="53"/>
        <v>0</v>
      </c>
      <c r="N410" s="157" t="s">
        <v>406</v>
      </c>
      <c r="O410" s="54" t="s">
        <v>406</v>
      </c>
      <c r="P410" s="47">
        <f t="shared" si="55"/>
        <v>408</v>
      </c>
      <c r="Q410" s="47">
        <f t="shared" si="54"/>
        <v>0</v>
      </c>
      <c r="R410" s="47" t="str">
        <f t="shared" si="48"/>
        <v>407 Lifebreak</v>
      </c>
      <c r="S410" s="61" t="str">
        <f t="shared" si="49"/>
        <v/>
      </c>
    </row>
    <row r="411" spans="3:19">
      <c r="C411" s="47">
        <v>408</v>
      </c>
      <c r="D411" s="48" t="str">
        <f>Strings!B410</f>
        <v>Charge+3</v>
      </c>
      <c r="F411" s="91" t="s">
        <v>835</v>
      </c>
      <c r="G411" s="92" t="s">
        <v>1366</v>
      </c>
      <c r="H411" s="60">
        <f t="shared" si="50"/>
        <v>60</v>
      </c>
      <c r="I411" s="60">
        <f t="shared" si="51"/>
        <v>0</v>
      </c>
      <c r="J411" s="80" t="str">
        <f>$D$352</f>
        <v>Nanoflare</v>
      </c>
      <c r="K411" s="102">
        <f t="shared" si="52"/>
        <v>0</v>
      </c>
      <c r="L411" s="157" t="s">
        <v>406</v>
      </c>
      <c r="M411" s="102">
        <f t="shared" si="53"/>
        <v>0</v>
      </c>
      <c r="N411" s="157" t="s">
        <v>406</v>
      </c>
      <c r="O411" s="54" t="s">
        <v>406</v>
      </c>
      <c r="P411" s="47">
        <f t="shared" si="55"/>
        <v>409</v>
      </c>
      <c r="Q411" s="47">
        <f t="shared" si="54"/>
        <v>0</v>
      </c>
      <c r="R411" s="47" t="str">
        <f t="shared" si="48"/>
        <v>408 Nanoflare</v>
      </c>
      <c r="S411" s="61" t="str">
        <f t="shared" si="49"/>
        <v/>
      </c>
    </row>
    <row r="412" spans="3:19">
      <c r="C412" s="47">
        <v>409</v>
      </c>
      <c r="D412" s="48" t="str">
        <f>Strings!B411</f>
        <v>Charge+4</v>
      </c>
      <c r="F412" s="91" t="s">
        <v>836</v>
      </c>
      <c r="G412" s="92" t="s">
        <v>1367</v>
      </c>
      <c r="H412" s="60">
        <f t="shared" si="50"/>
        <v>60</v>
      </c>
      <c r="I412" s="60">
        <f t="shared" si="51"/>
        <v>0</v>
      </c>
      <c r="J412" s="80" t="str">
        <f>$D$353</f>
        <v>Grand Cross</v>
      </c>
      <c r="K412" s="102">
        <f t="shared" si="52"/>
        <v>0</v>
      </c>
      <c r="L412" s="157" t="s">
        <v>406</v>
      </c>
      <c r="M412" s="102">
        <f t="shared" si="53"/>
        <v>0</v>
      </c>
      <c r="N412" s="157" t="s">
        <v>406</v>
      </c>
      <c r="O412" s="54" t="s">
        <v>406</v>
      </c>
      <c r="P412" s="47">
        <f t="shared" si="55"/>
        <v>410</v>
      </c>
      <c r="Q412" s="47">
        <f t="shared" si="54"/>
        <v>0</v>
      </c>
      <c r="R412" s="47" t="str">
        <f t="shared" si="48"/>
        <v>409 Grand Cross</v>
      </c>
      <c r="S412" s="61" t="str">
        <f t="shared" si="49"/>
        <v/>
      </c>
    </row>
    <row r="413" spans="3:19">
      <c r="C413" s="47">
        <v>410</v>
      </c>
      <c r="D413" s="48" t="str">
        <f>Strings!B412</f>
        <v>Charge+5</v>
      </c>
      <c r="F413" s="91" t="s">
        <v>837</v>
      </c>
      <c r="G413" s="92" t="s">
        <v>1368</v>
      </c>
      <c r="H413" s="60">
        <f t="shared" si="50"/>
        <v>60</v>
      </c>
      <c r="I413" s="60">
        <f t="shared" si="51"/>
        <v>0</v>
      </c>
      <c r="J413" s="80" t="str">
        <f>$D$354</f>
        <v>Destroy</v>
      </c>
      <c r="K413" s="102">
        <f t="shared" si="52"/>
        <v>0</v>
      </c>
      <c r="L413" s="157" t="s">
        <v>406</v>
      </c>
      <c r="M413" s="102">
        <f t="shared" si="53"/>
        <v>0</v>
      </c>
      <c r="N413" s="157" t="s">
        <v>406</v>
      </c>
      <c r="O413" s="54" t="s">
        <v>406</v>
      </c>
      <c r="P413" s="47">
        <f t="shared" si="55"/>
        <v>411</v>
      </c>
      <c r="Q413" s="47">
        <f t="shared" si="54"/>
        <v>0</v>
      </c>
      <c r="R413" s="47" t="str">
        <f t="shared" si="48"/>
        <v>410 Destroy</v>
      </c>
      <c r="S413" s="61" t="str">
        <f t="shared" si="49"/>
        <v/>
      </c>
    </row>
    <row r="414" spans="3:19">
      <c r="C414" s="47">
        <v>411</v>
      </c>
      <c r="D414" s="48" t="str">
        <f>Strings!B413</f>
        <v>Charge+7</v>
      </c>
      <c r="F414" s="91" t="s">
        <v>838</v>
      </c>
      <c r="G414" s="92" t="s">
        <v>1369</v>
      </c>
      <c r="H414" s="60">
        <f t="shared" si="50"/>
        <v>60</v>
      </c>
      <c r="I414" s="60">
        <f t="shared" si="51"/>
        <v>0</v>
      </c>
      <c r="J414" s="80" t="str">
        <f>$D$355</f>
        <v>Compress</v>
      </c>
      <c r="K414" s="102">
        <f t="shared" si="52"/>
        <v>0</v>
      </c>
      <c r="L414" s="157" t="s">
        <v>406</v>
      </c>
      <c r="M414" s="102">
        <f t="shared" si="53"/>
        <v>0</v>
      </c>
      <c r="N414" s="157" t="s">
        <v>406</v>
      </c>
      <c r="O414" s="54" t="s">
        <v>406</v>
      </c>
      <c r="P414" s="47">
        <f t="shared" si="55"/>
        <v>412</v>
      </c>
      <c r="Q414" s="47">
        <f t="shared" si="54"/>
        <v>0</v>
      </c>
      <c r="R414" s="47" t="str">
        <f t="shared" si="48"/>
        <v>411 Compress</v>
      </c>
      <c r="S414" s="61" t="str">
        <f t="shared" si="49"/>
        <v/>
      </c>
    </row>
    <row r="415" spans="3:19">
      <c r="C415" s="47">
        <v>412</v>
      </c>
      <c r="D415" s="48" t="str">
        <f>Strings!B414</f>
        <v>Charge+10</v>
      </c>
      <c r="F415" s="91" t="s">
        <v>839</v>
      </c>
      <c r="G415" s="92" t="s">
        <v>1370</v>
      </c>
      <c r="H415" s="60">
        <f t="shared" si="50"/>
        <v>60</v>
      </c>
      <c r="I415" s="60">
        <f t="shared" si="51"/>
        <v>0</v>
      </c>
      <c r="J415" s="80" t="str">
        <f>$D$356</f>
        <v>Dispose</v>
      </c>
      <c r="K415" s="102">
        <f t="shared" si="52"/>
        <v>0</v>
      </c>
      <c r="L415" s="157" t="s">
        <v>406</v>
      </c>
      <c r="M415" s="102">
        <f t="shared" si="53"/>
        <v>0</v>
      </c>
      <c r="N415" s="157" t="s">
        <v>406</v>
      </c>
      <c r="O415" s="54" t="s">
        <v>406</v>
      </c>
      <c r="P415" s="47">
        <f t="shared" si="55"/>
        <v>413</v>
      </c>
      <c r="Q415" s="47">
        <f t="shared" si="54"/>
        <v>0</v>
      </c>
      <c r="R415" s="47" t="str">
        <f t="shared" si="48"/>
        <v>412 Dispose</v>
      </c>
      <c r="S415" s="61" t="str">
        <f t="shared" si="49"/>
        <v/>
      </c>
    </row>
    <row r="416" spans="3:19">
      <c r="C416" s="47">
        <v>413</v>
      </c>
      <c r="D416" s="48" t="str">
        <f>Strings!B415</f>
        <v>Charge+20</v>
      </c>
      <c r="F416" s="91" t="s">
        <v>840</v>
      </c>
      <c r="G416" s="92" t="s">
        <v>1371</v>
      </c>
      <c r="H416" s="60">
        <f t="shared" si="50"/>
        <v>60</v>
      </c>
      <c r="I416" s="60">
        <f t="shared" si="51"/>
        <v>0</v>
      </c>
      <c r="J416" s="80" t="str">
        <f>$D$357</f>
        <v>Crush</v>
      </c>
      <c r="K416" s="102">
        <f t="shared" si="52"/>
        <v>0</v>
      </c>
      <c r="L416" s="157" t="s">
        <v>406</v>
      </c>
      <c r="M416" s="102">
        <f t="shared" si="53"/>
        <v>0</v>
      </c>
      <c r="N416" s="157" t="s">
        <v>406</v>
      </c>
      <c r="O416" s="54" t="s">
        <v>406</v>
      </c>
      <c r="P416" s="47">
        <f t="shared" si="55"/>
        <v>414</v>
      </c>
      <c r="Q416" s="47">
        <f t="shared" si="54"/>
        <v>0</v>
      </c>
      <c r="R416" s="47" t="str">
        <f t="shared" si="48"/>
        <v>413 Crush</v>
      </c>
      <c r="S416" s="61" t="str">
        <f t="shared" si="49"/>
        <v/>
      </c>
    </row>
    <row r="417" spans="3:19">
      <c r="C417" s="47">
        <v>414</v>
      </c>
      <c r="D417" s="48" t="str">
        <f>Strings!B416</f>
        <v>CT</v>
      </c>
      <c r="F417" s="91" t="s">
        <v>841</v>
      </c>
      <c r="G417" s="92" t="s">
        <v>406</v>
      </c>
      <c r="H417" s="60">
        <f t="shared" si="50"/>
        <v>61</v>
      </c>
      <c r="I417" s="60">
        <f t="shared" si="51"/>
        <v>1</v>
      </c>
      <c r="J417" s="80" t="s">
        <v>406</v>
      </c>
      <c r="K417" s="102">
        <f t="shared" si="52"/>
        <v>1</v>
      </c>
      <c r="L417" s="157" t="s">
        <v>406</v>
      </c>
      <c r="M417" s="102">
        <f t="shared" si="53"/>
        <v>1</v>
      </c>
      <c r="N417" s="157" t="s">
        <v>406</v>
      </c>
      <c r="O417" s="54" t="s">
        <v>406</v>
      </c>
      <c r="P417" s="47">
        <f t="shared" si="55"/>
        <v>415</v>
      </c>
      <c r="Q417" s="47">
        <f t="shared" si="54"/>
        <v>0</v>
      </c>
      <c r="R417" s="47" t="str">
        <f t="shared" si="48"/>
        <v xml:space="preserve">414 </v>
      </c>
      <c r="S417" s="61" t="str">
        <f t="shared" si="49"/>
        <v/>
      </c>
    </row>
    <row r="418" spans="3:19">
      <c r="C418" s="47">
        <v>415</v>
      </c>
      <c r="D418" s="48" t="str">
        <f>Strings!B417</f>
        <v>Level</v>
      </c>
      <c r="F418" s="91" t="s">
        <v>842</v>
      </c>
      <c r="G418" s="92" t="s">
        <v>406</v>
      </c>
      <c r="H418" s="60">
        <f t="shared" si="50"/>
        <v>62</v>
      </c>
      <c r="I418" s="60">
        <f t="shared" si="51"/>
        <v>1</v>
      </c>
      <c r="J418" s="80" t="s">
        <v>406</v>
      </c>
      <c r="K418" s="102">
        <f t="shared" si="52"/>
        <v>1</v>
      </c>
      <c r="L418" s="157" t="s">
        <v>406</v>
      </c>
      <c r="M418" s="102">
        <f t="shared" si="53"/>
        <v>1</v>
      </c>
      <c r="N418" s="157" t="s">
        <v>406</v>
      </c>
      <c r="O418" s="54" t="s">
        <v>406</v>
      </c>
      <c r="P418" s="47">
        <f t="shared" si="55"/>
        <v>416</v>
      </c>
      <c r="Q418" s="47">
        <f t="shared" si="54"/>
        <v>0</v>
      </c>
      <c r="R418" s="47" t="str">
        <f t="shared" si="48"/>
        <v xml:space="preserve">415 </v>
      </c>
      <c r="S418" s="61" t="str">
        <f t="shared" si="49"/>
        <v/>
      </c>
    </row>
    <row r="419" spans="3:19">
      <c r="C419" s="47">
        <v>416</v>
      </c>
      <c r="D419" s="48" t="str">
        <f>Strings!B418</f>
        <v>Exp</v>
      </c>
      <c r="F419" s="91" t="s">
        <v>843</v>
      </c>
      <c r="G419" s="92" t="s">
        <v>406</v>
      </c>
      <c r="H419" s="60">
        <f t="shared" si="50"/>
        <v>63</v>
      </c>
      <c r="I419" s="60">
        <f t="shared" si="51"/>
        <v>1</v>
      </c>
      <c r="J419" s="80" t="s">
        <v>406</v>
      </c>
      <c r="K419" s="102">
        <f t="shared" si="52"/>
        <v>1</v>
      </c>
      <c r="L419" s="157" t="s">
        <v>406</v>
      </c>
      <c r="M419" s="102">
        <f t="shared" si="53"/>
        <v>1</v>
      </c>
      <c r="N419" s="157" t="s">
        <v>406</v>
      </c>
      <c r="O419" s="54" t="s">
        <v>406</v>
      </c>
      <c r="P419" s="47">
        <f t="shared" si="55"/>
        <v>417</v>
      </c>
      <c r="Q419" s="47">
        <f t="shared" si="54"/>
        <v>0</v>
      </c>
      <c r="R419" s="47" t="str">
        <f t="shared" si="48"/>
        <v xml:space="preserve">416 </v>
      </c>
      <c r="S419" s="61" t="str">
        <f t="shared" si="49"/>
        <v/>
      </c>
    </row>
    <row r="420" spans="3:19">
      <c r="C420" s="47">
        <v>417</v>
      </c>
      <c r="D420" s="48" t="str">
        <f>Strings!B419</f>
        <v>Height</v>
      </c>
      <c r="F420" s="91" t="s">
        <v>844</v>
      </c>
      <c r="G420" s="92" t="s">
        <v>406</v>
      </c>
      <c r="H420" s="60">
        <f t="shared" si="50"/>
        <v>64</v>
      </c>
      <c r="I420" s="60">
        <f t="shared" si="51"/>
        <v>1</v>
      </c>
      <c r="J420" s="80" t="s">
        <v>406</v>
      </c>
      <c r="K420" s="102">
        <f t="shared" si="52"/>
        <v>1</v>
      </c>
      <c r="L420" s="157" t="s">
        <v>406</v>
      </c>
      <c r="M420" s="102">
        <f t="shared" si="53"/>
        <v>1</v>
      </c>
      <c r="N420" s="157" t="s">
        <v>406</v>
      </c>
      <c r="O420" s="54" t="s">
        <v>406</v>
      </c>
      <c r="P420" s="47">
        <f t="shared" si="55"/>
        <v>418</v>
      </c>
      <c r="Q420" s="47">
        <f t="shared" si="54"/>
        <v>0</v>
      </c>
      <c r="R420" s="47" t="str">
        <f t="shared" si="48"/>
        <v xml:space="preserve">417 </v>
      </c>
      <c r="S420" s="61" t="str">
        <f t="shared" si="49"/>
        <v/>
      </c>
    </row>
    <row r="421" spans="3:19">
      <c r="C421" s="47">
        <v>418</v>
      </c>
      <c r="D421" s="48" t="str">
        <f>Strings!B420</f>
        <v>Prime Number</v>
      </c>
      <c r="F421" s="91" t="s">
        <v>845</v>
      </c>
      <c r="G421" s="92" t="s">
        <v>406</v>
      </c>
      <c r="H421" s="60">
        <f t="shared" si="50"/>
        <v>65</v>
      </c>
      <c r="I421" s="60">
        <f t="shared" si="51"/>
        <v>1</v>
      </c>
      <c r="J421" s="80" t="s">
        <v>406</v>
      </c>
      <c r="K421" s="102">
        <f t="shared" si="52"/>
        <v>1</v>
      </c>
      <c r="L421" s="157" t="s">
        <v>406</v>
      </c>
      <c r="M421" s="102">
        <f t="shared" si="53"/>
        <v>1</v>
      </c>
      <c r="N421" s="157" t="s">
        <v>406</v>
      </c>
      <c r="O421" s="54" t="s">
        <v>406</v>
      </c>
      <c r="P421" s="47">
        <f t="shared" si="55"/>
        <v>419</v>
      </c>
      <c r="Q421" s="47">
        <f t="shared" si="54"/>
        <v>0</v>
      </c>
      <c r="R421" s="47" t="str">
        <f t="shared" si="48"/>
        <v xml:space="preserve">418 </v>
      </c>
      <c r="S421" s="61" t="str">
        <f t="shared" si="49"/>
        <v/>
      </c>
    </row>
    <row r="422" spans="3:19">
      <c r="C422" s="47">
        <v>419</v>
      </c>
      <c r="D422" s="48" t="str">
        <f>Strings!B421</f>
        <v>5</v>
      </c>
      <c r="F422" s="91" t="s">
        <v>846</v>
      </c>
      <c r="G422" s="92" t="s">
        <v>406</v>
      </c>
      <c r="H422" s="60">
        <f t="shared" si="50"/>
        <v>66</v>
      </c>
      <c r="I422" s="60">
        <f t="shared" si="51"/>
        <v>1</v>
      </c>
      <c r="J422" s="80" t="s">
        <v>406</v>
      </c>
      <c r="K422" s="102">
        <f t="shared" si="52"/>
        <v>1</v>
      </c>
      <c r="L422" s="157" t="s">
        <v>406</v>
      </c>
      <c r="M422" s="102">
        <f t="shared" si="53"/>
        <v>1</v>
      </c>
      <c r="N422" s="157" t="s">
        <v>406</v>
      </c>
      <c r="O422" s="54" t="s">
        <v>406</v>
      </c>
      <c r="P422" s="47">
        <f t="shared" si="55"/>
        <v>420</v>
      </c>
      <c r="Q422" s="47">
        <f t="shared" si="54"/>
        <v>0</v>
      </c>
      <c r="R422" s="47" t="str">
        <f t="shared" si="48"/>
        <v xml:space="preserve">419 </v>
      </c>
      <c r="S422" s="61" t="str">
        <f t="shared" si="49"/>
        <v/>
      </c>
    </row>
    <row r="423" spans="3:19">
      <c r="C423" s="47">
        <v>420</v>
      </c>
      <c r="D423" s="48" t="str">
        <f>Strings!B422</f>
        <v>4</v>
      </c>
      <c r="F423" s="91" t="s">
        <v>847</v>
      </c>
      <c r="G423" s="92" t="s">
        <v>406</v>
      </c>
      <c r="H423" s="60">
        <f t="shared" si="50"/>
        <v>67</v>
      </c>
      <c r="I423" s="60">
        <f t="shared" si="51"/>
        <v>1</v>
      </c>
      <c r="J423" s="80" t="s">
        <v>406</v>
      </c>
      <c r="K423" s="102">
        <f t="shared" si="52"/>
        <v>1</v>
      </c>
      <c r="L423" s="157" t="s">
        <v>406</v>
      </c>
      <c r="M423" s="102">
        <f t="shared" si="53"/>
        <v>1</v>
      </c>
      <c r="N423" s="157" t="s">
        <v>406</v>
      </c>
      <c r="O423" s="54" t="s">
        <v>406</v>
      </c>
      <c r="P423" s="47">
        <f t="shared" si="55"/>
        <v>421</v>
      </c>
      <c r="Q423" s="47">
        <f t="shared" si="54"/>
        <v>0</v>
      </c>
      <c r="R423" s="47" t="str">
        <f t="shared" si="48"/>
        <v xml:space="preserve">420 </v>
      </c>
      <c r="S423" s="61" t="str">
        <f t="shared" si="49"/>
        <v/>
      </c>
    </row>
    <row r="424" spans="3:19">
      <c r="C424" s="47">
        <v>421</v>
      </c>
      <c r="D424" s="48" t="str">
        <f>Strings!B423</f>
        <v>3</v>
      </c>
      <c r="F424" s="91" t="s">
        <v>848</v>
      </c>
      <c r="G424" s="92" t="s">
        <v>406</v>
      </c>
      <c r="H424" s="60">
        <f t="shared" si="50"/>
        <v>68</v>
      </c>
      <c r="I424" s="60">
        <f t="shared" si="51"/>
        <v>1</v>
      </c>
      <c r="J424" s="80" t="s">
        <v>406</v>
      </c>
      <c r="K424" s="102">
        <f t="shared" si="52"/>
        <v>1</v>
      </c>
      <c r="L424" s="157" t="s">
        <v>406</v>
      </c>
      <c r="M424" s="102">
        <f t="shared" si="53"/>
        <v>1</v>
      </c>
      <c r="N424" s="157" t="s">
        <v>406</v>
      </c>
      <c r="O424" s="54" t="s">
        <v>406</v>
      </c>
      <c r="P424" s="47">
        <f t="shared" si="55"/>
        <v>422</v>
      </c>
      <c r="Q424" s="47">
        <f t="shared" si="54"/>
        <v>0</v>
      </c>
      <c r="R424" s="47" t="str">
        <f t="shared" si="48"/>
        <v xml:space="preserve">421 </v>
      </c>
      <c r="S424" s="61" t="str">
        <f t="shared" si="49"/>
        <v/>
      </c>
    </row>
    <row r="425" spans="3:19">
      <c r="C425" s="47">
        <v>422</v>
      </c>
      <c r="D425" s="48" t="str">
        <f>Strings!B424</f>
        <v>A Save</v>
      </c>
      <c r="F425" s="91" t="s">
        <v>849</v>
      </c>
      <c r="G425" s="92" t="s">
        <v>406</v>
      </c>
      <c r="H425" s="60">
        <f t="shared" si="50"/>
        <v>69</v>
      </c>
      <c r="I425" s="60">
        <f t="shared" si="51"/>
        <v>1</v>
      </c>
      <c r="J425" s="80" t="s">
        <v>406</v>
      </c>
      <c r="K425" s="102">
        <f t="shared" si="52"/>
        <v>1</v>
      </c>
      <c r="L425" s="157" t="s">
        <v>406</v>
      </c>
      <c r="M425" s="102">
        <f t="shared" si="53"/>
        <v>1</v>
      </c>
      <c r="N425" s="157" t="s">
        <v>406</v>
      </c>
      <c r="O425" s="54" t="s">
        <v>406</v>
      </c>
      <c r="P425" s="47">
        <f t="shared" si="55"/>
        <v>423</v>
      </c>
      <c r="Q425" s="47">
        <f t="shared" si="54"/>
        <v>0</v>
      </c>
      <c r="R425" s="47" t="str">
        <f t="shared" si="48"/>
        <v xml:space="preserve">422 </v>
      </c>
      <c r="S425" s="61" t="str">
        <f t="shared" si="49"/>
        <v/>
      </c>
    </row>
    <row r="426" spans="3:19">
      <c r="C426" s="47">
        <v>423</v>
      </c>
      <c r="D426" s="48" t="str">
        <f>Strings!B425</f>
        <v>MA Save</v>
      </c>
      <c r="F426" s="91" t="s">
        <v>850</v>
      </c>
      <c r="G426" s="92" t="s">
        <v>406</v>
      </c>
      <c r="H426" s="60">
        <f t="shared" si="50"/>
        <v>70</v>
      </c>
      <c r="I426" s="60">
        <f t="shared" si="51"/>
        <v>1</v>
      </c>
      <c r="J426" s="80" t="s">
        <v>406</v>
      </c>
      <c r="K426" s="102">
        <f t="shared" si="52"/>
        <v>1</v>
      </c>
      <c r="L426" s="157" t="s">
        <v>406</v>
      </c>
      <c r="M426" s="102">
        <f t="shared" si="53"/>
        <v>1</v>
      </c>
      <c r="N426" s="157" t="s">
        <v>406</v>
      </c>
      <c r="O426" s="54" t="s">
        <v>406</v>
      </c>
      <c r="P426" s="47">
        <f t="shared" si="55"/>
        <v>424</v>
      </c>
      <c r="Q426" s="47">
        <f t="shared" si="54"/>
        <v>0</v>
      </c>
      <c r="R426" s="47" t="str">
        <f t="shared" si="48"/>
        <v xml:space="preserve">423 </v>
      </c>
      <c r="S426" s="61" t="str">
        <f t="shared" si="49"/>
        <v/>
      </c>
    </row>
    <row r="427" spans="3:19">
      <c r="C427" s="47">
        <v>424</v>
      </c>
      <c r="D427" s="48" t="str">
        <f>Strings!B426</f>
        <v>Speed Save</v>
      </c>
      <c r="F427" s="91" t="s">
        <v>851</v>
      </c>
      <c r="G427" s="92" t="s">
        <v>406</v>
      </c>
      <c r="H427" s="60">
        <f t="shared" si="50"/>
        <v>71</v>
      </c>
      <c r="I427" s="60">
        <f t="shared" si="51"/>
        <v>1</v>
      </c>
      <c r="J427" s="80" t="s">
        <v>406</v>
      </c>
      <c r="K427" s="102">
        <f t="shared" si="52"/>
        <v>1</v>
      </c>
      <c r="L427" s="157" t="s">
        <v>406</v>
      </c>
      <c r="M427" s="102">
        <f t="shared" si="53"/>
        <v>1</v>
      </c>
      <c r="N427" s="157" t="s">
        <v>406</v>
      </c>
      <c r="O427" s="54" t="s">
        <v>406</v>
      </c>
      <c r="P427" s="47">
        <f t="shared" si="55"/>
        <v>425</v>
      </c>
      <c r="Q427" s="47">
        <f t="shared" si="54"/>
        <v>0</v>
      </c>
      <c r="R427" s="47" t="str">
        <f t="shared" si="48"/>
        <v xml:space="preserve">424 </v>
      </c>
      <c r="S427" s="61" t="str">
        <f t="shared" si="49"/>
        <v/>
      </c>
    </row>
    <row r="428" spans="3:19">
      <c r="C428" s="47">
        <v>425</v>
      </c>
      <c r="D428" s="48" t="str">
        <f>Strings!B427</f>
        <v>Sunken State</v>
      </c>
      <c r="F428" s="91" t="s">
        <v>852</v>
      </c>
      <c r="G428" s="92" t="s">
        <v>406</v>
      </c>
      <c r="H428" s="60">
        <f t="shared" si="50"/>
        <v>72</v>
      </c>
      <c r="I428" s="60">
        <f t="shared" si="51"/>
        <v>1</v>
      </c>
      <c r="J428" s="80" t="s">
        <v>406</v>
      </c>
      <c r="K428" s="102">
        <f t="shared" si="52"/>
        <v>1</v>
      </c>
      <c r="L428" s="157" t="s">
        <v>406</v>
      </c>
      <c r="M428" s="102">
        <f t="shared" si="53"/>
        <v>1</v>
      </c>
      <c r="N428" s="157" t="s">
        <v>406</v>
      </c>
      <c r="O428" s="54" t="s">
        <v>406</v>
      </c>
      <c r="P428" s="47">
        <f t="shared" si="55"/>
        <v>426</v>
      </c>
      <c r="Q428" s="47">
        <f t="shared" si="54"/>
        <v>0</v>
      </c>
      <c r="R428" s="47" t="str">
        <f t="shared" si="48"/>
        <v xml:space="preserve">425 </v>
      </c>
      <c r="S428" s="61" t="str">
        <f t="shared" si="49"/>
        <v/>
      </c>
    </row>
    <row r="429" spans="3:19">
      <c r="C429" s="47">
        <v>426</v>
      </c>
      <c r="D429" s="48" t="str">
        <f>Strings!B428</f>
        <v>Caution</v>
      </c>
      <c r="F429" s="91" t="s">
        <v>853</v>
      </c>
      <c r="G429" s="92" t="s">
        <v>406</v>
      </c>
      <c r="H429" s="60">
        <f t="shared" si="50"/>
        <v>73</v>
      </c>
      <c r="I429" s="60">
        <f t="shared" si="51"/>
        <v>1</v>
      </c>
      <c r="J429" s="80" t="s">
        <v>406</v>
      </c>
      <c r="K429" s="102">
        <f t="shared" si="52"/>
        <v>1</v>
      </c>
      <c r="L429" s="157" t="s">
        <v>406</v>
      </c>
      <c r="M429" s="102">
        <f t="shared" si="53"/>
        <v>1</v>
      </c>
      <c r="N429" s="157" t="s">
        <v>406</v>
      </c>
      <c r="O429" s="54" t="s">
        <v>406</v>
      </c>
      <c r="P429" s="47">
        <f t="shared" si="55"/>
        <v>427</v>
      </c>
      <c r="Q429" s="47">
        <f t="shared" si="54"/>
        <v>0</v>
      </c>
      <c r="R429" s="47" t="str">
        <f t="shared" si="48"/>
        <v xml:space="preserve">426 </v>
      </c>
      <c r="S429" s="61" t="str">
        <f t="shared" si="49"/>
        <v/>
      </c>
    </row>
    <row r="430" spans="3:19">
      <c r="C430" s="47">
        <v>427</v>
      </c>
      <c r="D430" s="48" t="str">
        <f>Strings!B429</f>
        <v>Dragon Spirit</v>
      </c>
      <c r="F430" s="91" t="s">
        <v>854</v>
      </c>
      <c r="G430" s="92" t="s">
        <v>406</v>
      </c>
      <c r="H430" s="60">
        <f t="shared" si="50"/>
        <v>74</v>
      </c>
      <c r="I430" s="60">
        <f t="shared" si="51"/>
        <v>1</v>
      </c>
      <c r="J430" s="80" t="s">
        <v>406</v>
      </c>
      <c r="K430" s="102">
        <f t="shared" si="52"/>
        <v>1</v>
      </c>
      <c r="L430" s="157" t="s">
        <v>406</v>
      </c>
      <c r="M430" s="102">
        <f t="shared" si="53"/>
        <v>1</v>
      </c>
      <c r="N430" s="157" t="s">
        <v>406</v>
      </c>
      <c r="O430" s="54" t="s">
        <v>406</v>
      </c>
      <c r="P430" s="47">
        <f t="shared" si="55"/>
        <v>428</v>
      </c>
      <c r="Q430" s="47">
        <f t="shared" si="54"/>
        <v>0</v>
      </c>
      <c r="R430" s="47" t="str">
        <f t="shared" si="48"/>
        <v xml:space="preserve">427 </v>
      </c>
      <c r="S430" s="61" t="str">
        <f t="shared" si="49"/>
        <v/>
      </c>
    </row>
    <row r="431" spans="3:19">
      <c r="C431" s="47">
        <v>428</v>
      </c>
      <c r="D431" s="48" t="str">
        <f>Strings!B430</f>
        <v>Regenerator</v>
      </c>
      <c r="F431" s="91" t="s">
        <v>855</v>
      </c>
      <c r="G431" s="92" t="s">
        <v>406</v>
      </c>
      <c r="H431" s="60">
        <f t="shared" si="50"/>
        <v>75</v>
      </c>
      <c r="I431" s="60">
        <f t="shared" si="51"/>
        <v>1</v>
      </c>
      <c r="J431" s="80" t="s">
        <v>406</v>
      </c>
      <c r="K431" s="102">
        <f t="shared" si="52"/>
        <v>1</v>
      </c>
      <c r="L431" s="157" t="s">
        <v>406</v>
      </c>
      <c r="M431" s="102">
        <f t="shared" si="53"/>
        <v>1</v>
      </c>
      <c r="N431" s="157" t="s">
        <v>406</v>
      </c>
      <c r="O431" s="54" t="s">
        <v>406</v>
      </c>
      <c r="P431" s="47">
        <f t="shared" si="55"/>
        <v>429</v>
      </c>
      <c r="Q431" s="47">
        <f t="shared" si="54"/>
        <v>0</v>
      </c>
      <c r="R431" s="47" t="str">
        <f t="shared" si="48"/>
        <v xml:space="preserve">428 </v>
      </c>
      <c r="S431" s="61" t="str">
        <f t="shared" si="49"/>
        <v/>
      </c>
    </row>
    <row r="432" spans="3:19">
      <c r="C432" s="47">
        <v>429</v>
      </c>
      <c r="D432" s="48" t="str">
        <f>Strings!B431</f>
        <v>Brave Up</v>
      </c>
      <c r="F432" s="91" t="s">
        <v>856</v>
      </c>
      <c r="G432" s="92" t="s">
        <v>406</v>
      </c>
      <c r="H432" s="60">
        <f t="shared" si="50"/>
        <v>76</v>
      </c>
      <c r="I432" s="60">
        <f t="shared" si="51"/>
        <v>1</v>
      </c>
      <c r="J432" s="80" t="s">
        <v>406</v>
      </c>
      <c r="K432" s="102">
        <f t="shared" si="52"/>
        <v>1</v>
      </c>
      <c r="L432" s="157" t="s">
        <v>406</v>
      </c>
      <c r="M432" s="102">
        <f t="shared" si="53"/>
        <v>1</v>
      </c>
      <c r="N432" s="157" t="s">
        <v>406</v>
      </c>
      <c r="O432" s="54" t="s">
        <v>406</v>
      </c>
      <c r="P432" s="47">
        <f t="shared" si="55"/>
        <v>430</v>
      </c>
      <c r="Q432" s="47">
        <f t="shared" si="54"/>
        <v>0</v>
      </c>
      <c r="R432" s="47" t="str">
        <f t="shared" si="48"/>
        <v xml:space="preserve">429 </v>
      </c>
      <c r="S432" s="61" t="str">
        <f t="shared" si="49"/>
        <v/>
      </c>
    </row>
    <row r="433" spans="3:19">
      <c r="C433" s="47">
        <v>430</v>
      </c>
      <c r="D433" s="48" t="str">
        <f>Strings!B432</f>
        <v>Face Up</v>
      </c>
      <c r="F433" s="91" t="s">
        <v>857</v>
      </c>
      <c r="G433" s="92" t="s">
        <v>406</v>
      </c>
      <c r="H433" s="60">
        <f t="shared" si="50"/>
        <v>77</v>
      </c>
      <c r="I433" s="60">
        <f t="shared" si="51"/>
        <v>1</v>
      </c>
      <c r="J433" s="80" t="s">
        <v>406</v>
      </c>
      <c r="K433" s="102">
        <f t="shared" si="52"/>
        <v>1</v>
      </c>
      <c r="L433" s="157" t="s">
        <v>406</v>
      </c>
      <c r="M433" s="102">
        <f t="shared" si="53"/>
        <v>1</v>
      </c>
      <c r="N433" s="157" t="s">
        <v>406</v>
      </c>
      <c r="O433" s="54" t="s">
        <v>406</v>
      </c>
      <c r="P433" s="47">
        <f t="shared" si="55"/>
        <v>431</v>
      </c>
      <c r="Q433" s="47">
        <f t="shared" si="54"/>
        <v>0</v>
      </c>
      <c r="R433" s="47" t="str">
        <f t="shared" si="48"/>
        <v xml:space="preserve">430 </v>
      </c>
      <c r="S433" s="61" t="str">
        <f t="shared" si="49"/>
        <v/>
      </c>
    </row>
    <row r="434" spans="3:19">
      <c r="C434" s="47">
        <v>431</v>
      </c>
      <c r="D434" s="48" t="str">
        <f>Strings!B433</f>
        <v>HP Restore</v>
      </c>
      <c r="F434" s="91" t="s">
        <v>858</v>
      </c>
      <c r="G434" s="92" t="s">
        <v>406</v>
      </c>
      <c r="H434" s="60">
        <f t="shared" si="50"/>
        <v>78</v>
      </c>
      <c r="I434" s="60">
        <f t="shared" si="51"/>
        <v>1</v>
      </c>
      <c r="J434" s="80" t="s">
        <v>406</v>
      </c>
      <c r="K434" s="102">
        <f t="shared" si="52"/>
        <v>1</v>
      </c>
      <c r="L434" s="157" t="s">
        <v>406</v>
      </c>
      <c r="M434" s="102">
        <f t="shared" si="53"/>
        <v>1</v>
      </c>
      <c r="N434" s="157" t="s">
        <v>406</v>
      </c>
      <c r="O434" s="54" t="s">
        <v>406</v>
      </c>
      <c r="P434" s="47">
        <f t="shared" si="55"/>
        <v>432</v>
      </c>
      <c r="Q434" s="47">
        <f t="shared" si="54"/>
        <v>0</v>
      </c>
      <c r="R434" s="47" t="str">
        <f t="shared" si="48"/>
        <v xml:space="preserve">431 </v>
      </c>
      <c r="S434" s="61" t="str">
        <f t="shared" si="49"/>
        <v/>
      </c>
    </row>
    <row r="435" spans="3:19">
      <c r="C435" s="47">
        <v>432</v>
      </c>
      <c r="D435" s="48" t="str">
        <f>Strings!B434</f>
        <v>MP Restore</v>
      </c>
      <c r="F435" s="91" t="s">
        <v>859</v>
      </c>
      <c r="G435" s="92" t="s">
        <v>406</v>
      </c>
      <c r="H435" s="60">
        <f t="shared" si="50"/>
        <v>79</v>
      </c>
      <c r="I435" s="60">
        <f t="shared" si="51"/>
        <v>1</v>
      </c>
      <c r="J435" s="80" t="s">
        <v>406</v>
      </c>
      <c r="K435" s="102">
        <f t="shared" si="52"/>
        <v>1</v>
      </c>
      <c r="L435" s="157" t="s">
        <v>406</v>
      </c>
      <c r="M435" s="102">
        <f t="shared" si="53"/>
        <v>1</v>
      </c>
      <c r="N435" s="157" t="s">
        <v>406</v>
      </c>
      <c r="O435" s="54" t="s">
        <v>406</v>
      </c>
      <c r="P435" s="47">
        <f t="shared" si="55"/>
        <v>433</v>
      </c>
      <c r="Q435" s="47">
        <f t="shared" si="54"/>
        <v>0</v>
      </c>
      <c r="R435" s="47" t="str">
        <f t="shared" si="48"/>
        <v xml:space="preserve">432 </v>
      </c>
      <c r="S435" s="61" t="str">
        <f t="shared" si="49"/>
        <v/>
      </c>
    </row>
    <row r="436" spans="3:19">
      <c r="C436" s="47">
        <v>433</v>
      </c>
      <c r="D436" s="48" t="str">
        <f>Strings!B435</f>
        <v>Critical Quick</v>
      </c>
      <c r="F436" s="91" t="s">
        <v>860</v>
      </c>
      <c r="G436" s="92" t="s">
        <v>406</v>
      </c>
      <c r="H436" s="60">
        <f t="shared" si="50"/>
        <v>80</v>
      </c>
      <c r="I436" s="60">
        <f t="shared" si="51"/>
        <v>1</v>
      </c>
      <c r="J436" s="80" t="s">
        <v>406</v>
      </c>
      <c r="K436" s="102">
        <f t="shared" si="52"/>
        <v>1</v>
      </c>
      <c r="L436" s="157" t="s">
        <v>406</v>
      </c>
      <c r="M436" s="102">
        <f t="shared" si="53"/>
        <v>1</v>
      </c>
      <c r="N436" s="157" t="s">
        <v>406</v>
      </c>
      <c r="O436" s="54" t="s">
        <v>406</v>
      </c>
      <c r="P436" s="47">
        <f t="shared" si="55"/>
        <v>434</v>
      </c>
      <c r="Q436" s="47">
        <f t="shared" si="54"/>
        <v>0</v>
      </c>
      <c r="R436" s="47" t="str">
        <f t="shared" si="48"/>
        <v xml:space="preserve">433 </v>
      </c>
      <c r="S436" s="61" t="str">
        <f t="shared" si="49"/>
        <v/>
      </c>
    </row>
    <row r="437" spans="3:19">
      <c r="C437" s="47">
        <v>434</v>
      </c>
      <c r="D437" s="48" t="str">
        <f>Strings!B436</f>
        <v>Meatbone Slash</v>
      </c>
      <c r="F437" s="91" t="s">
        <v>861</v>
      </c>
      <c r="G437" s="92" t="s">
        <v>406</v>
      </c>
      <c r="H437" s="60">
        <f t="shared" si="50"/>
        <v>81</v>
      </c>
      <c r="I437" s="60">
        <f t="shared" si="51"/>
        <v>1</v>
      </c>
      <c r="J437" s="80" t="s">
        <v>406</v>
      </c>
      <c r="K437" s="102">
        <f t="shared" si="52"/>
        <v>1</v>
      </c>
      <c r="L437" s="157" t="s">
        <v>406</v>
      </c>
      <c r="M437" s="102">
        <f t="shared" si="53"/>
        <v>1</v>
      </c>
      <c r="N437" s="157" t="s">
        <v>406</v>
      </c>
      <c r="O437" s="54" t="s">
        <v>406</v>
      </c>
      <c r="P437" s="47">
        <f t="shared" si="55"/>
        <v>435</v>
      </c>
      <c r="Q437" s="47">
        <f t="shared" si="54"/>
        <v>0</v>
      </c>
      <c r="R437" s="47" t="str">
        <f t="shared" si="48"/>
        <v xml:space="preserve">434 </v>
      </c>
      <c r="S437" s="61" t="str">
        <f t="shared" si="49"/>
        <v/>
      </c>
    </row>
    <row r="438" spans="3:19">
      <c r="C438" s="47">
        <v>435</v>
      </c>
      <c r="D438" s="48" t="str">
        <f>Strings!B437</f>
        <v>Counter Magic</v>
      </c>
      <c r="F438" s="91" t="s">
        <v>862</v>
      </c>
      <c r="G438" s="92" t="s">
        <v>406</v>
      </c>
      <c r="H438" s="60">
        <f t="shared" si="50"/>
        <v>82</v>
      </c>
      <c r="I438" s="60">
        <f t="shared" si="51"/>
        <v>1</v>
      </c>
      <c r="J438" s="80" t="s">
        <v>406</v>
      </c>
      <c r="K438" s="102">
        <f t="shared" si="52"/>
        <v>1</v>
      </c>
      <c r="L438" s="157" t="s">
        <v>406</v>
      </c>
      <c r="M438" s="102">
        <f t="shared" si="53"/>
        <v>1</v>
      </c>
      <c r="N438" s="157" t="s">
        <v>406</v>
      </c>
      <c r="O438" s="54" t="s">
        <v>406</v>
      </c>
      <c r="P438" s="47">
        <f t="shared" si="55"/>
        <v>436</v>
      </c>
      <c r="Q438" s="47">
        <f t="shared" si="54"/>
        <v>0</v>
      </c>
      <c r="R438" s="47" t="str">
        <f t="shared" si="48"/>
        <v xml:space="preserve">435 </v>
      </c>
      <c r="S438" s="61" t="str">
        <f t="shared" si="49"/>
        <v/>
      </c>
    </row>
    <row r="439" spans="3:19">
      <c r="C439" s="47">
        <v>436</v>
      </c>
      <c r="D439" s="48" t="str">
        <f>Strings!B438</f>
        <v>Counter Tackle</v>
      </c>
      <c r="F439" s="91" t="s">
        <v>863</v>
      </c>
      <c r="G439" s="92" t="s">
        <v>406</v>
      </c>
      <c r="H439" s="60">
        <f t="shared" si="50"/>
        <v>83</v>
      </c>
      <c r="I439" s="60">
        <f t="shared" si="51"/>
        <v>1</v>
      </c>
      <c r="J439" s="80" t="s">
        <v>406</v>
      </c>
      <c r="K439" s="102">
        <f t="shared" si="52"/>
        <v>1</v>
      </c>
      <c r="L439" s="157" t="s">
        <v>406</v>
      </c>
      <c r="M439" s="102">
        <f t="shared" si="53"/>
        <v>1</v>
      </c>
      <c r="N439" s="157" t="s">
        <v>406</v>
      </c>
      <c r="O439" s="54" t="s">
        <v>406</v>
      </c>
      <c r="P439" s="47">
        <f t="shared" si="55"/>
        <v>437</v>
      </c>
      <c r="Q439" s="47">
        <f t="shared" si="54"/>
        <v>0</v>
      </c>
      <c r="R439" s="47" t="str">
        <f t="shared" si="48"/>
        <v xml:space="preserve">436 </v>
      </c>
      <c r="S439" s="61" t="str">
        <f t="shared" si="49"/>
        <v/>
      </c>
    </row>
    <row r="440" spans="3:19">
      <c r="C440" s="47">
        <v>437</v>
      </c>
      <c r="D440" s="48" t="str">
        <f>Strings!B439</f>
        <v>Counter Flood</v>
      </c>
      <c r="F440" s="91" t="s">
        <v>864</v>
      </c>
      <c r="G440" s="92" t="s">
        <v>406</v>
      </c>
      <c r="H440" s="60">
        <f t="shared" si="50"/>
        <v>84</v>
      </c>
      <c r="I440" s="60">
        <f t="shared" si="51"/>
        <v>1</v>
      </c>
      <c r="J440" s="80" t="s">
        <v>406</v>
      </c>
      <c r="K440" s="102">
        <f t="shared" si="52"/>
        <v>1</v>
      </c>
      <c r="L440" s="157" t="s">
        <v>406</v>
      </c>
      <c r="M440" s="102">
        <f t="shared" si="53"/>
        <v>1</v>
      </c>
      <c r="N440" s="157" t="s">
        <v>406</v>
      </c>
      <c r="O440" s="54" t="s">
        <v>406</v>
      </c>
      <c r="P440" s="47">
        <f t="shared" si="55"/>
        <v>438</v>
      </c>
      <c r="Q440" s="47">
        <f t="shared" si="54"/>
        <v>0</v>
      </c>
      <c r="R440" s="47" t="str">
        <f t="shared" si="48"/>
        <v xml:space="preserve">437 </v>
      </c>
      <c r="S440" s="61" t="str">
        <f t="shared" si="49"/>
        <v/>
      </c>
    </row>
    <row r="441" spans="3:19">
      <c r="C441" s="47">
        <v>438</v>
      </c>
      <c r="D441" s="48" t="str">
        <f>Strings!B440</f>
        <v>Absorb Used MP</v>
      </c>
      <c r="F441" s="91" t="s">
        <v>865</v>
      </c>
      <c r="G441" s="92" t="s">
        <v>406</v>
      </c>
      <c r="H441" s="60">
        <f t="shared" si="50"/>
        <v>85</v>
      </c>
      <c r="I441" s="60">
        <f t="shared" si="51"/>
        <v>1</v>
      </c>
      <c r="J441" s="80" t="s">
        <v>406</v>
      </c>
      <c r="K441" s="102">
        <f t="shared" si="52"/>
        <v>1</v>
      </c>
      <c r="L441" s="157" t="s">
        <v>406</v>
      </c>
      <c r="M441" s="102">
        <f t="shared" si="53"/>
        <v>1</v>
      </c>
      <c r="N441" s="157" t="s">
        <v>406</v>
      </c>
      <c r="O441" s="54" t="s">
        <v>406</v>
      </c>
      <c r="P441" s="47">
        <f t="shared" si="55"/>
        <v>439</v>
      </c>
      <c r="Q441" s="47">
        <f t="shared" si="54"/>
        <v>0</v>
      </c>
      <c r="R441" s="47" t="str">
        <f t="shared" si="48"/>
        <v xml:space="preserve">438 </v>
      </c>
      <c r="S441" s="61" t="str">
        <f t="shared" si="49"/>
        <v/>
      </c>
    </row>
    <row r="442" spans="3:19">
      <c r="C442" s="47">
        <v>439</v>
      </c>
      <c r="D442" s="48" t="str">
        <f>Strings!B441</f>
        <v>Gilgame Heart</v>
      </c>
      <c r="F442" s="91" t="s">
        <v>866</v>
      </c>
      <c r="G442" s="92" t="s">
        <v>406</v>
      </c>
      <c r="H442" s="60">
        <f t="shared" si="50"/>
        <v>86</v>
      </c>
      <c r="I442" s="60">
        <f t="shared" si="51"/>
        <v>1</v>
      </c>
      <c r="J442" s="80" t="s">
        <v>406</v>
      </c>
      <c r="K442" s="102">
        <f t="shared" si="52"/>
        <v>1</v>
      </c>
      <c r="L442" s="157" t="s">
        <v>406</v>
      </c>
      <c r="M442" s="102">
        <f t="shared" si="53"/>
        <v>1</v>
      </c>
      <c r="N442" s="157" t="s">
        <v>406</v>
      </c>
      <c r="O442" s="54" t="s">
        <v>406</v>
      </c>
      <c r="P442" s="47">
        <f t="shared" si="55"/>
        <v>440</v>
      </c>
      <c r="Q442" s="47">
        <f t="shared" si="54"/>
        <v>0</v>
      </c>
      <c r="R442" s="47" t="str">
        <f t="shared" si="48"/>
        <v xml:space="preserve">439 </v>
      </c>
      <c r="S442" s="61" t="str">
        <f t="shared" si="49"/>
        <v/>
      </c>
    </row>
    <row r="443" spans="3:19">
      <c r="C443" s="47">
        <v>440</v>
      </c>
      <c r="D443" s="48" t="str">
        <f>Strings!B442</f>
        <v>Reflect</v>
      </c>
      <c r="F443" s="91" t="s">
        <v>867</v>
      </c>
      <c r="G443" s="92" t="s">
        <v>406</v>
      </c>
      <c r="H443" s="60">
        <f t="shared" si="50"/>
        <v>87</v>
      </c>
      <c r="I443" s="60">
        <f t="shared" si="51"/>
        <v>1</v>
      </c>
      <c r="J443" s="80" t="s">
        <v>406</v>
      </c>
      <c r="K443" s="102">
        <f t="shared" si="52"/>
        <v>1</v>
      </c>
      <c r="L443" s="157" t="s">
        <v>406</v>
      </c>
      <c r="M443" s="102">
        <f t="shared" si="53"/>
        <v>1</v>
      </c>
      <c r="N443" s="157" t="s">
        <v>406</v>
      </c>
      <c r="O443" s="54" t="s">
        <v>406</v>
      </c>
      <c r="P443" s="47">
        <f t="shared" si="55"/>
        <v>441</v>
      </c>
      <c r="Q443" s="47">
        <f t="shared" si="54"/>
        <v>0</v>
      </c>
      <c r="R443" s="47" t="str">
        <f t="shared" si="48"/>
        <v xml:space="preserve">440 </v>
      </c>
      <c r="S443" s="61" t="str">
        <f t="shared" si="49"/>
        <v/>
      </c>
    </row>
    <row r="444" spans="3:19">
      <c r="C444" s="47">
        <v>441</v>
      </c>
      <c r="D444" s="48" t="str">
        <f>Strings!B443</f>
        <v>Auto Potion</v>
      </c>
      <c r="F444" s="91" t="s">
        <v>868</v>
      </c>
      <c r="G444" s="92" t="s">
        <v>406</v>
      </c>
      <c r="H444" s="60">
        <f t="shared" si="50"/>
        <v>88</v>
      </c>
      <c r="I444" s="60">
        <f t="shared" si="51"/>
        <v>1</v>
      </c>
      <c r="J444" s="80" t="s">
        <v>406</v>
      </c>
      <c r="K444" s="102">
        <f t="shared" si="52"/>
        <v>1</v>
      </c>
      <c r="L444" s="157" t="s">
        <v>406</v>
      </c>
      <c r="M444" s="102">
        <f t="shared" si="53"/>
        <v>1</v>
      </c>
      <c r="N444" s="157" t="s">
        <v>406</v>
      </c>
      <c r="O444" s="54" t="s">
        <v>406</v>
      </c>
      <c r="P444" s="47">
        <f t="shared" si="55"/>
        <v>442</v>
      </c>
      <c r="Q444" s="47">
        <f t="shared" si="54"/>
        <v>0</v>
      </c>
      <c r="R444" s="47" t="str">
        <f t="shared" si="48"/>
        <v xml:space="preserve">441 </v>
      </c>
      <c r="S444" s="61" t="str">
        <f t="shared" si="49"/>
        <v/>
      </c>
    </row>
    <row r="445" spans="3:19">
      <c r="C445" s="47">
        <v>442</v>
      </c>
      <c r="D445" s="48" t="str">
        <f>Strings!B444</f>
        <v>Counter</v>
      </c>
      <c r="F445" s="91" t="s">
        <v>869</v>
      </c>
      <c r="G445" s="92" t="s">
        <v>406</v>
      </c>
      <c r="H445" s="60">
        <f t="shared" si="50"/>
        <v>89</v>
      </c>
      <c r="I445" s="60">
        <f t="shared" si="51"/>
        <v>1</v>
      </c>
      <c r="J445" s="80" t="s">
        <v>406</v>
      </c>
      <c r="K445" s="102">
        <f t="shared" si="52"/>
        <v>1</v>
      </c>
      <c r="L445" s="157" t="s">
        <v>406</v>
      </c>
      <c r="M445" s="102">
        <f t="shared" si="53"/>
        <v>1</v>
      </c>
      <c r="N445" s="157" t="s">
        <v>406</v>
      </c>
      <c r="O445" s="54" t="s">
        <v>406</v>
      </c>
      <c r="P445" s="47">
        <f t="shared" si="55"/>
        <v>443</v>
      </c>
      <c r="Q445" s="47">
        <f t="shared" si="54"/>
        <v>0</v>
      </c>
      <c r="R445" s="47" t="str">
        <f t="shared" si="48"/>
        <v xml:space="preserve">442 </v>
      </c>
      <c r="S445" s="61" t="str">
        <f t="shared" si="49"/>
        <v/>
      </c>
    </row>
    <row r="446" spans="3:19">
      <c r="C446" s="47">
        <v>443</v>
      </c>
      <c r="D446" s="48" t="str">
        <f>Strings!B445</f>
        <v/>
      </c>
      <c r="F446" s="91" t="s">
        <v>870</v>
      </c>
      <c r="G446" s="92" t="s">
        <v>406</v>
      </c>
      <c r="H446" s="60">
        <f t="shared" si="50"/>
        <v>90</v>
      </c>
      <c r="I446" s="60">
        <f t="shared" si="51"/>
        <v>1</v>
      </c>
      <c r="J446" s="80" t="s">
        <v>406</v>
      </c>
      <c r="K446" s="102">
        <f t="shared" si="52"/>
        <v>1</v>
      </c>
      <c r="L446" s="157" t="s">
        <v>406</v>
      </c>
      <c r="M446" s="102">
        <f t="shared" si="53"/>
        <v>1</v>
      </c>
      <c r="N446" s="157" t="s">
        <v>406</v>
      </c>
      <c r="O446" s="54" t="s">
        <v>406</v>
      </c>
      <c r="P446" s="47">
        <f t="shared" si="55"/>
        <v>444</v>
      </c>
      <c r="Q446" s="47">
        <f t="shared" si="54"/>
        <v>0</v>
      </c>
      <c r="R446" s="47" t="str">
        <f t="shared" si="48"/>
        <v xml:space="preserve">443 </v>
      </c>
      <c r="S446" s="61" t="str">
        <f t="shared" si="49"/>
        <v/>
      </c>
    </row>
    <row r="447" spans="3:19">
      <c r="C447" s="47">
        <v>444</v>
      </c>
      <c r="D447" s="48" t="str">
        <f>Strings!B446</f>
        <v>Distribute</v>
      </c>
      <c r="F447" s="91" t="s">
        <v>871</v>
      </c>
      <c r="G447" s="92" t="s">
        <v>406</v>
      </c>
      <c r="H447" s="60">
        <f t="shared" si="50"/>
        <v>91</v>
      </c>
      <c r="I447" s="60">
        <f t="shared" si="51"/>
        <v>1</v>
      </c>
      <c r="J447" s="80" t="s">
        <v>406</v>
      </c>
      <c r="K447" s="102">
        <f t="shared" si="52"/>
        <v>1</v>
      </c>
      <c r="L447" s="157" t="s">
        <v>406</v>
      </c>
      <c r="M447" s="102">
        <f t="shared" si="53"/>
        <v>1</v>
      </c>
      <c r="N447" s="157" t="s">
        <v>406</v>
      </c>
      <c r="O447" s="54" t="s">
        <v>406</v>
      </c>
      <c r="P447" s="47">
        <f t="shared" si="55"/>
        <v>445</v>
      </c>
      <c r="Q447" s="47">
        <f t="shared" si="54"/>
        <v>0</v>
      </c>
      <c r="R447" s="47" t="str">
        <f t="shared" si="48"/>
        <v xml:space="preserve">444 </v>
      </c>
      <c r="S447" s="61" t="str">
        <f t="shared" si="49"/>
        <v/>
      </c>
    </row>
    <row r="448" spans="3:19">
      <c r="C448" s="47">
        <v>445</v>
      </c>
      <c r="D448" s="48" t="str">
        <f>Strings!B447</f>
        <v>MP Switch</v>
      </c>
      <c r="F448" s="91" t="s">
        <v>872</v>
      </c>
      <c r="G448" s="92" t="s">
        <v>406</v>
      </c>
      <c r="H448" s="60">
        <f t="shared" si="50"/>
        <v>92</v>
      </c>
      <c r="I448" s="60">
        <f t="shared" si="51"/>
        <v>1</v>
      </c>
      <c r="J448" s="80" t="s">
        <v>406</v>
      </c>
      <c r="K448" s="102">
        <f t="shared" si="52"/>
        <v>1</v>
      </c>
      <c r="L448" s="157" t="s">
        <v>406</v>
      </c>
      <c r="M448" s="102">
        <f t="shared" si="53"/>
        <v>1</v>
      </c>
      <c r="N448" s="157" t="s">
        <v>406</v>
      </c>
      <c r="O448" s="54" t="s">
        <v>406</v>
      </c>
      <c r="P448" s="47">
        <f t="shared" si="55"/>
        <v>446</v>
      </c>
      <c r="Q448" s="47">
        <f t="shared" si="54"/>
        <v>0</v>
      </c>
      <c r="R448" s="47" t="str">
        <f t="shared" si="48"/>
        <v xml:space="preserve">445 </v>
      </c>
      <c r="S448" s="61" t="str">
        <f t="shared" si="49"/>
        <v/>
      </c>
    </row>
    <row r="449" spans="3:19">
      <c r="C449" s="47">
        <v>446</v>
      </c>
      <c r="D449" s="48" t="str">
        <f>Strings!B448</f>
        <v>Damage Split</v>
      </c>
      <c r="F449" s="91" t="s">
        <v>873</v>
      </c>
      <c r="G449" s="92" t="s">
        <v>406</v>
      </c>
      <c r="H449" s="60">
        <f t="shared" si="50"/>
        <v>93</v>
      </c>
      <c r="I449" s="60">
        <f t="shared" si="51"/>
        <v>1</v>
      </c>
      <c r="J449" s="80" t="s">
        <v>406</v>
      </c>
      <c r="K449" s="102">
        <f t="shared" si="52"/>
        <v>1</v>
      </c>
      <c r="L449" s="157" t="s">
        <v>406</v>
      </c>
      <c r="M449" s="102">
        <f t="shared" si="53"/>
        <v>1</v>
      </c>
      <c r="N449" s="157" t="s">
        <v>406</v>
      </c>
      <c r="O449" s="54" t="s">
        <v>406</v>
      </c>
      <c r="P449" s="47">
        <f t="shared" si="55"/>
        <v>447</v>
      </c>
      <c r="Q449" s="47">
        <f t="shared" si="54"/>
        <v>0</v>
      </c>
      <c r="R449" s="47" t="str">
        <f t="shared" si="48"/>
        <v xml:space="preserve">446 </v>
      </c>
      <c r="S449" s="61" t="str">
        <f t="shared" si="49"/>
        <v/>
      </c>
    </row>
    <row r="450" spans="3:19">
      <c r="C450" s="47">
        <v>447</v>
      </c>
      <c r="D450" s="48" t="str">
        <f>Strings!B449</f>
        <v>Weapon Guard</v>
      </c>
      <c r="F450" s="91" t="s">
        <v>874</v>
      </c>
      <c r="G450" s="92" t="s">
        <v>406</v>
      </c>
      <c r="H450" s="60">
        <f t="shared" si="50"/>
        <v>94</v>
      </c>
      <c r="I450" s="60">
        <f t="shared" si="51"/>
        <v>1</v>
      </c>
      <c r="J450" s="80" t="s">
        <v>406</v>
      </c>
      <c r="K450" s="102">
        <f t="shared" si="52"/>
        <v>1</v>
      </c>
      <c r="L450" s="157" t="s">
        <v>406</v>
      </c>
      <c r="M450" s="102">
        <f t="shared" si="53"/>
        <v>1</v>
      </c>
      <c r="N450" s="157" t="s">
        <v>406</v>
      </c>
      <c r="O450" s="54" t="s">
        <v>406</v>
      </c>
      <c r="P450" s="47">
        <f t="shared" si="55"/>
        <v>448</v>
      </c>
      <c r="Q450" s="47">
        <f t="shared" si="54"/>
        <v>0</v>
      </c>
      <c r="R450" s="47" t="str">
        <f t="shared" si="48"/>
        <v xml:space="preserve">447 </v>
      </c>
      <c r="S450" s="61" t="str">
        <f t="shared" si="49"/>
        <v/>
      </c>
    </row>
    <row r="451" spans="3:19">
      <c r="C451" s="47">
        <v>448</v>
      </c>
      <c r="D451" s="48" t="str">
        <f>Strings!B450</f>
        <v>Finger Guard</v>
      </c>
      <c r="F451" s="91" t="s">
        <v>875</v>
      </c>
      <c r="G451" s="92" t="s">
        <v>406</v>
      </c>
      <c r="H451" s="60">
        <f t="shared" si="50"/>
        <v>95</v>
      </c>
      <c r="I451" s="60">
        <f t="shared" si="51"/>
        <v>1</v>
      </c>
      <c r="J451" s="80" t="s">
        <v>406</v>
      </c>
      <c r="K451" s="102">
        <f t="shared" si="52"/>
        <v>1</v>
      </c>
      <c r="L451" s="157" t="s">
        <v>406</v>
      </c>
      <c r="M451" s="102">
        <f t="shared" si="53"/>
        <v>1</v>
      </c>
      <c r="N451" s="157" t="s">
        <v>406</v>
      </c>
      <c r="O451" s="54" t="s">
        <v>406</v>
      </c>
      <c r="P451" s="47">
        <f t="shared" si="55"/>
        <v>449</v>
      </c>
      <c r="Q451" s="47">
        <f t="shared" si="54"/>
        <v>0</v>
      </c>
      <c r="R451" s="47" t="str">
        <f t="shared" ref="R451:R514" si="56">MID(F451,2,3)&amp;" "&amp;G451</f>
        <v xml:space="preserve">448 </v>
      </c>
      <c r="S451" s="61" t="str">
        <f t="shared" ref="S451:S514" si="57">IF(Q451,INDEX($R$3:$R$514,Q451),"")</f>
        <v/>
      </c>
    </row>
    <row r="452" spans="3:19">
      <c r="C452" s="47">
        <v>449</v>
      </c>
      <c r="D452" s="48" t="str">
        <f>Strings!B451</f>
        <v>Abandon</v>
      </c>
      <c r="F452" s="91" t="s">
        <v>876</v>
      </c>
      <c r="G452" s="92" t="s">
        <v>406</v>
      </c>
      <c r="H452" s="60">
        <f t="shared" ref="H452:H514" si="58">H451+I452</f>
        <v>96</v>
      </c>
      <c r="I452" s="60">
        <f t="shared" ref="I452:I514" si="59">IF(AND(LEN(J452)=0,LEN(L452)=0,LEN(N452)=0),1,0)</f>
        <v>1</v>
      </c>
      <c r="J452" s="80" t="s">
        <v>406</v>
      </c>
      <c r="K452" s="102">
        <f t="shared" ref="K452:K514" si="60">I452</f>
        <v>1</v>
      </c>
      <c r="L452" s="157" t="s">
        <v>406</v>
      </c>
      <c r="M452" s="102">
        <f t="shared" ref="M452:M514" si="61">I452</f>
        <v>1</v>
      </c>
      <c r="N452" s="157" t="s">
        <v>406</v>
      </c>
      <c r="O452" s="54" t="s">
        <v>406</v>
      </c>
      <c r="P452" s="47">
        <f t="shared" si="55"/>
        <v>450</v>
      </c>
      <c r="Q452" s="47">
        <f t="shared" ref="Q452:Q514" si="62">IFERROR(MATCH(P452,$H$3:$H$514,0),0)</f>
        <v>0</v>
      </c>
      <c r="R452" s="47" t="str">
        <f t="shared" si="56"/>
        <v xml:space="preserve">449 </v>
      </c>
      <c r="S452" s="61" t="str">
        <f t="shared" si="57"/>
        <v/>
      </c>
    </row>
    <row r="453" spans="3:19">
      <c r="C453" s="47">
        <v>450</v>
      </c>
      <c r="D453" s="48" t="str">
        <f>Strings!B452</f>
        <v>Catch</v>
      </c>
      <c r="F453" s="91" t="s">
        <v>877</v>
      </c>
      <c r="G453" s="92" t="s">
        <v>1936</v>
      </c>
      <c r="H453" s="60">
        <f t="shared" si="58"/>
        <v>96</v>
      </c>
      <c r="I453" s="60">
        <f t="shared" si="59"/>
        <v>0</v>
      </c>
      <c r="J453" s="80" t="s">
        <v>406</v>
      </c>
      <c r="K453" s="102">
        <f t="shared" si="60"/>
        <v>0</v>
      </c>
      <c r="L453" s="157" t="s">
        <v>2956</v>
      </c>
      <c r="M453" s="102">
        <f t="shared" si="61"/>
        <v>0</v>
      </c>
      <c r="N453" s="157" t="s">
        <v>406</v>
      </c>
      <c r="O453" s="54" t="s">
        <v>406</v>
      </c>
      <c r="P453" s="47">
        <f t="shared" ref="P453:P514" si="63">P452+1</f>
        <v>451</v>
      </c>
      <c r="Q453" s="47">
        <f t="shared" si="62"/>
        <v>0</v>
      </c>
      <c r="R453" s="47" t="str">
        <f t="shared" si="56"/>
        <v>450 Dejeon: Send (Orbonne, battle vs Rofel)</v>
      </c>
      <c r="S453" s="61" t="str">
        <f t="shared" si="57"/>
        <v/>
      </c>
    </row>
    <row r="454" spans="3:19">
      <c r="C454" s="47">
        <v>451</v>
      </c>
      <c r="D454" s="48" t="str">
        <f>Strings!B453</f>
        <v>Blade Grasp</v>
      </c>
      <c r="F454" s="91" t="s">
        <v>878</v>
      </c>
      <c r="G454" s="92" t="s">
        <v>1937</v>
      </c>
      <c r="H454" s="60">
        <f t="shared" si="58"/>
        <v>96</v>
      </c>
      <c r="I454" s="60">
        <f t="shared" si="59"/>
        <v>0</v>
      </c>
      <c r="J454" s="80" t="s">
        <v>406</v>
      </c>
      <c r="K454" s="102">
        <f t="shared" si="60"/>
        <v>0</v>
      </c>
      <c r="L454" s="157" t="s">
        <v>2956</v>
      </c>
      <c r="M454" s="102">
        <f t="shared" si="61"/>
        <v>0</v>
      </c>
      <c r="N454" s="157" t="s">
        <v>406</v>
      </c>
      <c r="O454" s="54" t="s">
        <v>406</v>
      </c>
      <c r="P454" s="47">
        <f t="shared" si="63"/>
        <v>452</v>
      </c>
      <c r="Q454" s="47">
        <f t="shared" si="62"/>
        <v>0</v>
      </c>
      <c r="R454" s="47" t="str">
        <f t="shared" si="56"/>
        <v>451 Scorpio's Revive spell (Rafa revives Malak)</v>
      </c>
      <c r="S454" s="61" t="str">
        <f t="shared" si="57"/>
        <v/>
      </c>
    </row>
    <row r="455" spans="3:19">
      <c r="C455" s="47">
        <v>452</v>
      </c>
      <c r="D455" s="48" t="str">
        <f>Strings!B454</f>
        <v>Arrow Guard</v>
      </c>
      <c r="F455" s="91" t="s">
        <v>879</v>
      </c>
      <c r="G455" s="92" t="s">
        <v>1938</v>
      </c>
      <c r="H455" s="60">
        <f t="shared" si="58"/>
        <v>96</v>
      </c>
      <c r="I455" s="60">
        <f t="shared" si="59"/>
        <v>0</v>
      </c>
      <c r="J455" s="80" t="s">
        <v>406</v>
      </c>
      <c r="K455" s="102">
        <f t="shared" si="60"/>
        <v>0</v>
      </c>
      <c r="L455" s="157" t="s">
        <v>2956</v>
      </c>
      <c r="M455" s="102">
        <f t="shared" si="61"/>
        <v>0</v>
      </c>
      <c r="N455" s="157" t="s">
        <v>406</v>
      </c>
      <c r="O455" s="54" t="s">
        <v>406</v>
      </c>
      <c r="P455" s="47">
        <f t="shared" si="63"/>
        <v>453</v>
      </c>
      <c r="Q455" s="47">
        <f t="shared" si="62"/>
        <v>0</v>
      </c>
      <c r="R455" s="47" t="str">
        <f t="shared" si="56"/>
        <v>452 Altima's Ultimate Transformation</v>
      </c>
      <c r="S455" s="61" t="str">
        <f t="shared" si="57"/>
        <v/>
      </c>
    </row>
    <row r="456" spans="3:19">
      <c r="C456" s="47">
        <v>453</v>
      </c>
      <c r="D456" s="48" t="str">
        <f>Strings!B455</f>
        <v>Hamedo</v>
      </c>
      <c r="F456" s="91" t="s">
        <v>880</v>
      </c>
      <c r="G456" s="92" t="s">
        <v>1939</v>
      </c>
      <c r="H456" s="60">
        <f t="shared" si="58"/>
        <v>96</v>
      </c>
      <c r="I456" s="60">
        <f t="shared" si="59"/>
        <v>0</v>
      </c>
      <c r="J456" s="80" t="s">
        <v>406</v>
      </c>
      <c r="K456" s="102">
        <f t="shared" si="60"/>
        <v>0</v>
      </c>
      <c r="L456" s="157" t="s">
        <v>2956</v>
      </c>
      <c r="M456" s="102">
        <f t="shared" si="61"/>
        <v>0</v>
      </c>
      <c r="N456" s="157" t="s">
        <v>406</v>
      </c>
      <c r="O456" s="54" t="s">
        <v>406</v>
      </c>
      <c r="P456" s="47">
        <f t="shared" si="63"/>
        <v>454</v>
      </c>
      <c r="Q456" s="47">
        <f t="shared" si="62"/>
        <v>0</v>
      </c>
      <c r="R456" s="47" t="str">
        <f t="shared" si="56"/>
        <v>453 End of the World (Altima's Death)</v>
      </c>
      <c r="S456" s="61" t="str">
        <f t="shared" si="57"/>
        <v/>
      </c>
    </row>
    <row r="457" spans="3:19">
      <c r="C457" s="47">
        <v>454</v>
      </c>
      <c r="D457" s="48" t="str">
        <f>Strings!B456</f>
        <v>Equip Armor</v>
      </c>
      <c r="F457" s="91" t="s">
        <v>881</v>
      </c>
      <c r="G457" s="92" t="s">
        <v>1940</v>
      </c>
      <c r="H457" s="60">
        <f t="shared" si="58"/>
        <v>96</v>
      </c>
      <c r="I457" s="60">
        <f t="shared" si="59"/>
        <v>0</v>
      </c>
      <c r="J457" s="80" t="s">
        <v>406</v>
      </c>
      <c r="K457" s="102">
        <f t="shared" si="60"/>
        <v>0</v>
      </c>
      <c r="L457" s="157" t="s">
        <v>2956</v>
      </c>
      <c r="M457" s="102">
        <f t="shared" si="61"/>
        <v>0</v>
      </c>
      <c r="N457" s="157" t="s">
        <v>406</v>
      </c>
      <c r="O457" s="54" t="s">
        <v>406</v>
      </c>
      <c r="P457" s="47">
        <f t="shared" si="63"/>
        <v>455</v>
      </c>
      <c r="Q457" s="47">
        <f t="shared" si="62"/>
        <v>0</v>
      </c>
      <c r="R457" s="47" t="str">
        <f t="shared" si="56"/>
        <v>454 Banish (Murond's entrance)</v>
      </c>
      <c r="S457" s="61" t="str">
        <f t="shared" si="57"/>
        <v/>
      </c>
    </row>
    <row r="458" spans="3:19">
      <c r="C458" s="47">
        <v>455</v>
      </c>
      <c r="D458" s="48" t="str">
        <f>Strings!B457</f>
        <v>Equip Shield</v>
      </c>
      <c r="F458" s="91" t="s">
        <v>882</v>
      </c>
      <c r="G458" s="92" t="s">
        <v>1941</v>
      </c>
      <c r="H458" s="60">
        <f t="shared" si="58"/>
        <v>96</v>
      </c>
      <c r="I458" s="60">
        <f t="shared" si="59"/>
        <v>0</v>
      </c>
      <c r="J458" s="80" t="s">
        <v>406</v>
      </c>
      <c r="K458" s="102">
        <f t="shared" si="60"/>
        <v>0</v>
      </c>
      <c r="L458" s="157" t="s">
        <v>2956</v>
      </c>
      <c r="M458" s="102">
        <f t="shared" si="61"/>
        <v>0</v>
      </c>
      <c r="N458" s="157" t="s">
        <v>406</v>
      </c>
      <c r="O458" s="54" t="s">
        <v>406</v>
      </c>
      <c r="P458" s="47">
        <f t="shared" si="63"/>
        <v>456</v>
      </c>
      <c r="Q458" s="47">
        <f t="shared" si="62"/>
        <v>0</v>
      </c>
      <c r="R458" s="47" t="str">
        <f t="shared" si="56"/>
        <v>455 Fire (unknown)</v>
      </c>
      <c r="S458" s="61" t="str">
        <f t="shared" si="57"/>
        <v/>
      </c>
    </row>
    <row r="459" spans="3:19">
      <c r="C459" s="47">
        <v>456</v>
      </c>
      <c r="D459" s="48" t="str">
        <f>Strings!B458</f>
        <v>Equip Sword</v>
      </c>
      <c r="F459" s="91" t="s">
        <v>883</v>
      </c>
      <c r="G459" s="92" t="s">
        <v>1942</v>
      </c>
      <c r="H459" s="60">
        <f t="shared" si="58"/>
        <v>96</v>
      </c>
      <c r="I459" s="60">
        <f t="shared" si="59"/>
        <v>0</v>
      </c>
      <c r="J459" s="80" t="s">
        <v>406</v>
      </c>
      <c r="K459" s="102">
        <f t="shared" si="60"/>
        <v>0</v>
      </c>
      <c r="L459" s="157" t="s">
        <v>2956</v>
      </c>
      <c r="M459" s="102">
        <f t="shared" si="61"/>
        <v>0</v>
      </c>
      <c r="N459" s="157" t="s">
        <v>406</v>
      </c>
      <c r="O459" s="54" t="s">
        <v>406</v>
      </c>
      <c r="P459" s="47">
        <f t="shared" si="63"/>
        <v>457</v>
      </c>
      <c r="Q459" s="47">
        <f t="shared" si="62"/>
        <v>0</v>
      </c>
      <c r="R459" s="47" t="str">
        <f t="shared" si="56"/>
        <v>456 Flood (Bethla Sluice)</v>
      </c>
      <c r="S459" s="61" t="str">
        <f t="shared" si="57"/>
        <v/>
      </c>
    </row>
    <row r="460" spans="3:19">
      <c r="C460" s="47">
        <v>457</v>
      </c>
      <c r="D460" s="48" t="str">
        <f>Strings!B459</f>
        <v>Equip Knife</v>
      </c>
      <c r="F460" s="91" t="s">
        <v>884</v>
      </c>
      <c r="G460" s="92" t="s">
        <v>1943</v>
      </c>
      <c r="H460" s="60">
        <f t="shared" si="58"/>
        <v>96</v>
      </c>
      <c r="I460" s="60">
        <f t="shared" si="59"/>
        <v>0</v>
      </c>
      <c r="J460" s="80" t="s">
        <v>406</v>
      </c>
      <c r="K460" s="102">
        <f t="shared" si="60"/>
        <v>0</v>
      </c>
      <c r="L460" s="157" t="s">
        <v>2956</v>
      </c>
      <c r="M460" s="102">
        <f t="shared" si="61"/>
        <v>0</v>
      </c>
      <c r="N460" s="157" t="s">
        <v>406</v>
      </c>
      <c r="O460" s="54" t="s">
        <v>406</v>
      </c>
      <c r="P460" s="47">
        <f t="shared" si="63"/>
        <v>458</v>
      </c>
      <c r="Q460" s="47">
        <f t="shared" si="62"/>
        <v>0</v>
      </c>
      <c r="R460" s="47" t="str">
        <f t="shared" si="56"/>
        <v>457 Fire Explosion (Fort Zeakden)</v>
      </c>
      <c r="S460" s="61" t="str">
        <f t="shared" si="57"/>
        <v/>
      </c>
    </row>
    <row r="461" spans="3:19">
      <c r="C461" s="47">
        <v>458</v>
      </c>
      <c r="D461" s="48" t="str">
        <f>Strings!B460</f>
        <v>Equip Crossbow</v>
      </c>
      <c r="F461" s="91" t="s">
        <v>885</v>
      </c>
      <c r="G461" s="92" t="s">
        <v>1944</v>
      </c>
      <c r="H461" s="60">
        <f t="shared" si="58"/>
        <v>96</v>
      </c>
      <c r="I461" s="60">
        <f t="shared" si="59"/>
        <v>0</v>
      </c>
      <c r="J461" s="80" t="s">
        <v>406</v>
      </c>
      <c r="K461" s="102">
        <f t="shared" si="60"/>
        <v>0</v>
      </c>
      <c r="L461" s="157" t="s">
        <v>2956</v>
      </c>
      <c r="M461" s="102">
        <f t="shared" si="61"/>
        <v>0</v>
      </c>
      <c r="N461" s="157" t="s">
        <v>406</v>
      </c>
      <c r="O461" s="54" t="s">
        <v>406</v>
      </c>
      <c r="P461" s="47">
        <f t="shared" si="63"/>
        <v>459</v>
      </c>
      <c r="Q461" s="47">
        <f t="shared" si="62"/>
        <v>0</v>
      </c>
      <c r="R461" s="47" t="str">
        <f t="shared" si="56"/>
        <v>458 Strong Fire Explosion (Fort Zeakden)</v>
      </c>
      <c r="S461" s="61" t="str">
        <f t="shared" si="57"/>
        <v/>
      </c>
    </row>
    <row r="462" spans="3:19">
      <c r="C462" s="47">
        <v>459</v>
      </c>
      <c r="D462" s="48" t="str">
        <f>Strings!B461</f>
        <v>Equip Spear</v>
      </c>
      <c r="F462" s="91" t="s">
        <v>886</v>
      </c>
      <c r="G462" s="92" t="s">
        <v>1945</v>
      </c>
      <c r="H462" s="60">
        <f t="shared" si="58"/>
        <v>96</v>
      </c>
      <c r="I462" s="60">
        <f t="shared" si="59"/>
        <v>0</v>
      </c>
      <c r="J462" s="80" t="s">
        <v>406</v>
      </c>
      <c r="K462" s="102">
        <f t="shared" si="60"/>
        <v>0</v>
      </c>
      <c r="L462" s="157" t="s">
        <v>2956</v>
      </c>
      <c r="M462" s="102">
        <f t="shared" si="61"/>
        <v>0</v>
      </c>
      <c r="N462" s="157" t="s">
        <v>406</v>
      </c>
      <c r="O462" s="54" t="s">
        <v>406</v>
      </c>
      <c r="P462" s="47">
        <f t="shared" si="63"/>
        <v>460</v>
      </c>
      <c r="Q462" s="47">
        <f t="shared" si="62"/>
        <v>0</v>
      </c>
      <c r="R462" s="47" t="str">
        <f t="shared" si="56"/>
        <v>459 Mini Explosion (Fort Zeakden)</v>
      </c>
      <c r="S462" s="61" t="str">
        <f t="shared" si="57"/>
        <v/>
      </c>
    </row>
    <row r="463" spans="3:19">
      <c r="C463" s="47">
        <v>460</v>
      </c>
      <c r="D463" s="48" t="str">
        <f>Strings!B462</f>
        <v>Equip Axe</v>
      </c>
      <c r="F463" s="91" t="s">
        <v>887</v>
      </c>
      <c r="G463" s="92" t="s">
        <v>1946</v>
      </c>
      <c r="H463" s="60">
        <f t="shared" si="58"/>
        <v>96</v>
      </c>
      <c r="I463" s="60">
        <f t="shared" si="59"/>
        <v>0</v>
      </c>
      <c r="J463" s="80" t="s">
        <v>406</v>
      </c>
      <c r="K463" s="102">
        <f t="shared" si="60"/>
        <v>0</v>
      </c>
      <c r="L463" s="157" t="s">
        <v>2956</v>
      </c>
      <c r="M463" s="102">
        <f t="shared" si="61"/>
        <v>0</v>
      </c>
      <c r="N463" s="157" t="s">
        <v>406</v>
      </c>
      <c r="O463" s="54" t="s">
        <v>406</v>
      </c>
      <c r="P463" s="47">
        <f t="shared" si="63"/>
        <v>461</v>
      </c>
      <c r="Q463" s="47">
        <f t="shared" si="62"/>
        <v>0</v>
      </c>
      <c r="R463" s="47" t="str">
        <f t="shared" si="56"/>
        <v>460 Cancer's Restoration spell</v>
      </c>
      <c r="S463" s="61" t="str">
        <f t="shared" si="57"/>
        <v/>
      </c>
    </row>
    <row r="464" spans="3:19">
      <c r="C464" s="47">
        <v>461</v>
      </c>
      <c r="D464" s="48" t="str">
        <f>Strings!B463</f>
        <v>Equip Gun</v>
      </c>
      <c r="F464" s="91" t="s">
        <v>888</v>
      </c>
      <c r="G464" s="92" t="s">
        <v>1947</v>
      </c>
      <c r="H464" s="60">
        <f t="shared" si="58"/>
        <v>96</v>
      </c>
      <c r="I464" s="60">
        <f t="shared" si="59"/>
        <v>0</v>
      </c>
      <c r="J464" s="80" t="s">
        <v>406</v>
      </c>
      <c r="K464" s="102">
        <f t="shared" si="60"/>
        <v>0</v>
      </c>
      <c r="L464" s="157" t="s">
        <v>2956</v>
      </c>
      <c r="M464" s="102">
        <f t="shared" si="61"/>
        <v>0</v>
      </c>
      <c r="N464" s="157" t="s">
        <v>406</v>
      </c>
      <c r="O464" s="54" t="s">
        <v>406</v>
      </c>
      <c r="P464" s="47">
        <f t="shared" si="63"/>
        <v>462</v>
      </c>
      <c r="Q464" s="47">
        <f t="shared" si="62"/>
        <v>0</v>
      </c>
      <c r="R464" s="47" t="str">
        <f t="shared" si="56"/>
        <v>461 Velius' Transformation</v>
      </c>
      <c r="S464" s="61" t="str">
        <f t="shared" si="57"/>
        <v/>
      </c>
    </row>
    <row r="465" spans="3:19">
      <c r="C465" s="47">
        <v>462</v>
      </c>
      <c r="D465" s="48" t="str">
        <f>Strings!B464</f>
        <v>Half of MP</v>
      </c>
      <c r="F465" s="91" t="s">
        <v>889</v>
      </c>
      <c r="G465" s="92" t="s">
        <v>1948</v>
      </c>
      <c r="H465" s="60">
        <f t="shared" si="58"/>
        <v>96</v>
      </c>
      <c r="I465" s="60">
        <f t="shared" si="59"/>
        <v>0</v>
      </c>
      <c r="J465" s="80" t="s">
        <v>406</v>
      </c>
      <c r="K465" s="102">
        <f t="shared" si="60"/>
        <v>0</v>
      </c>
      <c r="L465" s="157" t="s">
        <v>2956</v>
      </c>
      <c r="M465" s="102">
        <f t="shared" si="61"/>
        <v>0</v>
      </c>
      <c r="N465" s="157" t="s">
        <v>406</v>
      </c>
      <c r="O465" s="54" t="s">
        <v>406</v>
      </c>
      <c r="P465" s="47">
        <f t="shared" si="63"/>
        <v>463</v>
      </c>
      <c r="Q465" s="47">
        <f t="shared" si="62"/>
        <v>0</v>
      </c>
      <c r="R465" s="47" t="str">
        <f t="shared" si="56"/>
        <v>462 Zalera's Transformation</v>
      </c>
      <c r="S465" s="61" t="str">
        <f t="shared" si="57"/>
        <v/>
      </c>
    </row>
    <row r="466" spans="3:19">
      <c r="C466" s="47">
        <v>463</v>
      </c>
      <c r="D466" s="48" t="str">
        <f>Strings!B465</f>
        <v>Gained Jp UP</v>
      </c>
      <c r="F466" s="91" t="s">
        <v>890</v>
      </c>
      <c r="G466" s="92" t="s">
        <v>1949</v>
      </c>
      <c r="H466" s="60">
        <f t="shared" si="58"/>
        <v>96</v>
      </c>
      <c r="I466" s="60">
        <f t="shared" si="59"/>
        <v>0</v>
      </c>
      <c r="J466" s="80" t="s">
        <v>406</v>
      </c>
      <c r="K466" s="102">
        <f t="shared" si="60"/>
        <v>0</v>
      </c>
      <c r="L466" s="157" t="s">
        <v>2956</v>
      </c>
      <c r="M466" s="102">
        <f t="shared" si="61"/>
        <v>0</v>
      </c>
      <c r="N466" s="157" t="s">
        <v>406</v>
      </c>
      <c r="O466" s="54" t="s">
        <v>406</v>
      </c>
      <c r="P466" s="47">
        <f t="shared" si="63"/>
        <v>464</v>
      </c>
      <c r="Q466" s="47">
        <f t="shared" si="62"/>
        <v>0</v>
      </c>
      <c r="R466" s="47" t="str">
        <f t="shared" si="56"/>
        <v>463 Hashmalum's Transformation</v>
      </c>
      <c r="S466" s="61" t="str">
        <f t="shared" si="57"/>
        <v/>
      </c>
    </row>
    <row r="467" spans="3:19">
      <c r="C467" s="47">
        <v>464</v>
      </c>
      <c r="D467" s="48" t="str">
        <f>Strings!B466</f>
        <v>Gained Exp UP</v>
      </c>
      <c r="F467" s="91" t="s">
        <v>891</v>
      </c>
      <c r="G467" s="92" t="s">
        <v>1950</v>
      </c>
      <c r="H467" s="60">
        <f t="shared" si="58"/>
        <v>96</v>
      </c>
      <c r="I467" s="60">
        <f t="shared" si="59"/>
        <v>0</v>
      </c>
      <c r="J467" s="80" t="s">
        <v>406</v>
      </c>
      <c r="K467" s="102">
        <f t="shared" si="60"/>
        <v>0</v>
      </c>
      <c r="L467" s="157" t="s">
        <v>2956</v>
      </c>
      <c r="M467" s="102">
        <f t="shared" si="61"/>
        <v>0</v>
      </c>
      <c r="N467" s="157" t="s">
        <v>406</v>
      </c>
      <c r="O467" s="54" t="s">
        <v>406</v>
      </c>
      <c r="P467" s="47">
        <f t="shared" si="63"/>
        <v>465</v>
      </c>
      <c r="Q467" s="47">
        <f t="shared" si="62"/>
        <v>0</v>
      </c>
      <c r="R467" s="47" t="str">
        <f t="shared" si="56"/>
        <v>464 Altima's Transformation</v>
      </c>
      <c r="S467" s="61" t="str">
        <f t="shared" si="57"/>
        <v/>
      </c>
    </row>
    <row r="468" spans="3:19">
      <c r="C468" s="47">
        <v>465</v>
      </c>
      <c r="D468" s="48" t="str">
        <f>Strings!B467</f>
        <v>Attack UP</v>
      </c>
      <c r="F468" s="91" t="s">
        <v>892</v>
      </c>
      <c r="G468" s="92" t="s">
        <v>1951</v>
      </c>
      <c r="H468" s="60">
        <f t="shared" si="58"/>
        <v>96</v>
      </c>
      <c r="I468" s="60">
        <f t="shared" si="59"/>
        <v>0</v>
      </c>
      <c r="J468" s="80" t="s">
        <v>406</v>
      </c>
      <c r="K468" s="102">
        <f t="shared" si="60"/>
        <v>0</v>
      </c>
      <c r="L468" s="157" t="s">
        <v>2956</v>
      </c>
      <c r="M468" s="102">
        <f t="shared" si="61"/>
        <v>0</v>
      </c>
      <c r="N468" s="157" t="s">
        <v>406</v>
      </c>
      <c r="O468" s="54" t="s">
        <v>406</v>
      </c>
      <c r="P468" s="47">
        <f t="shared" si="63"/>
        <v>466</v>
      </c>
      <c r="Q468" s="47">
        <f t="shared" si="62"/>
        <v>0</v>
      </c>
      <c r="R468" s="47" t="str">
        <f t="shared" si="56"/>
        <v>465 Queklain's Transformation</v>
      </c>
      <c r="S468" s="61" t="str">
        <f t="shared" si="57"/>
        <v/>
      </c>
    </row>
    <row r="469" spans="3:19">
      <c r="C469" s="47">
        <v>466</v>
      </c>
      <c r="D469" s="48" t="str">
        <f>Strings!B468</f>
        <v>Defense UP</v>
      </c>
      <c r="F469" s="91" t="s">
        <v>893</v>
      </c>
      <c r="G469" s="92" t="s">
        <v>1952</v>
      </c>
      <c r="H469" s="60">
        <f t="shared" si="58"/>
        <v>96</v>
      </c>
      <c r="I469" s="60">
        <f t="shared" si="59"/>
        <v>0</v>
      </c>
      <c r="J469" s="80" t="s">
        <v>406</v>
      </c>
      <c r="K469" s="102">
        <f t="shared" si="60"/>
        <v>0</v>
      </c>
      <c r="L469" s="157" t="s">
        <v>2956</v>
      </c>
      <c r="M469" s="102">
        <f t="shared" si="61"/>
        <v>0</v>
      </c>
      <c r="N469" s="157" t="s">
        <v>406</v>
      </c>
      <c r="O469" s="54" t="s">
        <v>406</v>
      </c>
      <c r="P469" s="47">
        <f t="shared" si="63"/>
        <v>467</v>
      </c>
      <c r="Q469" s="47">
        <f t="shared" si="62"/>
        <v>0</v>
      </c>
      <c r="R469" s="47" t="str">
        <f t="shared" si="56"/>
        <v>466 Adramelk's Transformation</v>
      </c>
      <c r="S469" s="61" t="str">
        <f t="shared" si="57"/>
        <v/>
      </c>
    </row>
    <row r="470" spans="3:19">
      <c r="C470" s="47">
        <v>467</v>
      </c>
      <c r="D470" s="48" t="str">
        <f>Strings!B469</f>
        <v>Magic AttackUP</v>
      </c>
      <c r="F470" s="91" t="s">
        <v>894</v>
      </c>
      <c r="G470" s="92" t="s">
        <v>1953</v>
      </c>
      <c r="H470" s="60">
        <f t="shared" si="58"/>
        <v>96</v>
      </c>
      <c r="I470" s="60">
        <f t="shared" si="59"/>
        <v>0</v>
      </c>
      <c r="J470" s="80" t="s">
        <v>406</v>
      </c>
      <c r="K470" s="102">
        <f t="shared" si="60"/>
        <v>0</v>
      </c>
      <c r="L470" s="157" t="s">
        <v>2956</v>
      </c>
      <c r="M470" s="102">
        <f t="shared" si="61"/>
        <v>0</v>
      </c>
      <c r="N470" s="157" t="s">
        <v>406</v>
      </c>
      <c r="O470" s="54" t="s">
        <v>406</v>
      </c>
      <c r="P470" s="47">
        <f t="shared" si="63"/>
        <v>468</v>
      </c>
      <c r="Q470" s="47">
        <f t="shared" si="62"/>
        <v>0</v>
      </c>
      <c r="R470" s="47" t="str">
        <f t="shared" si="56"/>
        <v>467 Aries' Glow</v>
      </c>
      <c r="S470" s="61" t="str">
        <f t="shared" si="57"/>
        <v/>
      </c>
    </row>
    <row r="471" spans="3:19">
      <c r="C471" s="47">
        <v>468</v>
      </c>
      <c r="D471" s="48" t="str">
        <f>Strings!B470</f>
        <v>Magic DefendUP</v>
      </c>
      <c r="F471" s="91" t="s">
        <v>895</v>
      </c>
      <c r="G471" s="92" t="s">
        <v>1954</v>
      </c>
      <c r="H471" s="60">
        <f t="shared" si="58"/>
        <v>96</v>
      </c>
      <c r="I471" s="60">
        <f t="shared" si="59"/>
        <v>0</v>
      </c>
      <c r="J471" s="80" t="s">
        <v>406</v>
      </c>
      <c r="K471" s="102">
        <f t="shared" si="60"/>
        <v>0</v>
      </c>
      <c r="L471" s="157" t="s">
        <v>2956</v>
      </c>
      <c r="M471" s="102">
        <f t="shared" si="61"/>
        <v>0</v>
      </c>
      <c r="N471" s="157" t="s">
        <v>406</v>
      </c>
      <c r="O471" s="54" t="s">
        <v>406</v>
      </c>
      <c r="P471" s="47">
        <f t="shared" si="63"/>
        <v>469</v>
      </c>
      <c r="Q471" s="47">
        <f t="shared" si="62"/>
        <v>0</v>
      </c>
      <c r="R471" s="47" t="str">
        <f t="shared" si="56"/>
        <v>468 Gemini's Glow</v>
      </c>
      <c r="S471" s="61" t="str">
        <f t="shared" si="57"/>
        <v/>
      </c>
    </row>
    <row r="472" spans="3:19">
      <c r="C472" s="47">
        <v>469</v>
      </c>
      <c r="D472" s="48" t="str">
        <f>Strings!B471</f>
        <v>Concentrate</v>
      </c>
      <c r="F472" s="91" t="s">
        <v>896</v>
      </c>
      <c r="G472" s="92" t="s">
        <v>1955</v>
      </c>
      <c r="H472" s="60">
        <f t="shared" si="58"/>
        <v>96</v>
      </c>
      <c r="I472" s="60">
        <f t="shared" si="59"/>
        <v>0</v>
      </c>
      <c r="J472" s="80" t="s">
        <v>406</v>
      </c>
      <c r="K472" s="102">
        <f t="shared" si="60"/>
        <v>0</v>
      </c>
      <c r="L472" s="157" t="s">
        <v>2956</v>
      </c>
      <c r="M472" s="102">
        <f t="shared" si="61"/>
        <v>0</v>
      </c>
      <c r="N472" s="157" t="s">
        <v>406</v>
      </c>
      <c r="O472" s="54" t="s">
        <v>406</v>
      </c>
      <c r="P472" s="47">
        <f t="shared" si="63"/>
        <v>470</v>
      </c>
      <c r="Q472" s="47">
        <f t="shared" si="62"/>
        <v>0</v>
      </c>
      <c r="R472" s="47" t="str">
        <f t="shared" si="56"/>
        <v>469 Leo's Glow</v>
      </c>
      <c r="S472" s="61" t="str">
        <f t="shared" si="57"/>
        <v/>
      </c>
    </row>
    <row r="473" spans="3:19">
      <c r="C473" s="47">
        <v>470</v>
      </c>
      <c r="D473" s="48" t="str">
        <f>Strings!B472</f>
        <v>Train</v>
      </c>
      <c r="F473" s="91" t="s">
        <v>897</v>
      </c>
      <c r="G473" s="92" t="s">
        <v>1956</v>
      </c>
      <c r="H473" s="60">
        <f t="shared" si="58"/>
        <v>96</v>
      </c>
      <c r="I473" s="60">
        <f t="shared" si="59"/>
        <v>0</v>
      </c>
      <c r="J473" s="80" t="s">
        <v>406</v>
      </c>
      <c r="K473" s="102">
        <f t="shared" si="60"/>
        <v>0</v>
      </c>
      <c r="L473" s="157" t="s">
        <v>2956</v>
      </c>
      <c r="M473" s="102">
        <f t="shared" si="61"/>
        <v>0</v>
      </c>
      <c r="N473" s="157" t="s">
        <v>406</v>
      </c>
      <c r="O473" s="54" t="s">
        <v>406</v>
      </c>
      <c r="P473" s="47">
        <f t="shared" si="63"/>
        <v>471</v>
      </c>
      <c r="Q473" s="47">
        <f t="shared" si="62"/>
        <v>0</v>
      </c>
      <c r="R473" s="47" t="str">
        <f t="shared" si="56"/>
        <v>470 Virgo's Glow</v>
      </c>
      <c r="S473" s="61" t="str">
        <f t="shared" si="57"/>
        <v/>
      </c>
    </row>
    <row r="474" spans="3:19">
      <c r="C474" s="47">
        <v>471</v>
      </c>
      <c r="D474" s="48" t="str">
        <f>Strings!B473</f>
        <v>Secret Hunt</v>
      </c>
      <c r="F474" s="91" t="s">
        <v>898</v>
      </c>
      <c r="G474" s="92" t="s">
        <v>1957</v>
      </c>
      <c r="H474" s="60">
        <f t="shared" si="58"/>
        <v>96</v>
      </c>
      <c r="I474" s="60">
        <f t="shared" si="59"/>
        <v>0</v>
      </c>
      <c r="J474" s="80" t="s">
        <v>406</v>
      </c>
      <c r="K474" s="102">
        <f t="shared" si="60"/>
        <v>0</v>
      </c>
      <c r="L474" s="157" t="s">
        <v>2956</v>
      </c>
      <c r="M474" s="102">
        <f t="shared" si="61"/>
        <v>0</v>
      </c>
      <c r="N474" s="157" t="s">
        <v>406</v>
      </c>
      <c r="O474" s="54" t="s">
        <v>406</v>
      </c>
      <c r="P474" s="47">
        <f t="shared" si="63"/>
        <v>472</v>
      </c>
      <c r="Q474" s="47">
        <f t="shared" si="62"/>
        <v>0</v>
      </c>
      <c r="R474" s="47" t="str">
        <f t="shared" si="56"/>
        <v>471 Scorpio's Glow</v>
      </c>
      <c r="S474" s="61" t="str">
        <f t="shared" si="57"/>
        <v/>
      </c>
    </row>
    <row r="475" spans="3:19">
      <c r="C475" s="47">
        <v>472</v>
      </c>
      <c r="D475" s="48" t="str">
        <f>Strings!B474</f>
        <v>Martial Arts</v>
      </c>
      <c r="F475" s="91" t="s">
        <v>899</v>
      </c>
      <c r="G475" s="92" t="s">
        <v>1958</v>
      </c>
      <c r="H475" s="60">
        <f t="shared" si="58"/>
        <v>96</v>
      </c>
      <c r="I475" s="60">
        <f t="shared" si="59"/>
        <v>0</v>
      </c>
      <c r="J475" s="80" t="s">
        <v>406</v>
      </c>
      <c r="K475" s="102">
        <f t="shared" si="60"/>
        <v>0</v>
      </c>
      <c r="L475" s="157" t="s">
        <v>2956</v>
      </c>
      <c r="M475" s="102">
        <f t="shared" si="61"/>
        <v>0</v>
      </c>
      <c r="N475" s="157" t="s">
        <v>406</v>
      </c>
      <c r="O475" s="54" t="s">
        <v>406</v>
      </c>
      <c r="P475" s="47">
        <f t="shared" si="63"/>
        <v>473</v>
      </c>
      <c r="Q475" s="47">
        <f t="shared" si="62"/>
        <v>0</v>
      </c>
      <c r="R475" s="47" t="str">
        <f t="shared" si="56"/>
        <v>472 Capricorn's Glow</v>
      </c>
      <c r="S475" s="61" t="str">
        <f t="shared" si="57"/>
        <v/>
      </c>
    </row>
    <row r="476" spans="3:19">
      <c r="C476" s="47">
        <v>473</v>
      </c>
      <c r="D476" s="48" t="str">
        <f>Strings!B475</f>
        <v>Monster Talk</v>
      </c>
      <c r="F476" s="91" t="s">
        <v>900</v>
      </c>
      <c r="G476" s="92" t="s">
        <v>1959</v>
      </c>
      <c r="H476" s="60">
        <f t="shared" si="58"/>
        <v>96</v>
      </c>
      <c r="I476" s="60">
        <f t="shared" si="59"/>
        <v>0</v>
      </c>
      <c r="J476" s="80" t="s">
        <v>406</v>
      </c>
      <c r="K476" s="102">
        <f t="shared" si="60"/>
        <v>0</v>
      </c>
      <c r="L476" s="157" t="s">
        <v>2956</v>
      </c>
      <c r="M476" s="102">
        <f t="shared" si="61"/>
        <v>0</v>
      </c>
      <c r="N476" s="157" t="s">
        <v>406</v>
      </c>
      <c r="O476" s="54" t="s">
        <v>406</v>
      </c>
      <c r="P476" s="47">
        <f t="shared" si="63"/>
        <v>474</v>
      </c>
      <c r="Q476" s="47">
        <f t="shared" si="62"/>
        <v>0</v>
      </c>
      <c r="R476" s="47" t="str">
        <f t="shared" si="56"/>
        <v>473 Saggitarius' electricity recharge</v>
      </c>
      <c r="S476" s="61" t="str">
        <f t="shared" si="57"/>
        <v/>
      </c>
    </row>
    <row r="477" spans="3:19">
      <c r="C477" s="47">
        <v>474</v>
      </c>
      <c r="D477" s="48" t="str">
        <f>Strings!B476</f>
        <v>Throw Item</v>
      </c>
      <c r="F477" s="91" t="s">
        <v>901</v>
      </c>
      <c r="G477" s="92" t="s">
        <v>1960</v>
      </c>
      <c r="H477" s="60">
        <f t="shared" si="58"/>
        <v>96</v>
      </c>
      <c r="I477" s="60">
        <f t="shared" si="59"/>
        <v>0</v>
      </c>
      <c r="J477" s="80" t="s">
        <v>406</v>
      </c>
      <c r="K477" s="102">
        <f t="shared" si="60"/>
        <v>0</v>
      </c>
      <c r="L477" s="157" t="s">
        <v>2956</v>
      </c>
      <c r="M477" s="102">
        <f t="shared" si="61"/>
        <v>0</v>
      </c>
      <c r="N477" s="157" t="s">
        <v>406</v>
      </c>
      <c r="O477" s="54" t="s">
        <v>406</v>
      </c>
      <c r="P477" s="47">
        <f t="shared" si="63"/>
        <v>475</v>
      </c>
      <c r="Q477" s="47">
        <f t="shared" si="62"/>
        <v>0</v>
      </c>
      <c r="R477" s="47" t="str">
        <f t="shared" si="56"/>
        <v>474 Velius' Death</v>
      </c>
      <c r="S477" s="61" t="str">
        <f t="shared" si="57"/>
        <v/>
      </c>
    </row>
    <row r="478" spans="3:19">
      <c r="C478" s="47">
        <v>475</v>
      </c>
      <c r="D478" s="48" t="str">
        <f>Strings!B477</f>
        <v>Maintenance</v>
      </c>
      <c r="F478" s="91" t="s">
        <v>902</v>
      </c>
      <c r="G478" s="92" t="s">
        <v>1961</v>
      </c>
      <c r="H478" s="60">
        <f t="shared" si="58"/>
        <v>96</v>
      </c>
      <c r="I478" s="60">
        <f t="shared" si="59"/>
        <v>0</v>
      </c>
      <c r="J478" s="80" t="s">
        <v>406</v>
      </c>
      <c r="K478" s="102">
        <f t="shared" si="60"/>
        <v>0</v>
      </c>
      <c r="L478" s="157" t="s">
        <v>2956</v>
      </c>
      <c r="M478" s="102">
        <f t="shared" si="61"/>
        <v>0</v>
      </c>
      <c r="N478" s="157" t="s">
        <v>406</v>
      </c>
      <c r="O478" s="54" t="s">
        <v>406</v>
      </c>
      <c r="P478" s="47">
        <f t="shared" si="63"/>
        <v>476</v>
      </c>
      <c r="Q478" s="47">
        <f t="shared" si="62"/>
        <v>0</v>
      </c>
      <c r="R478" s="47" t="str">
        <f t="shared" si="56"/>
        <v>475 Zalera's Death</v>
      </c>
      <c r="S478" s="61" t="str">
        <f t="shared" si="57"/>
        <v/>
      </c>
    </row>
    <row r="479" spans="3:19">
      <c r="C479" s="47">
        <v>476</v>
      </c>
      <c r="D479" s="48" t="str">
        <f>Strings!B478</f>
        <v>Two Hands</v>
      </c>
      <c r="F479" s="91" t="s">
        <v>903</v>
      </c>
      <c r="G479" s="92" t="s">
        <v>1962</v>
      </c>
      <c r="H479" s="60">
        <f t="shared" si="58"/>
        <v>96</v>
      </c>
      <c r="I479" s="60">
        <f t="shared" si="59"/>
        <v>0</v>
      </c>
      <c r="J479" s="80" t="s">
        <v>406</v>
      </c>
      <c r="K479" s="102">
        <f t="shared" si="60"/>
        <v>0</v>
      </c>
      <c r="L479" s="157" t="s">
        <v>2956</v>
      </c>
      <c r="M479" s="102">
        <f t="shared" si="61"/>
        <v>0</v>
      </c>
      <c r="N479" s="157" t="s">
        <v>406</v>
      </c>
      <c r="O479" s="54" t="s">
        <v>406</v>
      </c>
      <c r="P479" s="47">
        <f t="shared" si="63"/>
        <v>477</v>
      </c>
      <c r="Q479" s="47">
        <f t="shared" si="62"/>
        <v>0</v>
      </c>
      <c r="R479" s="47" t="str">
        <f t="shared" si="56"/>
        <v>476 Hashmalum's Death</v>
      </c>
      <c r="S479" s="61" t="str">
        <f t="shared" si="57"/>
        <v/>
      </c>
    </row>
    <row r="480" spans="3:19">
      <c r="C480" s="47">
        <v>477</v>
      </c>
      <c r="D480" s="48" t="str">
        <f>Strings!B479</f>
        <v>Two Swords</v>
      </c>
      <c r="F480" s="91" t="s">
        <v>904</v>
      </c>
      <c r="G480" s="92" t="s">
        <v>1963</v>
      </c>
      <c r="H480" s="60">
        <f t="shared" si="58"/>
        <v>96</v>
      </c>
      <c r="I480" s="60">
        <f t="shared" si="59"/>
        <v>0</v>
      </c>
      <c r="J480" s="80" t="s">
        <v>406</v>
      </c>
      <c r="K480" s="102">
        <f t="shared" si="60"/>
        <v>0</v>
      </c>
      <c r="L480" s="157" t="s">
        <v>2956</v>
      </c>
      <c r="M480" s="102">
        <f t="shared" si="61"/>
        <v>0</v>
      </c>
      <c r="N480" s="157" t="s">
        <v>406</v>
      </c>
      <c r="O480" s="54" t="s">
        <v>406</v>
      </c>
      <c r="P480" s="47">
        <f t="shared" si="63"/>
        <v>478</v>
      </c>
      <c r="Q480" s="47">
        <f t="shared" si="62"/>
        <v>0</v>
      </c>
      <c r="R480" s="47" t="str">
        <f t="shared" si="56"/>
        <v>477 Queklain's Death/Zalbag's Death</v>
      </c>
      <c r="S480" s="61" t="str">
        <f t="shared" si="57"/>
        <v/>
      </c>
    </row>
    <row r="481" spans="3:19">
      <c r="C481" s="47">
        <v>478</v>
      </c>
      <c r="D481" s="48" t="str">
        <f>Strings!B480</f>
        <v>Monster Skill</v>
      </c>
      <c r="F481" s="91" t="s">
        <v>905</v>
      </c>
      <c r="G481" s="92" t="s">
        <v>1964</v>
      </c>
      <c r="H481" s="60">
        <f t="shared" si="58"/>
        <v>96</v>
      </c>
      <c r="I481" s="60">
        <f t="shared" si="59"/>
        <v>0</v>
      </c>
      <c r="J481" s="80" t="s">
        <v>406</v>
      </c>
      <c r="K481" s="102">
        <f t="shared" si="60"/>
        <v>0</v>
      </c>
      <c r="L481" s="157" t="s">
        <v>2956</v>
      </c>
      <c r="M481" s="102">
        <f t="shared" si="61"/>
        <v>0</v>
      </c>
      <c r="N481" s="157" t="s">
        <v>406</v>
      </c>
      <c r="O481" s="54" t="s">
        <v>406</v>
      </c>
      <c r="P481" s="47">
        <f t="shared" si="63"/>
        <v>479</v>
      </c>
      <c r="Q481" s="47">
        <f t="shared" si="62"/>
        <v>0</v>
      </c>
      <c r="R481" s="47" t="str">
        <f t="shared" si="56"/>
        <v>478 Adramelk's Death</v>
      </c>
      <c r="S481" s="61" t="str">
        <f t="shared" si="57"/>
        <v/>
      </c>
    </row>
    <row r="482" spans="3:19">
      <c r="C482" s="47">
        <v>479</v>
      </c>
      <c r="D482" s="48" t="str">
        <f>Strings!B481</f>
        <v>Defend</v>
      </c>
      <c r="F482" s="91" t="s">
        <v>906</v>
      </c>
      <c r="G482" s="92" t="s">
        <v>1965</v>
      </c>
      <c r="H482" s="60">
        <f t="shared" si="58"/>
        <v>96</v>
      </c>
      <c r="I482" s="60">
        <f t="shared" si="59"/>
        <v>0</v>
      </c>
      <c r="J482" s="80" t="s">
        <v>406</v>
      </c>
      <c r="K482" s="102">
        <f t="shared" si="60"/>
        <v>0</v>
      </c>
      <c r="L482" s="157" t="s">
        <v>2956</v>
      </c>
      <c r="M482" s="102">
        <f t="shared" si="61"/>
        <v>0</v>
      </c>
      <c r="N482" s="157" t="s">
        <v>406</v>
      </c>
      <c r="O482" s="54" t="s">
        <v>406</v>
      </c>
      <c r="P482" s="47">
        <f t="shared" si="63"/>
        <v>480</v>
      </c>
      <c r="Q482" s="47">
        <f t="shared" si="62"/>
        <v>0</v>
      </c>
      <c r="R482" s="47" t="str">
        <f t="shared" si="56"/>
        <v>479 Stone Glow</v>
      </c>
      <c r="S482" s="61" t="str">
        <f t="shared" si="57"/>
        <v/>
      </c>
    </row>
    <row r="483" spans="3:19">
      <c r="C483" s="47">
        <v>480</v>
      </c>
      <c r="D483" s="48" t="str">
        <f>Strings!B482</f>
        <v>Equip Change</v>
      </c>
      <c r="F483" s="91" t="s">
        <v>907</v>
      </c>
      <c r="G483" s="92" t="s">
        <v>1966</v>
      </c>
      <c r="H483" s="60">
        <f t="shared" si="58"/>
        <v>96</v>
      </c>
      <c r="I483" s="60">
        <f t="shared" si="59"/>
        <v>0</v>
      </c>
      <c r="J483" s="80" t="s">
        <v>406</v>
      </c>
      <c r="K483" s="102">
        <f t="shared" si="60"/>
        <v>0</v>
      </c>
      <c r="L483" s="157" t="s">
        <v>2956</v>
      </c>
      <c r="M483" s="102">
        <f t="shared" si="61"/>
        <v>0</v>
      </c>
      <c r="N483" s="157" t="s">
        <v>406</v>
      </c>
      <c r="O483" s="54" t="s">
        <v>406</v>
      </c>
      <c r="P483" s="47">
        <f t="shared" si="63"/>
        <v>481</v>
      </c>
      <c r="Q483" s="47">
        <f t="shared" si="62"/>
        <v>0</v>
      </c>
      <c r="R483" s="47" t="str">
        <f t="shared" si="56"/>
        <v>480 Dejeon: Arrive (Murond's entrance)</v>
      </c>
      <c r="S483" s="61" t="str">
        <f t="shared" si="57"/>
        <v/>
      </c>
    </row>
    <row r="484" spans="3:19">
      <c r="C484" s="47">
        <v>481</v>
      </c>
      <c r="D484" s="48" t="str">
        <f>Strings!B483</f>
        <v/>
      </c>
      <c r="F484" s="91" t="s">
        <v>908</v>
      </c>
      <c r="G484" s="92" t="s">
        <v>1967</v>
      </c>
      <c r="H484" s="60">
        <f t="shared" si="58"/>
        <v>96</v>
      </c>
      <c r="I484" s="60">
        <f t="shared" si="59"/>
        <v>0</v>
      </c>
      <c r="J484" s="80" t="s">
        <v>406</v>
      </c>
      <c r="K484" s="102">
        <f t="shared" si="60"/>
        <v>0</v>
      </c>
      <c r="L484" s="157" t="s">
        <v>2956</v>
      </c>
      <c r="M484" s="102">
        <f t="shared" si="61"/>
        <v>0</v>
      </c>
      <c r="N484" s="157" t="s">
        <v>406</v>
      </c>
      <c r="O484" s="54" t="s">
        <v>406</v>
      </c>
      <c r="P484" s="47">
        <f t="shared" si="63"/>
        <v>482</v>
      </c>
      <c r="Q484" s="47">
        <f t="shared" si="62"/>
        <v>0</v>
      </c>
      <c r="R484" s="47" t="str">
        <f t="shared" si="56"/>
        <v>481 Small Electricity (Mustadio's House)</v>
      </c>
      <c r="S484" s="61" t="str">
        <f t="shared" si="57"/>
        <v/>
      </c>
    </row>
    <row r="485" spans="3:19">
      <c r="C485" s="47">
        <v>482</v>
      </c>
      <c r="D485" s="48" t="str">
        <f>Strings!B484</f>
        <v>Short Charge</v>
      </c>
      <c r="F485" s="91" t="s">
        <v>909</v>
      </c>
      <c r="G485" s="92" t="s">
        <v>1968</v>
      </c>
      <c r="H485" s="60">
        <f t="shared" si="58"/>
        <v>96</v>
      </c>
      <c r="I485" s="60">
        <f t="shared" si="59"/>
        <v>0</v>
      </c>
      <c r="J485" s="80" t="s">
        <v>406</v>
      </c>
      <c r="K485" s="102">
        <f t="shared" si="60"/>
        <v>0</v>
      </c>
      <c r="L485" s="157" t="s">
        <v>2956</v>
      </c>
      <c r="M485" s="102">
        <f t="shared" si="61"/>
        <v>0</v>
      </c>
      <c r="N485" s="157" t="s">
        <v>406</v>
      </c>
      <c r="O485" s="54" t="s">
        <v>406</v>
      </c>
      <c r="P485" s="47">
        <f t="shared" si="63"/>
        <v>483</v>
      </c>
      <c r="Q485" s="47">
        <f t="shared" si="62"/>
        <v>0</v>
      </c>
      <c r="R485" s="47" t="str">
        <f t="shared" si="56"/>
        <v>482 Large Electricity (Mustadio's House)</v>
      </c>
      <c r="S485" s="61" t="str">
        <f t="shared" si="57"/>
        <v/>
      </c>
    </row>
    <row r="486" spans="3:19">
      <c r="C486" s="47">
        <v>483</v>
      </c>
      <c r="D486" s="48" t="str">
        <f>Strings!B485</f>
        <v>Non-charge</v>
      </c>
      <c r="F486" s="91" t="s">
        <v>910</v>
      </c>
      <c r="G486" s="92" t="s">
        <v>1969</v>
      </c>
      <c r="H486" s="60">
        <f t="shared" si="58"/>
        <v>96</v>
      </c>
      <c r="I486" s="60">
        <f t="shared" si="59"/>
        <v>0</v>
      </c>
      <c r="J486" s="80" t="s">
        <v>406</v>
      </c>
      <c r="K486" s="102">
        <f t="shared" si="60"/>
        <v>0</v>
      </c>
      <c r="L486" s="157" t="s">
        <v>2956</v>
      </c>
      <c r="M486" s="102">
        <f t="shared" si="61"/>
        <v>0</v>
      </c>
      <c r="N486" s="157" t="s">
        <v>406</v>
      </c>
      <c r="O486" s="54" t="s">
        <v>406</v>
      </c>
      <c r="P486" s="47">
        <f t="shared" si="63"/>
        <v>484</v>
      </c>
      <c r="Q486" s="47">
        <f t="shared" si="62"/>
        <v>0</v>
      </c>
      <c r="R486" s="47" t="str">
        <f t="shared" si="56"/>
        <v>483 Exploding Smash (Mustadio's House; Worker 8)</v>
      </c>
      <c r="S486" s="61" t="str">
        <f t="shared" si="57"/>
        <v/>
      </c>
    </row>
    <row r="487" spans="3:19">
      <c r="C487" s="47">
        <v>484</v>
      </c>
      <c r="D487" s="48" t="str">
        <f>Strings!B486</f>
        <v/>
      </c>
      <c r="F487" s="91" t="s">
        <v>911</v>
      </c>
      <c r="G487" s="92" t="s">
        <v>1970</v>
      </c>
      <c r="H487" s="60">
        <f t="shared" si="58"/>
        <v>96</v>
      </c>
      <c r="I487" s="60">
        <f t="shared" si="59"/>
        <v>0</v>
      </c>
      <c r="J487" s="80" t="s">
        <v>406</v>
      </c>
      <c r="K487" s="102">
        <f t="shared" si="60"/>
        <v>0</v>
      </c>
      <c r="L487" s="157" t="s">
        <v>2956</v>
      </c>
      <c r="M487" s="102">
        <f t="shared" si="61"/>
        <v>0</v>
      </c>
      <c r="N487" s="157" t="s">
        <v>406</v>
      </c>
      <c r="O487" s="54" t="s">
        <v>406</v>
      </c>
      <c r="P487" s="47">
        <f t="shared" si="63"/>
        <v>485</v>
      </c>
      <c r="Q487" s="47">
        <f t="shared" si="62"/>
        <v>0</v>
      </c>
      <c r="R487" s="47" t="str">
        <f t="shared" si="56"/>
        <v>484 Stone Glow (higher altitude)</v>
      </c>
      <c r="S487" s="61" t="str">
        <f t="shared" si="57"/>
        <v/>
      </c>
    </row>
    <row r="488" spans="3:19">
      <c r="C488" s="47">
        <v>485</v>
      </c>
      <c r="D488" s="48" t="str">
        <f>Strings!B487</f>
        <v/>
      </c>
      <c r="F488" s="91" t="s">
        <v>912</v>
      </c>
      <c r="G488" s="92" t="s">
        <v>1971</v>
      </c>
      <c r="H488" s="60">
        <f t="shared" si="58"/>
        <v>96</v>
      </c>
      <c r="I488" s="60">
        <f t="shared" si="59"/>
        <v>0</v>
      </c>
      <c r="J488" s="80" t="s">
        <v>406</v>
      </c>
      <c r="K488" s="102">
        <f t="shared" si="60"/>
        <v>0</v>
      </c>
      <c r="L488" s="157" t="s">
        <v>2956</v>
      </c>
      <c r="M488" s="102">
        <f t="shared" si="61"/>
        <v>0</v>
      </c>
      <c r="N488" s="157" t="s">
        <v>406</v>
      </c>
      <c r="O488" s="54" t="s">
        <v>406</v>
      </c>
      <c r="P488" s="47">
        <f t="shared" si="63"/>
        <v>486</v>
      </c>
      <c r="Q488" s="47">
        <f t="shared" si="62"/>
        <v>0</v>
      </c>
      <c r="R488" s="47" t="str">
        <f t="shared" si="56"/>
        <v>485 Virgo's Holy Angel Revive</v>
      </c>
      <c r="S488" s="61" t="str">
        <f t="shared" si="57"/>
        <v/>
      </c>
    </row>
    <row r="489" spans="3:19">
      <c r="C489" s="47">
        <v>486</v>
      </c>
      <c r="D489" s="48" t="str">
        <f>Strings!B488</f>
        <v>Move+1</v>
      </c>
      <c r="F489" s="91" t="s">
        <v>913</v>
      </c>
      <c r="G489" s="92" t="s">
        <v>1972</v>
      </c>
      <c r="H489" s="60">
        <f t="shared" si="58"/>
        <v>96</v>
      </c>
      <c r="I489" s="60">
        <f t="shared" si="59"/>
        <v>0</v>
      </c>
      <c r="J489" s="80" t="s">
        <v>406</v>
      </c>
      <c r="K489" s="102">
        <f t="shared" si="60"/>
        <v>0</v>
      </c>
      <c r="L489" s="157" t="s">
        <v>2956</v>
      </c>
      <c r="M489" s="102">
        <f t="shared" si="61"/>
        <v>0</v>
      </c>
      <c r="N489" s="157" t="s">
        <v>406</v>
      </c>
      <c r="O489" s="54" t="s">
        <v>406</v>
      </c>
      <c r="P489" s="47">
        <f t="shared" si="63"/>
        <v>487</v>
      </c>
      <c r="Q489" s="47">
        <f t="shared" si="62"/>
        <v>0</v>
      </c>
      <c r="R489" s="47" t="str">
        <f t="shared" si="56"/>
        <v>486 Summon Ultimate</v>
      </c>
      <c r="S489" s="61" t="str">
        <f t="shared" si="57"/>
        <v/>
      </c>
    </row>
    <row r="490" spans="3:19">
      <c r="C490" s="47">
        <v>487</v>
      </c>
      <c r="D490" s="48" t="str">
        <f>Strings!B489</f>
        <v>Move+2</v>
      </c>
      <c r="F490" s="91" t="s">
        <v>914</v>
      </c>
      <c r="G490" s="92" t="s">
        <v>406</v>
      </c>
      <c r="H490" s="60">
        <f t="shared" si="58"/>
        <v>97</v>
      </c>
      <c r="I490" s="60">
        <f t="shared" si="59"/>
        <v>1</v>
      </c>
      <c r="J490" s="80" t="s">
        <v>406</v>
      </c>
      <c r="K490" s="102">
        <f t="shared" si="60"/>
        <v>1</v>
      </c>
      <c r="L490" s="157" t="s">
        <v>406</v>
      </c>
      <c r="M490" s="102">
        <f t="shared" si="61"/>
        <v>1</v>
      </c>
      <c r="N490" s="157" t="s">
        <v>406</v>
      </c>
      <c r="O490" s="54" t="s">
        <v>406</v>
      </c>
      <c r="P490" s="47">
        <f t="shared" si="63"/>
        <v>488</v>
      </c>
      <c r="Q490" s="47">
        <f t="shared" si="62"/>
        <v>0</v>
      </c>
      <c r="R490" s="47" t="str">
        <f t="shared" si="56"/>
        <v xml:space="preserve">487 </v>
      </c>
      <c r="S490" s="61" t="str">
        <f t="shared" si="57"/>
        <v/>
      </c>
    </row>
    <row r="491" spans="3:19">
      <c r="C491" s="47">
        <v>488</v>
      </c>
      <c r="D491" s="48" t="str">
        <f>Strings!B490</f>
        <v>Move+3</v>
      </c>
      <c r="F491" s="91" t="s">
        <v>915</v>
      </c>
      <c r="G491" s="92" t="s">
        <v>406</v>
      </c>
      <c r="H491" s="60">
        <f t="shared" si="58"/>
        <v>98</v>
      </c>
      <c r="I491" s="60">
        <f t="shared" si="59"/>
        <v>1</v>
      </c>
      <c r="J491" s="80" t="s">
        <v>406</v>
      </c>
      <c r="K491" s="102">
        <f t="shared" si="60"/>
        <v>1</v>
      </c>
      <c r="L491" s="157" t="s">
        <v>406</v>
      </c>
      <c r="M491" s="102">
        <f t="shared" si="61"/>
        <v>1</v>
      </c>
      <c r="N491" s="157" t="s">
        <v>406</v>
      </c>
      <c r="O491" s="54" t="s">
        <v>406</v>
      </c>
      <c r="P491" s="47">
        <f t="shared" si="63"/>
        <v>489</v>
      </c>
      <c r="Q491" s="47">
        <f t="shared" si="62"/>
        <v>0</v>
      </c>
      <c r="R491" s="47" t="str">
        <f t="shared" si="56"/>
        <v xml:space="preserve">488 </v>
      </c>
      <c r="S491" s="61" t="str">
        <f t="shared" si="57"/>
        <v/>
      </c>
    </row>
    <row r="492" spans="3:19">
      <c r="C492" s="47">
        <v>489</v>
      </c>
      <c r="D492" s="48" t="str">
        <f>Strings!B491</f>
        <v>Jump+1</v>
      </c>
      <c r="F492" s="91" t="s">
        <v>916</v>
      </c>
      <c r="G492" s="92" t="s">
        <v>406</v>
      </c>
      <c r="H492" s="60">
        <f t="shared" si="58"/>
        <v>99</v>
      </c>
      <c r="I492" s="60">
        <f t="shared" si="59"/>
        <v>1</v>
      </c>
      <c r="J492" s="80" t="s">
        <v>406</v>
      </c>
      <c r="K492" s="102">
        <f t="shared" si="60"/>
        <v>1</v>
      </c>
      <c r="L492" s="157" t="s">
        <v>406</v>
      </c>
      <c r="M492" s="102">
        <f t="shared" si="61"/>
        <v>1</v>
      </c>
      <c r="N492" s="157" t="s">
        <v>406</v>
      </c>
      <c r="O492" s="54" t="s">
        <v>406</v>
      </c>
      <c r="P492" s="47">
        <f t="shared" si="63"/>
        <v>490</v>
      </c>
      <c r="Q492" s="47">
        <f t="shared" si="62"/>
        <v>0</v>
      </c>
      <c r="R492" s="47" t="str">
        <f t="shared" si="56"/>
        <v xml:space="preserve">489 </v>
      </c>
      <c r="S492" s="61" t="str">
        <f t="shared" si="57"/>
        <v/>
      </c>
    </row>
    <row r="493" spans="3:19">
      <c r="C493" s="47">
        <v>490</v>
      </c>
      <c r="D493" s="48" t="str">
        <f>Strings!B492</f>
        <v>Jump+2</v>
      </c>
      <c r="F493" s="91" t="s">
        <v>917</v>
      </c>
      <c r="G493" s="92" t="s">
        <v>406</v>
      </c>
      <c r="H493" s="60">
        <f t="shared" si="58"/>
        <v>100</v>
      </c>
      <c r="I493" s="60">
        <f t="shared" si="59"/>
        <v>1</v>
      </c>
      <c r="J493" s="80" t="s">
        <v>406</v>
      </c>
      <c r="K493" s="102">
        <f t="shared" si="60"/>
        <v>1</v>
      </c>
      <c r="L493" s="157" t="s">
        <v>406</v>
      </c>
      <c r="M493" s="102">
        <f t="shared" si="61"/>
        <v>1</v>
      </c>
      <c r="N493" s="157" t="s">
        <v>406</v>
      </c>
      <c r="O493" s="54" t="s">
        <v>406</v>
      </c>
      <c r="P493" s="47">
        <f t="shared" si="63"/>
        <v>491</v>
      </c>
      <c r="Q493" s="47">
        <f t="shared" si="62"/>
        <v>0</v>
      </c>
      <c r="R493" s="47" t="str">
        <f t="shared" si="56"/>
        <v xml:space="preserve">490 </v>
      </c>
      <c r="S493" s="61" t="str">
        <f t="shared" si="57"/>
        <v/>
      </c>
    </row>
    <row r="494" spans="3:19">
      <c r="C494" s="47">
        <v>491</v>
      </c>
      <c r="D494" s="48" t="str">
        <f>Strings!B493</f>
        <v>Jump+3</v>
      </c>
      <c r="F494" s="91" t="s">
        <v>918</v>
      </c>
      <c r="G494" s="92" t="s">
        <v>406</v>
      </c>
      <c r="H494" s="60">
        <f t="shared" si="58"/>
        <v>101</v>
      </c>
      <c r="I494" s="60">
        <f t="shared" si="59"/>
        <v>1</v>
      </c>
      <c r="J494" s="80" t="s">
        <v>406</v>
      </c>
      <c r="K494" s="102">
        <f t="shared" si="60"/>
        <v>1</v>
      </c>
      <c r="L494" s="157" t="s">
        <v>406</v>
      </c>
      <c r="M494" s="102">
        <f t="shared" si="61"/>
        <v>1</v>
      </c>
      <c r="N494" s="157" t="s">
        <v>406</v>
      </c>
      <c r="O494" s="54" t="s">
        <v>406</v>
      </c>
      <c r="P494" s="47">
        <f t="shared" si="63"/>
        <v>492</v>
      </c>
      <c r="Q494" s="47">
        <f t="shared" si="62"/>
        <v>0</v>
      </c>
      <c r="R494" s="47" t="str">
        <f t="shared" si="56"/>
        <v xml:space="preserve">491 </v>
      </c>
      <c r="S494" s="61" t="str">
        <f t="shared" si="57"/>
        <v/>
      </c>
    </row>
    <row r="495" spans="3:19">
      <c r="C495" s="47">
        <v>492</v>
      </c>
      <c r="D495" s="48" t="str">
        <f>Strings!B494</f>
        <v>Ignore Height</v>
      </c>
      <c r="F495" s="91" t="s">
        <v>919</v>
      </c>
      <c r="G495" s="92" t="s">
        <v>406</v>
      </c>
      <c r="H495" s="60">
        <f t="shared" si="58"/>
        <v>102</v>
      </c>
      <c r="I495" s="60">
        <f t="shared" si="59"/>
        <v>1</v>
      </c>
      <c r="J495" s="80" t="s">
        <v>406</v>
      </c>
      <c r="K495" s="102">
        <f t="shared" si="60"/>
        <v>1</v>
      </c>
      <c r="L495" s="157" t="s">
        <v>406</v>
      </c>
      <c r="M495" s="102">
        <f t="shared" si="61"/>
        <v>1</v>
      </c>
      <c r="N495" s="157" t="s">
        <v>406</v>
      </c>
      <c r="O495" s="54" t="s">
        <v>406</v>
      </c>
      <c r="P495" s="47">
        <f t="shared" si="63"/>
        <v>493</v>
      </c>
      <c r="Q495" s="47">
        <f t="shared" si="62"/>
        <v>0</v>
      </c>
      <c r="R495" s="47" t="str">
        <f t="shared" si="56"/>
        <v xml:space="preserve">492 </v>
      </c>
      <c r="S495" s="61" t="str">
        <f t="shared" si="57"/>
        <v/>
      </c>
    </row>
    <row r="496" spans="3:19">
      <c r="C496" s="47">
        <v>493</v>
      </c>
      <c r="D496" s="48" t="str">
        <f>Strings!B495</f>
        <v>Move-HP Up</v>
      </c>
      <c r="F496" s="91" t="s">
        <v>920</v>
      </c>
      <c r="G496" s="92" t="s">
        <v>406</v>
      </c>
      <c r="H496" s="60">
        <f t="shared" si="58"/>
        <v>103</v>
      </c>
      <c r="I496" s="60">
        <f t="shared" si="59"/>
        <v>1</v>
      </c>
      <c r="J496" s="80" t="s">
        <v>406</v>
      </c>
      <c r="K496" s="102">
        <f t="shared" si="60"/>
        <v>1</v>
      </c>
      <c r="L496" s="157" t="s">
        <v>406</v>
      </c>
      <c r="M496" s="102">
        <f t="shared" si="61"/>
        <v>1</v>
      </c>
      <c r="N496" s="157" t="s">
        <v>406</v>
      </c>
      <c r="O496" s="54" t="s">
        <v>406</v>
      </c>
      <c r="P496" s="47">
        <f t="shared" si="63"/>
        <v>494</v>
      </c>
      <c r="Q496" s="47">
        <f t="shared" si="62"/>
        <v>0</v>
      </c>
      <c r="R496" s="47" t="str">
        <f t="shared" si="56"/>
        <v xml:space="preserve">493 </v>
      </c>
      <c r="S496" s="61" t="str">
        <f t="shared" si="57"/>
        <v/>
      </c>
    </row>
    <row r="497" spans="3:19">
      <c r="C497" s="47">
        <v>494</v>
      </c>
      <c r="D497" s="48" t="str">
        <f>Strings!B496</f>
        <v>Move-MP Up</v>
      </c>
      <c r="F497" s="91" t="s">
        <v>921</v>
      </c>
      <c r="G497" s="92" t="s">
        <v>406</v>
      </c>
      <c r="H497" s="60">
        <f t="shared" si="58"/>
        <v>104</v>
      </c>
      <c r="I497" s="60">
        <f t="shared" si="59"/>
        <v>1</v>
      </c>
      <c r="J497" s="80" t="s">
        <v>406</v>
      </c>
      <c r="K497" s="102">
        <f t="shared" si="60"/>
        <v>1</v>
      </c>
      <c r="L497" s="157" t="s">
        <v>406</v>
      </c>
      <c r="M497" s="102">
        <f t="shared" si="61"/>
        <v>1</v>
      </c>
      <c r="N497" s="157" t="s">
        <v>406</v>
      </c>
      <c r="O497" s="54" t="s">
        <v>406</v>
      </c>
      <c r="P497" s="47">
        <f t="shared" si="63"/>
        <v>495</v>
      </c>
      <c r="Q497" s="47">
        <f t="shared" si="62"/>
        <v>0</v>
      </c>
      <c r="R497" s="47" t="str">
        <f t="shared" si="56"/>
        <v xml:space="preserve">494 </v>
      </c>
      <c r="S497" s="61" t="str">
        <f t="shared" si="57"/>
        <v/>
      </c>
    </row>
    <row r="498" spans="3:19">
      <c r="C498" s="47">
        <v>495</v>
      </c>
      <c r="D498" s="48" t="str">
        <f>Strings!B497</f>
        <v>Move-Get Exp</v>
      </c>
      <c r="F498" s="91" t="s">
        <v>922</v>
      </c>
      <c r="G498" s="92" t="s">
        <v>406</v>
      </c>
      <c r="H498" s="60">
        <f t="shared" si="58"/>
        <v>105</v>
      </c>
      <c r="I498" s="60">
        <f t="shared" si="59"/>
        <v>1</v>
      </c>
      <c r="J498" s="80" t="s">
        <v>406</v>
      </c>
      <c r="K498" s="102">
        <f t="shared" si="60"/>
        <v>1</v>
      </c>
      <c r="L498" s="157" t="s">
        <v>406</v>
      </c>
      <c r="M498" s="102">
        <f t="shared" si="61"/>
        <v>1</v>
      </c>
      <c r="N498" s="157" t="s">
        <v>406</v>
      </c>
      <c r="O498" s="54" t="s">
        <v>406</v>
      </c>
      <c r="P498" s="47">
        <f t="shared" si="63"/>
        <v>496</v>
      </c>
      <c r="Q498" s="47">
        <f t="shared" si="62"/>
        <v>0</v>
      </c>
      <c r="R498" s="47" t="str">
        <f t="shared" si="56"/>
        <v xml:space="preserve">495 </v>
      </c>
      <c r="S498" s="61" t="str">
        <f t="shared" si="57"/>
        <v/>
      </c>
    </row>
    <row r="499" spans="3:19">
      <c r="C499" s="47">
        <v>496</v>
      </c>
      <c r="D499" s="48" t="str">
        <f>Strings!B498</f>
        <v>Move-Get Jp</v>
      </c>
      <c r="F499" s="91" t="s">
        <v>923</v>
      </c>
      <c r="G499" s="92" t="s">
        <v>406</v>
      </c>
      <c r="H499" s="60">
        <f t="shared" si="58"/>
        <v>106</v>
      </c>
      <c r="I499" s="60">
        <f t="shared" si="59"/>
        <v>1</v>
      </c>
      <c r="J499" s="80" t="s">
        <v>406</v>
      </c>
      <c r="K499" s="102">
        <f t="shared" si="60"/>
        <v>1</v>
      </c>
      <c r="L499" s="157" t="s">
        <v>406</v>
      </c>
      <c r="M499" s="102">
        <f t="shared" si="61"/>
        <v>1</v>
      </c>
      <c r="N499" s="157" t="s">
        <v>406</v>
      </c>
      <c r="O499" s="54" t="s">
        <v>406</v>
      </c>
      <c r="P499" s="47">
        <f t="shared" si="63"/>
        <v>497</v>
      </c>
      <c r="Q499" s="47">
        <f t="shared" si="62"/>
        <v>0</v>
      </c>
      <c r="R499" s="47" t="str">
        <f t="shared" si="56"/>
        <v xml:space="preserve">496 </v>
      </c>
      <c r="S499" s="61" t="str">
        <f t="shared" si="57"/>
        <v/>
      </c>
    </row>
    <row r="500" spans="3:19">
      <c r="C500" s="47">
        <v>497</v>
      </c>
      <c r="D500" s="48" t="str">
        <f>Strings!B499</f>
        <v/>
      </c>
      <c r="F500" s="91" t="s">
        <v>924</v>
      </c>
      <c r="G500" s="92" t="s">
        <v>406</v>
      </c>
      <c r="H500" s="60">
        <f t="shared" si="58"/>
        <v>107</v>
      </c>
      <c r="I500" s="60">
        <f t="shared" si="59"/>
        <v>1</v>
      </c>
      <c r="J500" s="80" t="s">
        <v>406</v>
      </c>
      <c r="K500" s="102">
        <f t="shared" si="60"/>
        <v>1</v>
      </c>
      <c r="L500" s="157" t="s">
        <v>406</v>
      </c>
      <c r="M500" s="102">
        <f t="shared" si="61"/>
        <v>1</v>
      </c>
      <c r="N500" s="157" t="s">
        <v>406</v>
      </c>
      <c r="O500" s="54" t="s">
        <v>406</v>
      </c>
      <c r="P500" s="47">
        <f t="shared" si="63"/>
        <v>498</v>
      </c>
      <c r="Q500" s="47">
        <f t="shared" si="62"/>
        <v>0</v>
      </c>
      <c r="R500" s="47" t="str">
        <f t="shared" si="56"/>
        <v xml:space="preserve">497 </v>
      </c>
      <c r="S500" s="61" t="str">
        <f t="shared" si="57"/>
        <v/>
      </c>
    </row>
    <row r="501" spans="3:19">
      <c r="C501" s="47">
        <v>498</v>
      </c>
      <c r="D501" s="48" t="str">
        <f>Strings!B500</f>
        <v>Teleport</v>
      </c>
      <c r="F501" s="91" t="s">
        <v>925</v>
      </c>
      <c r="G501" s="92" t="s">
        <v>406</v>
      </c>
      <c r="H501" s="60">
        <f t="shared" si="58"/>
        <v>108</v>
      </c>
      <c r="I501" s="60">
        <f t="shared" si="59"/>
        <v>1</v>
      </c>
      <c r="J501" s="80" t="s">
        <v>406</v>
      </c>
      <c r="K501" s="102">
        <f t="shared" si="60"/>
        <v>1</v>
      </c>
      <c r="L501" s="157" t="s">
        <v>406</v>
      </c>
      <c r="M501" s="102">
        <f t="shared" si="61"/>
        <v>1</v>
      </c>
      <c r="N501" s="157" t="s">
        <v>406</v>
      </c>
      <c r="O501" s="54" t="s">
        <v>406</v>
      </c>
      <c r="P501" s="47">
        <f t="shared" si="63"/>
        <v>499</v>
      </c>
      <c r="Q501" s="47">
        <f t="shared" si="62"/>
        <v>0</v>
      </c>
      <c r="R501" s="47" t="str">
        <f t="shared" si="56"/>
        <v xml:space="preserve">498 </v>
      </c>
      <c r="S501" s="61" t="str">
        <f t="shared" si="57"/>
        <v/>
      </c>
    </row>
    <row r="502" spans="3:19">
      <c r="C502" s="47">
        <v>499</v>
      </c>
      <c r="D502" s="48" t="str">
        <f>Strings!B501</f>
        <v>Teleport 2</v>
      </c>
      <c r="F502" s="91" t="s">
        <v>926</v>
      </c>
      <c r="G502" s="92" t="s">
        <v>406</v>
      </c>
      <c r="H502" s="60">
        <f t="shared" si="58"/>
        <v>109</v>
      </c>
      <c r="I502" s="60">
        <f t="shared" si="59"/>
        <v>1</v>
      </c>
      <c r="J502" s="80" t="s">
        <v>406</v>
      </c>
      <c r="K502" s="102">
        <f t="shared" si="60"/>
        <v>1</v>
      </c>
      <c r="L502" s="157" t="s">
        <v>406</v>
      </c>
      <c r="M502" s="102">
        <f t="shared" si="61"/>
        <v>1</v>
      </c>
      <c r="N502" s="157" t="s">
        <v>406</v>
      </c>
      <c r="O502" s="54" t="s">
        <v>406</v>
      </c>
      <c r="P502" s="47">
        <f t="shared" si="63"/>
        <v>500</v>
      </c>
      <c r="Q502" s="47">
        <f t="shared" si="62"/>
        <v>0</v>
      </c>
      <c r="R502" s="47" t="str">
        <f t="shared" si="56"/>
        <v xml:space="preserve">499 </v>
      </c>
      <c r="S502" s="61" t="str">
        <f t="shared" si="57"/>
        <v/>
      </c>
    </row>
    <row r="503" spans="3:19">
      <c r="C503" s="47">
        <v>500</v>
      </c>
      <c r="D503" s="48" t="str">
        <f>Strings!B502</f>
        <v>Any Weather</v>
      </c>
      <c r="F503" s="91" t="s">
        <v>927</v>
      </c>
      <c r="G503" s="92" t="s">
        <v>406</v>
      </c>
      <c r="H503" s="60">
        <f t="shared" si="58"/>
        <v>110</v>
      </c>
      <c r="I503" s="60">
        <f t="shared" si="59"/>
        <v>1</v>
      </c>
      <c r="J503" s="80" t="s">
        <v>406</v>
      </c>
      <c r="K503" s="102">
        <f t="shared" si="60"/>
        <v>1</v>
      </c>
      <c r="L503" s="157" t="s">
        <v>406</v>
      </c>
      <c r="M503" s="102">
        <f t="shared" si="61"/>
        <v>1</v>
      </c>
      <c r="N503" s="157" t="s">
        <v>406</v>
      </c>
      <c r="O503" s="54" t="s">
        <v>406</v>
      </c>
      <c r="P503" s="47">
        <f t="shared" si="63"/>
        <v>501</v>
      </c>
      <c r="Q503" s="47">
        <f t="shared" si="62"/>
        <v>0</v>
      </c>
      <c r="R503" s="47" t="str">
        <f t="shared" si="56"/>
        <v xml:space="preserve">500 </v>
      </c>
      <c r="S503" s="61" t="str">
        <f t="shared" si="57"/>
        <v/>
      </c>
    </row>
    <row r="504" spans="3:19">
      <c r="C504" s="47">
        <v>501</v>
      </c>
      <c r="D504" s="48" t="str">
        <f>Strings!B503</f>
        <v>Any Ground</v>
      </c>
      <c r="F504" s="91" t="s">
        <v>928</v>
      </c>
      <c r="G504" s="92" t="s">
        <v>406</v>
      </c>
      <c r="H504" s="60">
        <f t="shared" si="58"/>
        <v>111</v>
      </c>
      <c r="I504" s="60">
        <f t="shared" si="59"/>
        <v>1</v>
      </c>
      <c r="J504" s="80" t="s">
        <v>406</v>
      </c>
      <c r="K504" s="102">
        <f t="shared" si="60"/>
        <v>1</v>
      </c>
      <c r="L504" s="157" t="s">
        <v>406</v>
      </c>
      <c r="M504" s="102">
        <f t="shared" si="61"/>
        <v>1</v>
      </c>
      <c r="N504" s="157" t="s">
        <v>406</v>
      </c>
      <c r="O504" s="54" t="s">
        <v>406</v>
      </c>
      <c r="P504" s="47">
        <f t="shared" si="63"/>
        <v>502</v>
      </c>
      <c r="Q504" s="47">
        <f t="shared" si="62"/>
        <v>0</v>
      </c>
      <c r="R504" s="47" t="str">
        <f t="shared" si="56"/>
        <v xml:space="preserve">501 </v>
      </c>
      <c r="S504" s="61" t="str">
        <f t="shared" si="57"/>
        <v/>
      </c>
    </row>
    <row r="505" spans="3:19">
      <c r="C505" s="47">
        <v>502</v>
      </c>
      <c r="D505" s="48" t="str">
        <f>Strings!B504</f>
        <v>Move in Water</v>
      </c>
      <c r="F505" s="91" t="s">
        <v>929</v>
      </c>
      <c r="G505" s="92" t="s">
        <v>406</v>
      </c>
      <c r="H505" s="60">
        <f t="shared" si="58"/>
        <v>112</v>
      </c>
      <c r="I505" s="60">
        <f t="shared" si="59"/>
        <v>1</v>
      </c>
      <c r="J505" s="80" t="s">
        <v>406</v>
      </c>
      <c r="K505" s="102">
        <f t="shared" si="60"/>
        <v>1</v>
      </c>
      <c r="L505" s="157" t="s">
        <v>406</v>
      </c>
      <c r="M505" s="102">
        <f t="shared" si="61"/>
        <v>1</v>
      </c>
      <c r="N505" s="157" t="s">
        <v>406</v>
      </c>
      <c r="O505" s="54" t="s">
        <v>406</v>
      </c>
      <c r="P505" s="47">
        <f t="shared" si="63"/>
        <v>503</v>
      </c>
      <c r="Q505" s="47">
        <f t="shared" si="62"/>
        <v>0</v>
      </c>
      <c r="R505" s="47" t="str">
        <f t="shared" si="56"/>
        <v xml:space="preserve">502 </v>
      </c>
      <c r="S505" s="61" t="str">
        <f t="shared" si="57"/>
        <v/>
      </c>
    </row>
    <row r="506" spans="3:19">
      <c r="C506" s="47">
        <v>503</v>
      </c>
      <c r="D506" s="48" t="str">
        <f>Strings!B505</f>
        <v>Walk on Water</v>
      </c>
      <c r="F506" s="91" t="s">
        <v>930</v>
      </c>
      <c r="G506" s="92" t="s">
        <v>406</v>
      </c>
      <c r="H506" s="60">
        <f t="shared" si="58"/>
        <v>113</v>
      </c>
      <c r="I506" s="60">
        <f t="shared" si="59"/>
        <v>1</v>
      </c>
      <c r="J506" s="80" t="s">
        <v>406</v>
      </c>
      <c r="K506" s="102">
        <f t="shared" si="60"/>
        <v>1</v>
      </c>
      <c r="L506" s="157" t="s">
        <v>406</v>
      </c>
      <c r="M506" s="102">
        <f t="shared" si="61"/>
        <v>1</v>
      </c>
      <c r="N506" s="157" t="s">
        <v>406</v>
      </c>
      <c r="O506" s="54" t="s">
        <v>406</v>
      </c>
      <c r="P506" s="47">
        <f t="shared" si="63"/>
        <v>504</v>
      </c>
      <c r="Q506" s="47">
        <f t="shared" si="62"/>
        <v>0</v>
      </c>
      <c r="R506" s="47" t="str">
        <f t="shared" si="56"/>
        <v xml:space="preserve">503 </v>
      </c>
      <c r="S506" s="61" t="str">
        <f t="shared" si="57"/>
        <v/>
      </c>
    </row>
    <row r="507" spans="3:19">
      <c r="C507" s="47">
        <v>504</v>
      </c>
      <c r="D507" s="48" t="str">
        <f>Strings!B506</f>
        <v>Move on Lava</v>
      </c>
      <c r="F507" s="91" t="s">
        <v>931</v>
      </c>
      <c r="G507" s="92" t="s">
        <v>406</v>
      </c>
      <c r="H507" s="60">
        <f t="shared" si="58"/>
        <v>114</v>
      </c>
      <c r="I507" s="60">
        <f t="shared" si="59"/>
        <v>1</v>
      </c>
      <c r="J507" s="80" t="s">
        <v>406</v>
      </c>
      <c r="K507" s="102">
        <f t="shared" si="60"/>
        <v>1</v>
      </c>
      <c r="L507" s="157" t="s">
        <v>406</v>
      </c>
      <c r="M507" s="102">
        <f t="shared" si="61"/>
        <v>1</v>
      </c>
      <c r="N507" s="157" t="s">
        <v>406</v>
      </c>
      <c r="O507" s="54" t="s">
        <v>406</v>
      </c>
      <c r="P507" s="47">
        <f t="shared" si="63"/>
        <v>505</v>
      </c>
      <c r="Q507" s="47">
        <f t="shared" si="62"/>
        <v>0</v>
      </c>
      <c r="R507" s="47" t="str">
        <f t="shared" si="56"/>
        <v xml:space="preserve">504 </v>
      </c>
      <c r="S507" s="61" t="str">
        <f t="shared" si="57"/>
        <v/>
      </c>
    </row>
    <row r="508" spans="3:19">
      <c r="C508" s="47">
        <v>505</v>
      </c>
      <c r="D508" s="48" t="str">
        <f>Strings!B507</f>
        <v>Move undrwater</v>
      </c>
      <c r="F508" s="91" t="s">
        <v>932</v>
      </c>
      <c r="G508" s="92" t="s">
        <v>406</v>
      </c>
      <c r="H508" s="60">
        <f t="shared" si="58"/>
        <v>115</v>
      </c>
      <c r="I508" s="60">
        <f t="shared" si="59"/>
        <v>1</v>
      </c>
      <c r="J508" s="80" t="s">
        <v>406</v>
      </c>
      <c r="K508" s="102">
        <f t="shared" si="60"/>
        <v>1</v>
      </c>
      <c r="L508" s="157" t="s">
        <v>406</v>
      </c>
      <c r="M508" s="102">
        <f t="shared" si="61"/>
        <v>1</v>
      </c>
      <c r="N508" s="157" t="s">
        <v>406</v>
      </c>
      <c r="O508" s="54" t="s">
        <v>406</v>
      </c>
      <c r="P508" s="47">
        <f t="shared" si="63"/>
        <v>506</v>
      </c>
      <c r="Q508" s="47">
        <f t="shared" si="62"/>
        <v>0</v>
      </c>
      <c r="R508" s="47" t="str">
        <f t="shared" si="56"/>
        <v xml:space="preserve">505 </v>
      </c>
      <c r="S508" s="61" t="str">
        <f t="shared" si="57"/>
        <v/>
      </c>
    </row>
    <row r="509" spans="3:19">
      <c r="C509" s="47">
        <v>506</v>
      </c>
      <c r="D509" s="48" t="str">
        <f>Strings!B508</f>
        <v>Float</v>
      </c>
      <c r="F509" s="91" t="s">
        <v>933</v>
      </c>
      <c r="G509" s="92" t="s">
        <v>406</v>
      </c>
      <c r="H509" s="60">
        <f t="shared" si="58"/>
        <v>116</v>
      </c>
      <c r="I509" s="60">
        <f t="shared" si="59"/>
        <v>1</v>
      </c>
      <c r="J509" s="80" t="s">
        <v>406</v>
      </c>
      <c r="K509" s="102">
        <f t="shared" si="60"/>
        <v>1</v>
      </c>
      <c r="L509" s="157" t="s">
        <v>406</v>
      </c>
      <c r="M509" s="102">
        <f t="shared" si="61"/>
        <v>1</v>
      </c>
      <c r="N509" s="157" t="s">
        <v>406</v>
      </c>
      <c r="O509" s="54" t="s">
        <v>406</v>
      </c>
      <c r="P509" s="47">
        <f t="shared" si="63"/>
        <v>507</v>
      </c>
      <c r="Q509" s="47">
        <f t="shared" si="62"/>
        <v>0</v>
      </c>
      <c r="R509" s="47" t="str">
        <f t="shared" si="56"/>
        <v xml:space="preserve">506 </v>
      </c>
      <c r="S509" s="61" t="str">
        <f t="shared" si="57"/>
        <v/>
      </c>
    </row>
    <row r="510" spans="3:19">
      <c r="C510" s="47">
        <v>507</v>
      </c>
      <c r="D510" s="48" t="str">
        <f>Strings!B509</f>
        <v>Fly</v>
      </c>
      <c r="F510" s="91" t="s">
        <v>934</v>
      </c>
      <c r="G510" s="92" t="s">
        <v>406</v>
      </c>
      <c r="H510" s="60">
        <f t="shared" si="58"/>
        <v>117</v>
      </c>
      <c r="I510" s="60">
        <f t="shared" si="59"/>
        <v>1</v>
      </c>
      <c r="J510" s="80" t="s">
        <v>406</v>
      </c>
      <c r="K510" s="102">
        <f t="shared" si="60"/>
        <v>1</v>
      </c>
      <c r="L510" s="157" t="s">
        <v>406</v>
      </c>
      <c r="M510" s="102">
        <f t="shared" si="61"/>
        <v>1</v>
      </c>
      <c r="N510" s="157" t="s">
        <v>406</v>
      </c>
      <c r="O510" s="54" t="s">
        <v>406</v>
      </c>
      <c r="P510" s="47">
        <f t="shared" si="63"/>
        <v>508</v>
      </c>
      <c r="Q510" s="47">
        <f t="shared" si="62"/>
        <v>0</v>
      </c>
      <c r="R510" s="47" t="str">
        <f t="shared" si="56"/>
        <v xml:space="preserve">507 </v>
      </c>
      <c r="S510" s="61" t="str">
        <f t="shared" si="57"/>
        <v/>
      </c>
    </row>
    <row r="511" spans="3:19">
      <c r="C511" s="47">
        <v>508</v>
      </c>
      <c r="D511" s="48" t="str">
        <f>Strings!B510</f>
        <v>Silent Walk</v>
      </c>
      <c r="F511" s="91" t="s">
        <v>935</v>
      </c>
      <c r="G511" s="92" t="s">
        <v>406</v>
      </c>
      <c r="H511" s="60">
        <f t="shared" si="58"/>
        <v>118</v>
      </c>
      <c r="I511" s="60">
        <f t="shared" si="59"/>
        <v>1</v>
      </c>
      <c r="J511" s="80" t="s">
        <v>406</v>
      </c>
      <c r="K511" s="102">
        <f t="shared" si="60"/>
        <v>1</v>
      </c>
      <c r="L511" s="157" t="s">
        <v>406</v>
      </c>
      <c r="M511" s="102">
        <f t="shared" si="61"/>
        <v>1</v>
      </c>
      <c r="N511" s="157" t="s">
        <v>406</v>
      </c>
      <c r="O511" s="54" t="s">
        <v>406</v>
      </c>
      <c r="P511" s="47">
        <f t="shared" si="63"/>
        <v>509</v>
      </c>
      <c r="Q511" s="47">
        <f t="shared" si="62"/>
        <v>0</v>
      </c>
      <c r="R511" s="47" t="str">
        <f t="shared" si="56"/>
        <v xml:space="preserve">508 </v>
      </c>
      <c r="S511" s="61" t="str">
        <f t="shared" si="57"/>
        <v/>
      </c>
    </row>
    <row r="512" spans="3:19">
      <c r="C512" s="47">
        <v>509</v>
      </c>
      <c r="D512" s="48" t="str">
        <f>Strings!B511</f>
        <v>Move-Find Item</v>
      </c>
      <c r="F512" s="91" t="s">
        <v>936</v>
      </c>
      <c r="G512" s="92" t="s">
        <v>1885</v>
      </c>
      <c r="H512" s="60">
        <f t="shared" si="58"/>
        <v>118</v>
      </c>
      <c r="I512" s="60">
        <f t="shared" si="59"/>
        <v>0</v>
      </c>
      <c r="J512" s="80" t="s">
        <v>406</v>
      </c>
      <c r="K512" s="102">
        <f t="shared" si="60"/>
        <v>0</v>
      </c>
      <c r="L512" s="157" t="s">
        <v>406</v>
      </c>
      <c r="M512" s="102">
        <f t="shared" si="61"/>
        <v>0</v>
      </c>
      <c r="N512" s="157" t="s">
        <v>2956</v>
      </c>
      <c r="O512" s="54" t="s">
        <v>406</v>
      </c>
      <c r="P512" s="47">
        <f t="shared" si="63"/>
        <v>510</v>
      </c>
      <c r="Q512" s="47">
        <f t="shared" si="62"/>
        <v>0</v>
      </c>
      <c r="R512" s="47" t="str">
        <f t="shared" si="56"/>
        <v>509 Crashes Game</v>
      </c>
      <c r="S512" s="61" t="str">
        <f t="shared" si="57"/>
        <v/>
      </c>
    </row>
    <row r="513" spans="3:19">
      <c r="C513" s="47">
        <v>510</v>
      </c>
      <c r="D513" s="48" t="str">
        <f>Strings!B512</f>
        <v/>
      </c>
      <c r="F513" s="91" t="s">
        <v>937</v>
      </c>
      <c r="G513" s="92" t="s">
        <v>1885</v>
      </c>
      <c r="H513" s="60">
        <f t="shared" si="58"/>
        <v>118</v>
      </c>
      <c r="I513" s="60">
        <f t="shared" si="59"/>
        <v>0</v>
      </c>
      <c r="J513" s="80" t="str">
        <f>$D$369</f>
        <v/>
      </c>
      <c r="K513" s="102">
        <f t="shared" si="60"/>
        <v>0</v>
      </c>
      <c r="L513" s="157" t="s">
        <v>406</v>
      </c>
      <c r="M513" s="102">
        <f t="shared" si="61"/>
        <v>0</v>
      </c>
      <c r="N513" s="157" t="s">
        <v>2956</v>
      </c>
      <c r="O513" s="54" t="s">
        <v>406</v>
      </c>
      <c r="P513" s="47">
        <f t="shared" si="63"/>
        <v>511</v>
      </c>
      <c r="Q513" s="47">
        <f t="shared" si="62"/>
        <v>0</v>
      </c>
      <c r="R513" s="47" t="str">
        <f t="shared" si="56"/>
        <v>510 Crashes Game</v>
      </c>
      <c r="S513" s="61" t="str">
        <f t="shared" si="57"/>
        <v/>
      </c>
    </row>
    <row r="514" spans="3:19">
      <c r="C514" s="47">
        <v>511</v>
      </c>
      <c r="D514" s="48" t="str">
        <f>Strings!B513</f>
        <v/>
      </c>
      <c r="F514" s="93" t="s">
        <v>938</v>
      </c>
      <c r="G514" s="94" t="s">
        <v>406</v>
      </c>
      <c r="H514" s="60">
        <f t="shared" si="58"/>
        <v>119</v>
      </c>
      <c r="I514" s="60">
        <f t="shared" si="59"/>
        <v>1</v>
      </c>
      <c r="J514" s="81" t="s">
        <v>406</v>
      </c>
      <c r="K514" s="102">
        <f t="shared" si="60"/>
        <v>1</v>
      </c>
      <c r="L514" s="158" t="s">
        <v>406</v>
      </c>
      <c r="M514" s="102">
        <f t="shared" si="61"/>
        <v>1</v>
      </c>
      <c r="N514" s="158" t="s">
        <v>406</v>
      </c>
      <c r="O514" s="54" t="s">
        <v>406</v>
      </c>
      <c r="P514" s="47">
        <f t="shared" si="63"/>
        <v>512</v>
      </c>
      <c r="Q514" s="47">
        <f t="shared" si="62"/>
        <v>0</v>
      </c>
      <c r="R514" s="47" t="str">
        <f t="shared" si="56"/>
        <v xml:space="preserve">511 </v>
      </c>
      <c r="S514" s="62" t="str">
        <f t="shared" si="57"/>
        <v/>
      </c>
    </row>
    <row r="515" spans="3:19">
      <c r="Q515" s="47">
        <v>0</v>
      </c>
    </row>
    <row r="2310" spans="7:14">
      <c r="J2310" s="47" t="s">
        <v>408</v>
      </c>
      <c r="L2310" s="47" t="s">
        <v>408</v>
      </c>
      <c r="N2310" s="47" t="s">
        <v>408</v>
      </c>
    </row>
    <row r="2311" spans="7:14">
      <c r="G2311" s="47" t="s">
        <v>379</v>
      </c>
      <c r="J2311" s="47" t="s">
        <v>413</v>
      </c>
      <c r="L2311" s="47" t="s">
        <v>413</v>
      </c>
      <c r="N2311" s="47" t="s">
        <v>413</v>
      </c>
    </row>
    <row r="2312" spans="7:14">
      <c r="G2312" s="47" t="s">
        <v>385</v>
      </c>
      <c r="J2312" s="47" t="s">
        <v>418</v>
      </c>
      <c r="L2312" s="47" t="s">
        <v>418</v>
      </c>
      <c r="N2312" s="47" t="s">
        <v>418</v>
      </c>
    </row>
    <row r="2313" spans="7:14">
      <c r="G2313" s="47" t="s">
        <v>386</v>
      </c>
      <c r="J2313" s="47" t="s">
        <v>419</v>
      </c>
      <c r="L2313" s="47" t="s">
        <v>419</v>
      </c>
      <c r="N2313" s="47" t="s">
        <v>419</v>
      </c>
    </row>
    <row r="2314" spans="7:14">
      <c r="G2314" s="47" t="s">
        <v>380</v>
      </c>
      <c r="J2314" s="47" t="s">
        <v>414</v>
      </c>
      <c r="L2314" s="47" t="s">
        <v>414</v>
      </c>
      <c r="N2314" s="47" t="s">
        <v>414</v>
      </c>
    </row>
    <row r="2315" spans="7:14">
      <c r="G2315" s="47" t="s">
        <v>391</v>
      </c>
      <c r="J2315" s="47" t="s">
        <v>424</v>
      </c>
      <c r="L2315" s="47" t="s">
        <v>424</v>
      </c>
      <c r="N2315" s="47" t="s">
        <v>424</v>
      </c>
    </row>
    <row r="2316" spans="7:14">
      <c r="G2316" s="47" t="s">
        <v>387</v>
      </c>
      <c r="J2316" s="47" t="s">
        <v>420</v>
      </c>
      <c r="L2316" s="47" t="s">
        <v>420</v>
      </c>
      <c r="N2316" s="47" t="s">
        <v>420</v>
      </c>
    </row>
    <row r="2317" spans="7:14">
      <c r="G2317" s="47" t="s">
        <v>381</v>
      </c>
      <c r="J2317" s="47" t="s">
        <v>415</v>
      </c>
      <c r="L2317" s="47" t="s">
        <v>415</v>
      </c>
      <c r="N2317" s="47" t="s">
        <v>415</v>
      </c>
    </row>
    <row r="2318" spans="7:14">
      <c r="G2318" s="47" t="s">
        <v>389</v>
      </c>
      <c r="J2318" s="47" t="s">
        <v>422</v>
      </c>
      <c r="L2318" s="47" t="s">
        <v>422</v>
      </c>
      <c r="N2318" s="47" t="s">
        <v>422</v>
      </c>
    </row>
    <row r="2319" spans="7:14">
      <c r="G2319" s="47" t="s">
        <v>392</v>
      </c>
      <c r="J2319" s="47" t="s">
        <v>425</v>
      </c>
      <c r="L2319" s="47" t="s">
        <v>425</v>
      </c>
      <c r="N2319" s="47" t="s">
        <v>425</v>
      </c>
    </row>
    <row r="2320" spans="7:14">
      <c r="G2320" s="47" t="s">
        <v>382</v>
      </c>
      <c r="J2320" s="47" t="s">
        <v>416</v>
      </c>
      <c r="L2320" s="47" t="s">
        <v>416</v>
      </c>
      <c r="N2320" s="47" t="s">
        <v>416</v>
      </c>
    </row>
    <row r="2321" spans="7:14">
      <c r="G2321" s="47" t="s">
        <v>390</v>
      </c>
      <c r="J2321" s="47" t="s">
        <v>423</v>
      </c>
      <c r="L2321" s="47" t="s">
        <v>423</v>
      </c>
      <c r="N2321" s="47" t="s">
        <v>423</v>
      </c>
    </row>
    <row r="2322" spans="7:14">
      <c r="G2322" s="47" t="s">
        <v>388</v>
      </c>
      <c r="J2322" s="47" t="s">
        <v>421</v>
      </c>
      <c r="L2322" s="47" t="s">
        <v>421</v>
      </c>
      <c r="N2322" s="47" t="s">
        <v>421</v>
      </c>
    </row>
    <row r="2323" spans="7:14">
      <c r="G2323" s="47" t="s">
        <v>383</v>
      </c>
      <c r="J2323" s="47" t="s">
        <v>417</v>
      </c>
      <c r="L2323" s="47" t="s">
        <v>417</v>
      </c>
      <c r="N2323" s="47" t="s">
        <v>417</v>
      </c>
    </row>
    <row r="2324" spans="7:14">
      <c r="G2324" s="47" t="s">
        <v>384</v>
      </c>
      <c r="J2324" s="47" t="s">
        <v>384</v>
      </c>
      <c r="L2324" s="47" t="s">
        <v>384</v>
      </c>
      <c r="N2324" s="47" t="s">
        <v>384</v>
      </c>
    </row>
    <row r="2335" spans="7:14">
      <c r="J2335" s="47" t="s">
        <v>409</v>
      </c>
      <c r="L2335" s="47" t="s">
        <v>409</v>
      </c>
      <c r="N2335" s="47" t="s">
        <v>409</v>
      </c>
    </row>
    <row r="2336" spans="7:14">
      <c r="G2336" s="47" t="s">
        <v>393</v>
      </c>
      <c r="J2336" s="47" t="s">
        <v>393</v>
      </c>
      <c r="L2336" s="47" t="s">
        <v>393</v>
      </c>
      <c r="N2336" s="47" t="s">
        <v>393</v>
      </c>
    </row>
    <row r="65537" spans="10:14">
      <c r="J65537" s="47" t="s">
        <v>394</v>
      </c>
      <c r="L65537" s="47" t="s">
        <v>394</v>
      </c>
      <c r="N65537" s="47" t="s">
        <v>394</v>
      </c>
    </row>
  </sheetData>
  <conditionalFormatting sqref="J3:N514">
    <cfRule type="expression" dxfId="7" priority="5">
      <formula>INDIRECT(ADDRESS(ROW(),COLUMN()-1))=1</formula>
    </cfRule>
    <cfRule type="expression" dxfId="6" priority="6">
      <formula>AND(LEN(INDIRECT(ADDRESS(ROW(),COLUMN())))=0,LEN(INDIRECT(ADDRESS(ROW(),COLUMN()-1))))</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2" tint="-0.499984740745262"/>
  </sheetPr>
  <dimension ref="A1:M256"/>
  <sheetViews>
    <sheetView showRowColHeaders="0" topLeftCell="D1" workbookViewId="0">
      <selection activeCell="M2" sqref="M2"/>
    </sheetView>
  </sheetViews>
  <sheetFormatPr defaultRowHeight="15"/>
  <cols>
    <col min="1" max="1" width="0" style="47" hidden="1" customWidth="1"/>
    <col min="2" max="2" width="18.42578125" style="47" hidden="1" customWidth="1"/>
    <col min="3" max="3" width="0" style="47" hidden="1" customWidth="1"/>
    <col min="4" max="4" width="3.28515625" style="47" customWidth="1"/>
    <col min="5" max="5" width="3.7109375" style="47" customWidth="1"/>
    <col min="6" max="6" width="3.28515625" style="47" hidden="1" customWidth="1"/>
    <col min="7" max="7" width="4.28515625" style="47" hidden="1" customWidth="1"/>
    <col min="8" max="9" width="3.28515625" style="47" hidden="1" customWidth="1"/>
    <col min="10" max="10" width="45.7109375" style="47" customWidth="1"/>
    <col min="11" max="11" width="35.5703125" style="47" customWidth="1"/>
    <col min="12" max="12" width="3.28515625" style="47" customWidth="1"/>
    <col min="13" max="13" width="35.7109375" style="47" customWidth="1"/>
    <col min="14" max="16384" width="9.140625" style="47"/>
  </cols>
  <sheetData>
    <row r="1" spans="1:13">
      <c r="A1" s="47" t="str">
        <f>RangeAddress($J$3:$J$82)</f>
        <v>'Item Attributes'!$J$3:$J$82</v>
      </c>
      <c r="B1" s="47" t="str">
        <f>Strings!C2</f>
        <v/>
      </c>
    </row>
    <row r="2" spans="1:13">
      <c r="A2" s="47" t="str">
        <f>RangeAddress(B1:B256)</f>
        <v>'Item Attributes'!$B$1:$B$256</v>
      </c>
      <c r="B2" s="47" t="str">
        <f>Strings!C3</f>
        <v>Dagger</v>
      </c>
      <c r="E2" s="66" t="s">
        <v>59</v>
      </c>
      <c r="F2" s="66"/>
      <c r="G2" s="66" t="str">
        <f>G3&amp;G4&amp;G5&amp;G6&amp;G7&amp;G8&amp;G9&amp;G10&amp;G11&amp;G12&amp;G13&amp;G14&amp;G15&amp;G16&amp;G17&amp;G18&amp;G19&amp;G20&amp;G21&amp;G22&amp;G23&amp;G24&amp;G25&amp;G26&amp;G27&amp;G28&amp;G29&amp;G30&amp;G31&amp;G32&amp;G33&amp;G34&amp;G35&amp;G36&amp;G37&amp;G38&amp;G39&amp;G40&amp;G41&amp;G42&amp;G43&amp;G44&amp;G45&amp;G46&amp;G47&amp;G48&amp;G49&amp;G50&amp;G51&amp;G52&amp;G53&amp;G54&amp;G55&amp;G56&amp;G57&amp;G58&amp;G59&amp;G60&amp;G61&amp;G62&amp;G63&amp;G64&amp;G65&amp;G66&amp;G67&amp;G68&amp;G69&amp;G70&amp;G71&amp;G72&amp;G73&amp;G74&amp;G75&amp;G76&amp;G77&amp;G78&amp;G79&amp;G80&amp;G81&amp;G82</f>
        <v xml:space="preserve">4A, 4B, 4C, 4D, 4E, 4F, </v>
      </c>
      <c r="H2" s="66"/>
      <c r="I2" s="66"/>
      <c r="J2" s="63" t="s">
        <v>939</v>
      </c>
      <c r="K2" s="63" t="s">
        <v>943</v>
      </c>
      <c r="M2" s="66" t="s">
        <v>2690</v>
      </c>
    </row>
    <row r="3" spans="1:13">
      <c r="A3" s="47" t="str">
        <f>RangeAddress(K3:K82)</f>
        <v>'Item Attributes'!$K$3:$K$82</v>
      </c>
      <c r="B3" s="47" t="str">
        <f>Strings!C4</f>
        <v>Mythril Knife</v>
      </c>
      <c r="E3" s="69" t="str">
        <f>DEC2HEX(ROW()-3,2)</f>
        <v>00</v>
      </c>
      <c r="F3" s="67">
        <v>1</v>
      </c>
      <c r="G3" s="67" t="str">
        <f>IFERROR(DEC2HEX(MATCH(F3,$H$3:$H$82,0)-1,2)&amp;", ","")</f>
        <v xml:space="preserve">4A, </v>
      </c>
      <c r="H3" s="67"/>
      <c r="I3" s="67"/>
      <c r="J3" s="85" t="s">
        <v>406</v>
      </c>
      <c r="K3" s="99" t="s">
        <v>1022</v>
      </c>
      <c r="M3" s="174" t="str">
        <f>IFERROR(LEFT(G2,LEN(G2)-2),"")</f>
        <v>4A, 4B, 4C, 4D, 4E, 4F</v>
      </c>
    </row>
    <row r="4" spans="1:13">
      <c r="B4" s="47" t="str">
        <f>Strings!C5</f>
        <v>Blind Knife</v>
      </c>
      <c r="E4" s="70" t="str">
        <f t="shared" ref="E4:E67" si="0">DEC2HEX(ROW()-3,2)</f>
        <v>01</v>
      </c>
      <c r="F4" s="68">
        <f>F3+1</f>
        <v>2</v>
      </c>
      <c r="G4" s="67" t="str">
        <f t="shared" ref="G4:G67" si="1">IFERROR(DEC2HEX(MATCH(F4,$H$3:$H$82,0)-1,2)&amp;", ","")</f>
        <v xml:space="preserve">4B, </v>
      </c>
      <c r="H4" s="67">
        <f t="shared" ref="H4:H67" si="2">H3+I4</f>
        <v>0</v>
      </c>
      <c r="I4" s="67">
        <f t="shared" ref="I4:I67" si="3">IF(LEN(J4)=0,1,0)</f>
        <v>0</v>
      </c>
      <c r="J4" s="86" t="str">
        <f>$B$31</f>
        <v>Rune Blade</v>
      </c>
      <c r="K4" s="79" t="s">
        <v>1023</v>
      </c>
      <c r="M4" s="175"/>
    </row>
    <row r="5" spans="1:13">
      <c r="B5" s="47" t="str">
        <f>Strings!C6</f>
        <v>Mage Masher</v>
      </c>
      <c r="E5" s="70" t="str">
        <f t="shared" si="0"/>
        <v>02</v>
      </c>
      <c r="F5" s="68">
        <f t="shared" ref="F5:F68" si="4">F4+1</f>
        <v>3</v>
      </c>
      <c r="G5" s="67" t="str">
        <f t="shared" si="1"/>
        <v xml:space="preserve">4C, </v>
      </c>
      <c r="H5" s="67">
        <f t="shared" si="2"/>
        <v>0</v>
      </c>
      <c r="I5" s="67">
        <f t="shared" si="3"/>
        <v>0</v>
      </c>
      <c r="J5" s="86" t="str">
        <f>$B$35</f>
        <v>Save the Queen</v>
      </c>
      <c r="K5" s="79" t="s">
        <v>406</v>
      </c>
      <c r="M5" s="175"/>
    </row>
    <row r="6" spans="1:13">
      <c r="B6" s="47" t="str">
        <f>Strings!C7</f>
        <v>Platina Dagger</v>
      </c>
      <c r="E6" s="70" t="str">
        <f t="shared" si="0"/>
        <v>03</v>
      </c>
      <c r="F6" s="68">
        <f t="shared" si="4"/>
        <v>4</v>
      </c>
      <c r="G6" s="67" t="str">
        <f t="shared" si="1"/>
        <v xml:space="preserve">4D, </v>
      </c>
      <c r="H6" s="67">
        <f t="shared" si="2"/>
        <v>0</v>
      </c>
      <c r="I6" s="67">
        <f t="shared" si="3"/>
        <v>0</v>
      </c>
      <c r="J6" s="86" t="str">
        <f>$B$36</f>
        <v>Excalibur</v>
      </c>
      <c r="K6" s="79" t="s">
        <v>406</v>
      </c>
      <c r="M6" s="175"/>
    </row>
    <row r="7" spans="1:13">
      <c r="B7" s="47" t="str">
        <f>Strings!C8</f>
        <v>Main Gauche</v>
      </c>
      <c r="E7" s="70" t="str">
        <f t="shared" si="0"/>
        <v>04</v>
      </c>
      <c r="F7" s="68">
        <f t="shared" si="4"/>
        <v>5</v>
      </c>
      <c r="G7" s="67" t="str">
        <f t="shared" si="1"/>
        <v xml:space="preserve">4E, </v>
      </c>
      <c r="H7" s="67">
        <f t="shared" si="2"/>
        <v>0</v>
      </c>
      <c r="I7" s="67">
        <f t="shared" si="3"/>
        <v>0</v>
      </c>
      <c r="J7" s="86" t="str">
        <f>$B$37</f>
        <v>Ragnarok</v>
      </c>
      <c r="K7" s="79" t="s">
        <v>406</v>
      </c>
      <c r="M7" s="175"/>
    </row>
    <row r="8" spans="1:13">
      <c r="B8" s="47" t="str">
        <f>Strings!C9</f>
        <v>Orichalcum</v>
      </c>
      <c r="E8" s="70" t="str">
        <f t="shared" si="0"/>
        <v>05</v>
      </c>
      <c r="F8" s="68">
        <f t="shared" si="4"/>
        <v>6</v>
      </c>
      <c r="G8" s="67" t="str">
        <f t="shared" si="1"/>
        <v xml:space="preserve">4F, </v>
      </c>
      <c r="H8" s="67">
        <f t="shared" si="2"/>
        <v>0</v>
      </c>
      <c r="I8" s="67">
        <f t="shared" si="3"/>
        <v>0</v>
      </c>
      <c r="J8" s="86" t="str">
        <f>$B$38</f>
        <v>Chaos Blade</v>
      </c>
      <c r="K8" s="79" t="s">
        <v>21</v>
      </c>
      <c r="M8" s="175"/>
    </row>
    <row r="9" spans="1:13">
      <c r="B9" s="47" t="str">
        <f>Strings!C10</f>
        <v>Assassin Dagger</v>
      </c>
      <c r="E9" s="70" t="str">
        <f t="shared" si="0"/>
        <v>06</v>
      </c>
      <c r="F9" s="68">
        <f t="shared" si="4"/>
        <v>7</v>
      </c>
      <c r="G9" s="67" t="str">
        <f t="shared" si="1"/>
        <v/>
      </c>
      <c r="H9" s="67">
        <f t="shared" si="2"/>
        <v>0</v>
      </c>
      <c r="I9" s="67">
        <f t="shared" si="3"/>
        <v>0</v>
      </c>
      <c r="J9" s="86" t="str">
        <f>$B$53</f>
        <v>Thunder Rod</v>
      </c>
      <c r="K9" s="79" t="s">
        <v>406</v>
      </c>
      <c r="M9" s="175"/>
    </row>
    <row r="10" spans="1:13">
      <c r="B10" s="47" t="str">
        <f>Strings!C11</f>
        <v>Air Knife</v>
      </c>
      <c r="E10" s="70" t="str">
        <f t="shared" si="0"/>
        <v>07</v>
      </c>
      <c r="F10" s="68">
        <f t="shared" si="4"/>
        <v>8</v>
      </c>
      <c r="G10" s="67" t="str">
        <f t="shared" si="1"/>
        <v/>
      </c>
      <c r="H10" s="67">
        <f t="shared" si="2"/>
        <v>0</v>
      </c>
      <c r="I10" s="67">
        <f t="shared" si="3"/>
        <v>0</v>
      </c>
      <c r="J10" s="86" t="str">
        <f>$B$54</f>
        <v>Flame Rod</v>
      </c>
      <c r="K10" s="79" t="s">
        <v>406</v>
      </c>
      <c r="M10" s="175"/>
    </row>
    <row r="11" spans="1:13">
      <c r="B11" s="47" t="str">
        <f>Strings!C12</f>
        <v>Zorlin Shape</v>
      </c>
      <c r="E11" s="70" t="str">
        <f t="shared" si="0"/>
        <v>08</v>
      </c>
      <c r="F11" s="68">
        <f t="shared" si="4"/>
        <v>9</v>
      </c>
      <c r="G11" s="67" t="str">
        <f t="shared" si="1"/>
        <v/>
      </c>
      <c r="H11" s="67">
        <f t="shared" si="2"/>
        <v>0</v>
      </c>
      <c r="I11" s="67">
        <f t="shared" si="3"/>
        <v>0</v>
      </c>
      <c r="J11" s="86" t="str">
        <f>$B$55</f>
        <v>Ice Rod</v>
      </c>
      <c r="K11" s="79" t="s">
        <v>406</v>
      </c>
      <c r="M11" s="175"/>
    </row>
    <row r="12" spans="1:13">
      <c r="B12" s="47" t="str">
        <f>Strings!C13</f>
        <v>Hidden Knife</v>
      </c>
      <c r="E12" s="70" t="str">
        <f t="shared" si="0"/>
        <v>09</v>
      </c>
      <c r="F12" s="68">
        <f t="shared" si="4"/>
        <v>10</v>
      </c>
      <c r="G12" s="67" t="str">
        <f t="shared" si="1"/>
        <v/>
      </c>
      <c r="H12" s="67">
        <f t="shared" si="2"/>
        <v>0</v>
      </c>
      <c r="I12" s="67">
        <f t="shared" si="3"/>
        <v>0</v>
      </c>
      <c r="J12" s="86" t="str">
        <f>$B$57</f>
        <v>Wizard Rod</v>
      </c>
      <c r="K12" s="79" t="s">
        <v>1024</v>
      </c>
      <c r="M12" s="175"/>
    </row>
    <row r="13" spans="1:13">
      <c r="B13" s="47" t="str">
        <f>Strings!C14</f>
        <v>Ninja Knife</v>
      </c>
      <c r="E13" s="70" t="str">
        <f t="shared" si="0"/>
        <v>0A</v>
      </c>
      <c r="F13" s="68">
        <f t="shared" si="4"/>
        <v>11</v>
      </c>
      <c r="G13" s="67" t="str">
        <f t="shared" si="1"/>
        <v/>
      </c>
      <c r="H13" s="67">
        <f t="shared" si="2"/>
        <v>0</v>
      </c>
      <c r="I13" s="67">
        <f t="shared" si="3"/>
        <v>0</v>
      </c>
      <c r="J13" s="86" t="str">
        <f>$B$64</f>
        <v>Wizard Staff</v>
      </c>
      <c r="K13" s="79" t="s">
        <v>1025</v>
      </c>
      <c r="M13" s="175"/>
    </row>
    <row r="14" spans="1:13">
      <c r="B14" s="47" t="str">
        <f>Strings!C15</f>
        <v>Short Edge</v>
      </c>
      <c r="E14" s="70" t="str">
        <f t="shared" si="0"/>
        <v>0B</v>
      </c>
      <c r="F14" s="68">
        <f t="shared" si="4"/>
        <v>12</v>
      </c>
      <c r="G14" s="67" t="str">
        <f t="shared" si="1"/>
        <v/>
      </c>
      <c r="H14" s="67">
        <f t="shared" si="2"/>
        <v>0</v>
      </c>
      <c r="I14" s="67">
        <f t="shared" si="3"/>
        <v>0</v>
      </c>
      <c r="J14" s="86" t="str">
        <f>$B$66</f>
        <v>Mace of Zeus</v>
      </c>
      <c r="K14" s="79" t="s">
        <v>406</v>
      </c>
      <c r="M14" s="176"/>
    </row>
    <row r="15" spans="1:13">
      <c r="B15" s="47" t="str">
        <f>Strings!C16</f>
        <v>Ninja Edge</v>
      </c>
      <c r="E15" s="70" t="str">
        <f t="shared" si="0"/>
        <v>0C</v>
      </c>
      <c r="F15" s="68">
        <f t="shared" si="4"/>
        <v>13</v>
      </c>
      <c r="G15" s="67" t="str">
        <f t="shared" si="1"/>
        <v/>
      </c>
      <c r="H15" s="67">
        <f t="shared" si="2"/>
        <v>0</v>
      </c>
      <c r="I15" s="67">
        <f t="shared" si="3"/>
        <v>0</v>
      </c>
      <c r="J15" s="86" t="str">
        <f>$B$116</f>
        <v>C Bag</v>
      </c>
      <c r="K15" s="79" t="s">
        <v>1026</v>
      </c>
    </row>
    <row r="16" spans="1:13">
      <c r="B16" s="47" t="str">
        <f>Strings!C17</f>
        <v>Spell Edge</v>
      </c>
      <c r="E16" s="70" t="str">
        <f t="shared" si="0"/>
        <v>0D</v>
      </c>
      <c r="F16" s="68">
        <f t="shared" si="4"/>
        <v>14</v>
      </c>
      <c r="G16" s="67" t="str">
        <f t="shared" si="1"/>
        <v/>
      </c>
      <c r="H16" s="67">
        <f t="shared" si="2"/>
        <v>0</v>
      </c>
      <c r="I16" s="67">
        <f t="shared" si="3"/>
        <v>0</v>
      </c>
      <c r="J16" s="86" t="str">
        <f>$B$118</f>
        <v>P Bag</v>
      </c>
      <c r="K16" s="79" t="s">
        <v>13</v>
      </c>
    </row>
    <row r="17" spans="2:13">
      <c r="B17" s="47" t="str">
        <f>Strings!C18</f>
        <v>Sasuke Knife</v>
      </c>
      <c r="E17" s="70" t="str">
        <f t="shared" si="0"/>
        <v>0E</v>
      </c>
      <c r="F17" s="68">
        <f t="shared" si="4"/>
        <v>15</v>
      </c>
      <c r="G17" s="67" t="str">
        <f t="shared" si="1"/>
        <v/>
      </c>
      <c r="H17" s="67">
        <f t="shared" si="2"/>
        <v>0</v>
      </c>
      <c r="I17" s="67">
        <f t="shared" si="3"/>
        <v>0</v>
      </c>
      <c r="J17" s="86" t="str">
        <f>$B$119</f>
        <v>H Bag</v>
      </c>
      <c r="K17" s="79" t="s">
        <v>1027</v>
      </c>
    </row>
    <row r="18" spans="2:13">
      <c r="B18" s="47" t="str">
        <f>Strings!C19</f>
        <v>Iga Knife</v>
      </c>
      <c r="E18" s="70" t="str">
        <f t="shared" si="0"/>
        <v>0F</v>
      </c>
      <c r="F18" s="68">
        <f t="shared" si="4"/>
        <v>16</v>
      </c>
      <c r="G18" s="67" t="str">
        <f t="shared" si="1"/>
        <v/>
      </c>
      <c r="H18" s="67">
        <f t="shared" si="2"/>
        <v>0</v>
      </c>
      <c r="I18" s="67">
        <f t="shared" si="3"/>
        <v>0</v>
      </c>
      <c r="J18" s="86" t="str">
        <f>$B$135</f>
        <v>Ice Shield</v>
      </c>
      <c r="K18" s="79" t="s">
        <v>406</v>
      </c>
    </row>
    <row r="19" spans="2:13">
      <c r="B19" s="47" t="str">
        <f>Strings!C20</f>
        <v>Koga Knife</v>
      </c>
      <c r="E19" s="70" t="str">
        <f t="shared" si="0"/>
        <v>10</v>
      </c>
      <c r="F19" s="68">
        <f t="shared" si="4"/>
        <v>17</v>
      </c>
      <c r="G19" s="67" t="str">
        <f t="shared" si="1"/>
        <v/>
      </c>
      <c r="H19" s="67">
        <f t="shared" si="2"/>
        <v>0</v>
      </c>
      <c r="I19" s="67">
        <f t="shared" si="3"/>
        <v>0</v>
      </c>
      <c r="J19" s="86" t="str">
        <f>$B$136</f>
        <v>Flame Shield</v>
      </c>
      <c r="K19" s="79" t="s">
        <v>406</v>
      </c>
    </row>
    <row r="20" spans="2:13" ht="15" customHeight="1">
      <c r="B20" s="47" t="str">
        <f>Strings!C21</f>
        <v>Broad Sword</v>
      </c>
      <c r="E20" s="70" t="str">
        <f t="shared" si="0"/>
        <v>11</v>
      </c>
      <c r="F20" s="68">
        <f t="shared" si="4"/>
        <v>18</v>
      </c>
      <c r="G20" s="67" t="str">
        <f t="shared" si="1"/>
        <v/>
      </c>
      <c r="H20" s="67">
        <f t="shared" si="2"/>
        <v>0</v>
      </c>
      <c r="I20" s="67">
        <f t="shared" si="3"/>
        <v>0</v>
      </c>
      <c r="J20" s="86" t="str">
        <f>$B$137</f>
        <v>Aegis Shield</v>
      </c>
      <c r="K20" s="79" t="s">
        <v>1028</v>
      </c>
      <c r="M20" s="97"/>
    </row>
    <row r="21" spans="2:13">
      <c r="B21" s="47" t="str">
        <f>Strings!C22</f>
        <v>Long Sword</v>
      </c>
      <c r="E21" s="70" t="str">
        <f t="shared" si="0"/>
        <v>12</v>
      </c>
      <c r="F21" s="68">
        <f t="shared" si="4"/>
        <v>19</v>
      </c>
      <c r="G21" s="67" t="str">
        <f t="shared" si="1"/>
        <v/>
      </c>
      <c r="H21" s="67">
        <f t="shared" si="2"/>
        <v>0</v>
      </c>
      <c r="I21" s="67">
        <f t="shared" si="3"/>
        <v>0</v>
      </c>
      <c r="J21" s="86" t="str">
        <f>$B$142</f>
        <v>Kaiser Plate</v>
      </c>
      <c r="K21" s="79" t="s">
        <v>31</v>
      </c>
    </row>
    <row r="22" spans="2:13">
      <c r="B22" s="47" t="str">
        <f>Strings!C23</f>
        <v>Iron Sword</v>
      </c>
      <c r="E22" s="70" t="str">
        <f t="shared" si="0"/>
        <v>13</v>
      </c>
      <c r="F22" s="68">
        <f t="shared" si="4"/>
        <v>20</v>
      </c>
      <c r="G22" s="67" t="str">
        <f t="shared" si="1"/>
        <v/>
      </c>
      <c r="H22" s="67">
        <f t="shared" si="2"/>
        <v>0</v>
      </c>
      <c r="I22" s="67">
        <f t="shared" si="3"/>
        <v>0</v>
      </c>
      <c r="J22" s="86" t="str">
        <f>$B$143</f>
        <v>Venetian Shield</v>
      </c>
      <c r="K22" s="79" t="s">
        <v>281</v>
      </c>
    </row>
    <row r="23" spans="2:13">
      <c r="B23" s="47" t="str">
        <f>Strings!C24</f>
        <v>Mythril Sword</v>
      </c>
      <c r="E23" s="70" t="str">
        <f t="shared" si="0"/>
        <v>14</v>
      </c>
      <c r="F23" s="68">
        <f t="shared" si="4"/>
        <v>21</v>
      </c>
      <c r="G23" s="67" t="str">
        <f t="shared" si="1"/>
        <v/>
      </c>
      <c r="H23" s="67">
        <f t="shared" si="2"/>
        <v>0</v>
      </c>
      <c r="I23" s="67">
        <f t="shared" si="3"/>
        <v>0</v>
      </c>
      <c r="J23" s="86" t="str">
        <f>$B$157</f>
        <v>Grand Helmet</v>
      </c>
      <c r="K23" s="79" t="s">
        <v>406</v>
      </c>
    </row>
    <row r="24" spans="2:13">
      <c r="B24" s="47" t="str">
        <f>Strings!C25</f>
        <v>Blood Sword</v>
      </c>
      <c r="E24" s="70" t="str">
        <f t="shared" si="0"/>
        <v>15</v>
      </c>
      <c r="F24" s="68">
        <f t="shared" si="4"/>
        <v>22</v>
      </c>
      <c r="G24" s="67" t="str">
        <f t="shared" si="1"/>
        <v/>
      </c>
      <c r="H24" s="67">
        <f t="shared" si="2"/>
        <v>0</v>
      </c>
      <c r="I24" s="67">
        <f t="shared" si="3"/>
        <v>0</v>
      </c>
      <c r="J24" s="86" t="str">
        <f>$B$161</f>
        <v>Headgear</v>
      </c>
      <c r="K24" s="79" t="s">
        <v>966</v>
      </c>
    </row>
    <row r="25" spans="2:13">
      <c r="B25" s="47" t="str">
        <f>Strings!C26</f>
        <v>Coral Sword</v>
      </c>
      <c r="E25" s="70" t="str">
        <f t="shared" si="0"/>
        <v>16</v>
      </c>
      <c r="F25" s="68">
        <f t="shared" si="4"/>
        <v>23</v>
      </c>
      <c r="G25" s="67" t="str">
        <f t="shared" si="1"/>
        <v/>
      </c>
      <c r="H25" s="67">
        <f t="shared" si="2"/>
        <v>0</v>
      </c>
      <c r="I25" s="67">
        <f t="shared" si="3"/>
        <v>0</v>
      </c>
      <c r="J25" s="86" t="str">
        <f>$B$162</f>
        <v>Triangle Hat</v>
      </c>
      <c r="K25" s="79" t="s">
        <v>1029</v>
      </c>
    </row>
    <row r="26" spans="2:13">
      <c r="B26" s="47" t="str">
        <f>Strings!C27</f>
        <v>Ancient Sword</v>
      </c>
      <c r="E26" s="70" t="str">
        <f t="shared" si="0"/>
        <v>17</v>
      </c>
      <c r="F26" s="68">
        <f t="shared" si="4"/>
        <v>24</v>
      </c>
      <c r="G26" s="67" t="str">
        <f t="shared" si="1"/>
        <v/>
      </c>
      <c r="H26" s="67">
        <f t="shared" si="2"/>
        <v>0</v>
      </c>
      <c r="I26" s="67">
        <f t="shared" si="3"/>
        <v>0</v>
      </c>
      <c r="J26" s="86" t="str">
        <f>$B$163</f>
        <v>Green Beret</v>
      </c>
      <c r="K26" s="79" t="s">
        <v>1030</v>
      </c>
    </row>
    <row r="27" spans="2:13">
      <c r="B27" s="47" t="str">
        <f>Strings!C28</f>
        <v>Sleep Sword</v>
      </c>
      <c r="E27" s="70" t="str">
        <f t="shared" si="0"/>
        <v>18</v>
      </c>
      <c r="F27" s="68">
        <f t="shared" si="4"/>
        <v>25</v>
      </c>
      <c r="G27" s="67" t="str">
        <f t="shared" si="1"/>
        <v/>
      </c>
      <c r="H27" s="67">
        <f t="shared" si="2"/>
        <v>0</v>
      </c>
      <c r="I27" s="67">
        <f t="shared" si="3"/>
        <v>0</v>
      </c>
      <c r="J27" s="86" t="str">
        <f>$B$164</f>
        <v>Twist Headband</v>
      </c>
      <c r="K27" s="79" t="s">
        <v>1031</v>
      </c>
    </row>
    <row r="28" spans="2:13">
      <c r="B28" s="47" t="str">
        <f>Strings!C29</f>
        <v>Platinum Sword</v>
      </c>
      <c r="E28" s="70" t="str">
        <f t="shared" si="0"/>
        <v>19</v>
      </c>
      <c r="F28" s="68">
        <f t="shared" si="4"/>
        <v>26</v>
      </c>
      <c r="G28" s="67" t="str">
        <f t="shared" si="1"/>
        <v/>
      </c>
      <c r="H28" s="67">
        <f t="shared" si="2"/>
        <v>0</v>
      </c>
      <c r="I28" s="67">
        <f t="shared" si="3"/>
        <v>0</v>
      </c>
      <c r="J28" s="86" t="str">
        <f>$B$165</f>
        <v>Holy Miter</v>
      </c>
      <c r="K28" s="79" t="s">
        <v>1032</v>
      </c>
    </row>
    <row r="29" spans="2:13">
      <c r="B29" s="47" t="str">
        <f>Strings!C30</f>
        <v>Diamond Sword</v>
      </c>
      <c r="E29" s="70" t="str">
        <f t="shared" si="0"/>
        <v>1A</v>
      </c>
      <c r="F29" s="68">
        <f t="shared" si="4"/>
        <v>27</v>
      </c>
      <c r="G29" s="67" t="str">
        <f t="shared" si="1"/>
        <v/>
      </c>
      <c r="H29" s="67">
        <f t="shared" si="2"/>
        <v>0</v>
      </c>
      <c r="I29" s="67">
        <f t="shared" si="3"/>
        <v>0</v>
      </c>
      <c r="J29" s="86" t="str">
        <f>$B$167</f>
        <v>Golden Hairpin</v>
      </c>
      <c r="K29" s="79" t="s">
        <v>406</v>
      </c>
    </row>
    <row r="30" spans="2:13">
      <c r="B30" s="47" t="str">
        <f>Strings!C31</f>
        <v>Ice Brand</v>
      </c>
      <c r="E30" s="70" t="str">
        <f t="shared" si="0"/>
        <v>1B</v>
      </c>
      <c r="F30" s="68">
        <f t="shared" si="4"/>
        <v>28</v>
      </c>
      <c r="G30" s="67" t="str">
        <f t="shared" si="1"/>
        <v/>
      </c>
      <c r="H30" s="67">
        <f t="shared" si="2"/>
        <v>0</v>
      </c>
      <c r="I30" s="67">
        <f t="shared" si="3"/>
        <v>0</v>
      </c>
      <c r="J30" s="86" t="str">
        <f>$B$168</f>
        <v>Flash Hat</v>
      </c>
      <c r="K30" s="79" t="s">
        <v>406</v>
      </c>
    </row>
    <row r="31" spans="2:13">
      <c r="B31" s="47" t="str">
        <f>Strings!C32</f>
        <v>Rune Blade</v>
      </c>
      <c r="E31" s="70" t="str">
        <f t="shared" si="0"/>
        <v>1C</v>
      </c>
      <c r="F31" s="68">
        <f t="shared" si="4"/>
        <v>29</v>
      </c>
      <c r="G31" s="67" t="str">
        <f t="shared" si="1"/>
        <v/>
      </c>
      <c r="H31" s="67">
        <f t="shared" si="2"/>
        <v>0</v>
      </c>
      <c r="I31" s="67">
        <f t="shared" si="3"/>
        <v>0</v>
      </c>
      <c r="J31" s="86" t="str">
        <f>$B$169</f>
        <v>Thief Hat</v>
      </c>
      <c r="K31" s="79" t="s">
        <v>406</v>
      </c>
    </row>
    <row r="32" spans="2:13">
      <c r="B32" s="47" t="str">
        <f>Strings!C33</f>
        <v>Nagrarock</v>
      </c>
      <c r="E32" s="70" t="str">
        <f t="shared" si="0"/>
        <v>1D</v>
      </c>
      <c r="F32" s="68">
        <f t="shared" si="4"/>
        <v>30</v>
      </c>
      <c r="G32" s="67" t="str">
        <f t="shared" si="1"/>
        <v/>
      </c>
      <c r="H32" s="67">
        <f t="shared" si="2"/>
        <v>0</v>
      </c>
      <c r="I32" s="67">
        <f t="shared" si="3"/>
        <v>0</v>
      </c>
      <c r="J32" s="86" t="str">
        <f>$B$185</f>
        <v>Reflect Mail</v>
      </c>
      <c r="K32" s="79" t="s">
        <v>1033</v>
      </c>
    </row>
    <row r="33" spans="2:11">
      <c r="B33" s="47" t="str">
        <f>Strings!C34</f>
        <v>Materia Blade</v>
      </c>
      <c r="E33" s="70" t="str">
        <f t="shared" si="0"/>
        <v>1E</v>
      </c>
      <c r="F33" s="68">
        <f t="shared" si="4"/>
        <v>31</v>
      </c>
      <c r="G33" s="67" t="str">
        <f t="shared" si="1"/>
        <v/>
      </c>
      <c r="H33" s="67">
        <f t="shared" si="2"/>
        <v>0</v>
      </c>
      <c r="I33" s="67">
        <f t="shared" si="3"/>
        <v>0</v>
      </c>
      <c r="J33" s="86" t="str">
        <f>$B$195</f>
        <v>Judo Outfit</v>
      </c>
      <c r="K33" s="79" t="s">
        <v>406</v>
      </c>
    </row>
    <row r="34" spans="2:11">
      <c r="B34" s="47" t="str">
        <f>Strings!C35</f>
        <v>Defender</v>
      </c>
      <c r="E34" s="70" t="str">
        <f t="shared" si="0"/>
        <v>1F</v>
      </c>
      <c r="F34" s="68">
        <f t="shared" si="4"/>
        <v>32</v>
      </c>
      <c r="G34" s="67" t="str">
        <f t="shared" si="1"/>
        <v/>
      </c>
      <c r="H34" s="67">
        <f t="shared" si="2"/>
        <v>0</v>
      </c>
      <c r="I34" s="67">
        <f t="shared" si="3"/>
        <v>0</v>
      </c>
      <c r="J34" s="86" t="str">
        <f>$B$196</f>
        <v>Power Sleeve</v>
      </c>
      <c r="K34" s="79" t="s">
        <v>353</v>
      </c>
    </row>
    <row r="35" spans="2:11">
      <c r="B35" s="47" t="str">
        <f>Strings!C36</f>
        <v>Save the Queen</v>
      </c>
      <c r="E35" s="70" t="str">
        <f t="shared" si="0"/>
        <v>20</v>
      </c>
      <c r="F35" s="68">
        <f t="shared" si="4"/>
        <v>33</v>
      </c>
      <c r="G35" s="67" t="str">
        <f t="shared" si="1"/>
        <v/>
      </c>
      <c r="H35" s="67">
        <f t="shared" si="2"/>
        <v>0</v>
      </c>
      <c r="I35" s="67">
        <f t="shared" si="3"/>
        <v>0</v>
      </c>
      <c r="J35" s="86" t="str">
        <f>$B$197</f>
        <v>Earth Clothes</v>
      </c>
      <c r="K35" s="79" t="s">
        <v>406</v>
      </c>
    </row>
    <row r="36" spans="2:11">
      <c r="B36" s="47" t="str">
        <f>Strings!C37</f>
        <v>Excalibur</v>
      </c>
      <c r="E36" s="70" t="str">
        <f t="shared" si="0"/>
        <v>21</v>
      </c>
      <c r="F36" s="68">
        <f t="shared" si="4"/>
        <v>34</v>
      </c>
      <c r="G36" s="67" t="str">
        <f t="shared" si="1"/>
        <v/>
      </c>
      <c r="H36" s="67">
        <f t="shared" si="2"/>
        <v>0</v>
      </c>
      <c r="I36" s="67">
        <f t="shared" si="3"/>
        <v>0</v>
      </c>
      <c r="J36" s="86" t="str">
        <f>$B$198</f>
        <v>Secret Clothes</v>
      </c>
      <c r="K36" s="79" t="s">
        <v>406</v>
      </c>
    </row>
    <row r="37" spans="2:11">
      <c r="B37" s="47" t="str">
        <f>Strings!C38</f>
        <v>Ragnarok</v>
      </c>
      <c r="E37" s="70" t="str">
        <f t="shared" si="0"/>
        <v>22</v>
      </c>
      <c r="F37" s="68">
        <f t="shared" si="4"/>
        <v>35</v>
      </c>
      <c r="G37" s="67" t="str">
        <f t="shared" si="1"/>
        <v/>
      </c>
      <c r="H37" s="67">
        <f t="shared" si="2"/>
        <v>0</v>
      </c>
      <c r="I37" s="67">
        <f t="shared" si="3"/>
        <v>0</v>
      </c>
      <c r="J37" s="86" t="str">
        <f>$B$199</f>
        <v>Black Costume</v>
      </c>
      <c r="K37" s="79" t="s">
        <v>406</v>
      </c>
    </row>
    <row r="38" spans="2:11">
      <c r="B38" s="47" t="str">
        <f>Strings!C39</f>
        <v>Chaos Blade</v>
      </c>
      <c r="E38" s="70" t="str">
        <f t="shared" si="0"/>
        <v>23</v>
      </c>
      <c r="F38" s="68">
        <f t="shared" si="4"/>
        <v>36</v>
      </c>
      <c r="G38" s="67" t="str">
        <f t="shared" si="1"/>
        <v/>
      </c>
      <c r="H38" s="67">
        <f t="shared" si="2"/>
        <v>0</v>
      </c>
      <c r="I38" s="67">
        <f t="shared" si="3"/>
        <v>0</v>
      </c>
      <c r="J38" s="86" t="str">
        <f>$B$200</f>
        <v>Rubber Costume</v>
      </c>
      <c r="K38" s="79" t="s">
        <v>406</v>
      </c>
    </row>
    <row r="39" spans="2:11">
      <c r="B39" s="47" t="str">
        <f>Strings!C40</f>
        <v>Asura Knife</v>
      </c>
      <c r="E39" s="70" t="str">
        <f t="shared" si="0"/>
        <v>24</v>
      </c>
      <c r="F39" s="68">
        <f t="shared" si="4"/>
        <v>37</v>
      </c>
      <c r="G39" s="67" t="str">
        <f t="shared" si="1"/>
        <v/>
      </c>
      <c r="H39" s="67">
        <f t="shared" si="2"/>
        <v>0</v>
      </c>
      <c r="I39" s="67">
        <f t="shared" si="3"/>
        <v>0</v>
      </c>
      <c r="J39" s="86" t="str">
        <f>$B$203</f>
        <v>Wizard Robe</v>
      </c>
      <c r="K39" s="79" t="s">
        <v>1034</v>
      </c>
    </row>
    <row r="40" spans="2:11">
      <c r="B40" s="47" t="str">
        <f>Strings!C41</f>
        <v>Koutetsu Knife</v>
      </c>
      <c r="E40" s="70" t="str">
        <f t="shared" si="0"/>
        <v>25</v>
      </c>
      <c r="F40" s="68">
        <f t="shared" si="4"/>
        <v>38</v>
      </c>
      <c r="G40" s="67" t="str">
        <f t="shared" si="1"/>
        <v/>
      </c>
      <c r="H40" s="67">
        <f t="shared" si="2"/>
        <v>0</v>
      </c>
      <c r="I40" s="67">
        <f t="shared" si="3"/>
        <v>0</v>
      </c>
      <c r="J40" s="86" t="str">
        <f>$B$204</f>
        <v>Chameleon Robe</v>
      </c>
      <c r="K40" s="79" t="s">
        <v>406</v>
      </c>
    </row>
    <row r="41" spans="2:11">
      <c r="B41" s="47" t="str">
        <f>Strings!C42</f>
        <v>Bizen Boat</v>
      </c>
      <c r="E41" s="70" t="str">
        <f t="shared" si="0"/>
        <v>26</v>
      </c>
      <c r="F41" s="68">
        <f t="shared" si="4"/>
        <v>39</v>
      </c>
      <c r="G41" s="67" t="str">
        <f t="shared" si="1"/>
        <v/>
      </c>
      <c r="H41" s="67">
        <f t="shared" si="2"/>
        <v>0</v>
      </c>
      <c r="I41" s="67">
        <f t="shared" si="3"/>
        <v>0</v>
      </c>
      <c r="J41" s="86" t="str">
        <f>$B$205</f>
        <v>White Robe</v>
      </c>
      <c r="K41" s="79" t="s">
        <v>349</v>
      </c>
    </row>
    <row r="42" spans="2:11">
      <c r="B42" s="47" t="str">
        <f>Strings!C43</f>
        <v>Murasame</v>
      </c>
      <c r="E42" s="70" t="str">
        <f t="shared" si="0"/>
        <v>27</v>
      </c>
      <c r="F42" s="68">
        <f t="shared" si="4"/>
        <v>40</v>
      </c>
      <c r="G42" s="67" t="str">
        <f t="shared" si="1"/>
        <v/>
      </c>
      <c r="H42" s="67">
        <f t="shared" si="2"/>
        <v>0</v>
      </c>
      <c r="I42" s="67">
        <f t="shared" si="3"/>
        <v>0</v>
      </c>
      <c r="J42" s="86" t="str">
        <f>$B$206</f>
        <v>Black Robe</v>
      </c>
      <c r="K42" s="79" t="s">
        <v>26</v>
      </c>
    </row>
    <row r="43" spans="2:11">
      <c r="B43" s="47" t="str">
        <f>Strings!C44</f>
        <v>Heaven's Cloud</v>
      </c>
      <c r="E43" s="70" t="str">
        <f t="shared" si="0"/>
        <v>28</v>
      </c>
      <c r="F43" s="68">
        <f t="shared" si="4"/>
        <v>41</v>
      </c>
      <c r="G43" s="67" t="str">
        <f t="shared" si="1"/>
        <v/>
      </c>
      <c r="H43" s="67">
        <f t="shared" si="2"/>
        <v>0</v>
      </c>
      <c r="I43" s="67">
        <f t="shared" si="3"/>
        <v>0</v>
      </c>
      <c r="J43" s="86" t="str">
        <f>$B$207</f>
        <v>Light Robe</v>
      </c>
      <c r="K43" s="79" t="s">
        <v>1035</v>
      </c>
    </row>
    <row r="44" spans="2:11">
      <c r="B44" s="47" t="str">
        <f>Strings!C45</f>
        <v>Kiyomori</v>
      </c>
      <c r="E44" s="70" t="str">
        <f t="shared" si="0"/>
        <v>29</v>
      </c>
      <c r="F44" s="68">
        <f t="shared" si="4"/>
        <v>42</v>
      </c>
      <c r="G44" s="67" t="str">
        <f t="shared" si="1"/>
        <v/>
      </c>
      <c r="H44" s="67">
        <f t="shared" si="2"/>
        <v>0</v>
      </c>
      <c r="I44" s="67">
        <f t="shared" si="3"/>
        <v>0</v>
      </c>
      <c r="J44" s="86" t="str">
        <f>$B$208</f>
        <v>Robe of Lords</v>
      </c>
      <c r="K44" s="79" t="s">
        <v>406</v>
      </c>
    </row>
    <row r="45" spans="2:11">
      <c r="B45" s="47" t="str">
        <f>Strings!C46</f>
        <v>Muramasa</v>
      </c>
      <c r="E45" s="70" t="str">
        <f t="shared" si="0"/>
        <v>2A</v>
      </c>
      <c r="F45" s="68">
        <f t="shared" si="4"/>
        <v>43</v>
      </c>
      <c r="G45" s="67" t="str">
        <f t="shared" si="1"/>
        <v/>
      </c>
      <c r="H45" s="67">
        <f t="shared" si="2"/>
        <v>0</v>
      </c>
      <c r="I45" s="67">
        <f t="shared" si="3"/>
        <v>0</v>
      </c>
      <c r="J45" s="86" t="str">
        <f>$B$209</f>
        <v>Battle Boots</v>
      </c>
      <c r="K45" s="79" t="s">
        <v>406</v>
      </c>
    </row>
    <row r="46" spans="2:11">
      <c r="B46" s="47" t="str">
        <f>Strings!C47</f>
        <v>Kikuichimoji</v>
      </c>
      <c r="E46" s="70" t="str">
        <f t="shared" si="0"/>
        <v>2B</v>
      </c>
      <c r="F46" s="68">
        <f t="shared" si="4"/>
        <v>44</v>
      </c>
      <c r="G46" s="67" t="str">
        <f t="shared" si="1"/>
        <v/>
      </c>
      <c r="H46" s="67">
        <f t="shared" si="2"/>
        <v>0</v>
      </c>
      <c r="I46" s="67">
        <f t="shared" si="3"/>
        <v>0</v>
      </c>
      <c r="J46" s="86" t="str">
        <f>$B$210</f>
        <v>Spike Shoes</v>
      </c>
      <c r="K46" s="79" t="s">
        <v>406</v>
      </c>
    </row>
    <row r="47" spans="2:11">
      <c r="B47" s="47" t="str">
        <f>Strings!C48</f>
        <v>Masamune</v>
      </c>
      <c r="E47" s="70" t="str">
        <f t="shared" si="0"/>
        <v>2C</v>
      </c>
      <c r="F47" s="68">
        <f t="shared" si="4"/>
        <v>45</v>
      </c>
      <c r="G47" s="67" t="str">
        <f t="shared" si="1"/>
        <v/>
      </c>
      <c r="H47" s="67">
        <f t="shared" si="2"/>
        <v>0</v>
      </c>
      <c r="I47" s="67">
        <f t="shared" si="3"/>
        <v>0</v>
      </c>
      <c r="J47" s="86" t="str">
        <f>$B$211</f>
        <v>Germinas Boots</v>
      </c>
      <c r="K47" s="79" t="s">
        <v>406</v>
      </c>
    </row>
    <row r="48" spans="2:11">
      <c r="B48" s="47" t="str">
        <f>Strings!C49</f>
        <v>Chirijiraden</v>
      </c>
      <c r="E48" s="70" t="str">
        <f t="shared" si="0"/>
        <v>2D</v>
      </c>
      <c r="F48" s="68">
        <f t="shared" si="4"/>
        <v>46</v>
      </c>
      <c r="G48" s="67" t="str">
        <f t="shared" si="1"/>
        <v/>
      </c>
      <c r="H48" s="67">
        <f t="shared" si="2"/>
        <v>0</v>
      </c>
      <c r="I48" s="67">
        <f t="shared" si="3"/>
        <v>0</v>
      </c>
      <c r="J48" s="86" t="str">
        <f>$B$212</f>
        <v>Rubber Shoes</v>
      </c>
      <c r="K48" s="79" t="s">
        <v>406</v>
      </c>
    </row>
    <row r="49" spans="2:11">
      <c r="B49" s="47" t="str">
        <f>Strings!C50</f>
        <v>Battle Axe</v>
      </c>
      <c r="E49" s="70" t="str">
        <f t="shared" si="0"/>
        <v>2E</v>
      </c>
      <c r="F49" s="68">
        <f t="shared" si="4"/>
        <v>47</v>
      </c>
      <c r="G49" s="67" t="str">
        <f t="shared" si="1"/>
        <v/>
      </c>
      <c r="H49" s="67">
        <f t="shared" si="2"/>
        <v>0</v>
      </c>
      <c r="I49" s="67">
        <f t="shared" si="3"/>
        <v>0</v>
      </c>
      <c r="J49" s="86" t="str">
        <f>$B$213</f>
        <v>Feather Boots</v>
      </c>
      <c r="K49" s="79" t="s">
        <v>406</v>
      </c>
    </row>
    <row r="50" spans="2:11">
      <c r="B50" s="47" t="str">
        <f>Strings!C51</f>
        <v>Giant Axe</v>
      </c>
      <c r="E50" s="70" t="str">
        <f t="shared" si="0"/>
        <v>2F</v>
      </c>
      <c r="F50" s="68">
        <f t="shared" si="4"/>
        <v>48</v>
      </c>
      <c r="G50" s="67" t="str">
        <f t="shared" si="1"/>
        <v/>
      </c>
      <c r="H50" s="67">
        <f t="shared" si="2"/>
        <v>0</v>
      </c>
      <c r="I50" s="67">
        <f t="shared" si="3"/>
        <v>0</v>
      </c>
      <c r="J50" s="86" t="str">
        <f>$B$214</f>
        <v>Sprint Shoes</v>
      </c>
      <c r="K50" s="79" t="s">
        <v>1036</v>
      </c>
    </row>
    <row r="51" spans="2:11">
      <c r="B51" s="47" t="str">
        <f>Strings!C52</f>
        <v>Slasher</v>
      </c>
      <c r="E51" s="70" t="str">
        <f t="shared" si="0"/>
        <v>30</v>
      </c>
      <c r="F51" s="68">
        <f t="shared" si="4"/>
        <v>49</v>
      </c>
      <c r="G51" s="67" t="str">
        <f t="shared" si="1"/>
        <v/>
      </c>
      <c r="H51" s="67">
        <f t="shared" si="2"/>
        <v>0</v>
      </c>
      <c r="I51" s="67">
        <f t="shared" si="3"/>
        <v>0</v>
      </c>
      <c r="J51" s="86" t="str">
        <f>$B$215</f>
        <v>Red Shoes</v>
      </c>
      <c r="K51" s="79" t="s">
        <v>406</v>
      </c>
    </row>
    <row r="52" spans="2:11">
      <c r="B52" s="47" t="str">
        <f>Strings!C53</f>
        <v>Rod</v>
      </c>
      <c r="E52" s="70" t="str">
        <f t="shared" si="0"/>
        <v>31</v>
      </c>
      <c r="F52" s="68">
        <f t="shared" si="4"/>
        <v>50</v>
      </c>
      <c r="G52" s="67" t="str">
        <f t="shared" si="1"/>
        <v/>
      </c>
      <c r="H52" s="67">
        <f t="shared" si="2"/>
        <v>0</v>
      </c>
      <c r="I52" s="67">
        <f t="shared" si="3"/>
        <v>0</v>
      </c>
      <c r="J52" s="86" t="str">
        <f>$B$216</f>
        <v>Power Wrist</v>
      </c>
      <c r="K52" s="79" t="s">
        <v>954</v>
      </c>
    </row>
    <row r="53" spans="2:11">
      <c r="B53" s="47" t="str">
        <f>Strings!C54</f>
        <v>Thunder Rod</v>
      </c>
      <c r="E53" s="70" t="str">
        <f t="shared" si="0"/>
        <v>32</v>
      </c>
      <c r="F53" s="68">
        <f t="shared" si="4"/>
        <v>51</v>
      </c>
      <c r="G53" s="67" t="str">
        <f t="shared" si="1"/>
        <v/>
      </c>
      <c r="H53" s="67">
        <f t="shared" si="2"/>
        <v>0</v>
      </c>
      <c r="I53" s="67">
        <f t="shared" si="3"/>
        <v>0</v>
      </c>
      <c r="J53" s="86" t="str">
        <f>$B$217</f>
        <v>Genji Gauntlet</v>
      </c>
      <c r="K53" s="79" t="s">
        <v>406</v>
      </c>
    </row>
    <row r="54" spans="2:11">
      <c r="B54" s="47" t="str">
        <f>Strings!C55</f>
        <v>Flame Rod</v>
      </c>
      <c r="E54" s="70" t="str">
        <f t="shared" si="0"/>
        <v>33</v>
      </c>
      <c r="F54" s="68">
        <f t="shared" si="4"/>
        <v>52</v>
      </c>
      <c r="G54" s="67" t="str">
        <f t="shared" si="1"/>
        <v/>
      </c>
      <c r="H54" s="67">
        <f t="shared" si="2"/>
        <v>0</v>
      </c>
      <c r="I54" s="67">
        <f t="shared" si="3"/>
        <v>0</v>
      </c>
      <c r="J54" s="86" t="str">
        <f>$B$218</f>
        <v>Magic Gauntlet</v>
      </c>
      <c r="K54" s="79" t="s">
        <v>1037</v>
      </c>
    </row>
    <row r="55" spans="2:11">
      <c r="B55" s="47" t="str">
        <f>Strings!C56</f>
        <v>Ice Rod</v>
      </c>
      <c r="E55" s="70" t="str">
        <f t="shared" si="0"/>
        <v>34</v>
      </c>
      <c r="F55" s="68">
        <f t="shared" si="4"/>
        <v>53</v>
      </c>
      <c r="G55" s="67" t="str">
        <f t="shared" si="1"/>
        <v/>
      </c>
      <c r="H55" s="67">
        <f t="shared" si="2"/>
        <v>0</v>
      </c>
      <c r="I55" s="67">
        <f t="shared" si="3"/>
        <v>0</v>
      </c>
      <c r="J55" s="86" t="str">
        <f>$B$219</f>
        <v>Bracer</v>
      </c>
      <c r="K55" s="79" t="s">
        <v>406</v>
      </c>
    </row>
    <row r="56" spans="2:11">
      <c r="B56" s="47" t="str">
        <f>Strings!C57</f>
        <v>Poison Rod</v>
      </c>
      <c r="E56" s="70" t="str">
        <f t="shared" si="0"/>
        <v>35</v>
      </c>
      <c r="F56" s="68">
        <f t="shared" si="4"/>
        <v>54</v>
      </c>
      <c r="G56" s="67" t="str">
        <f t="shared" si="1"/>
        <v/>
      </c>
      <c r="H56" s="67">
        <f t="shared" si="2"/>
        <v>0</v>
      </c>
      <c r="I56" s="67">
        <f t="shared" si="3"/>
        <v>0</v>
      </c>
      <c r="J56" s="86" t="str">
        <f>$B$220</f>
        <v>Reflect Ring</v>
      </c>
      <c r="K56" s="79" t="s">
        <v>952</v>
      </c>
    </row>
    <row r="57" spans="2:11">
      <c r="B57" s="47" t="str">
        <f>Strings!C58</f>
        <v>Wizard Rod</v>
      </c>
      <c r="E57" s="70" t="str">
        <f t="shared" si="0"/>
        <v>36</v>
      </c>
      <c r="F57" s="68">
        <f t="shared" si="4"/>
        <v>55</v>
      </c>
      <c r="G57" s="67" t="str">
        <f t="shared" si="1"/>
        <v/>
      </c>
      <c r="H57" s="67">
        <f t="shared" si="2"/>
        <v>0</v>
      </c>
      <c r="I57" s="67">
        <f t="shared" si="3"/>
        <v>0</v>
      </c>
      <c r="J57" s="86" t="str">
        <f>$B$221</f>
        <v>Defense Ring</v>
      </c>
      <c r="K57" s="79" t="s">
        <v>406</v>
      </c>
    </row>
    <row r="58" spans="2:11">
      <c r="B58" s="47" t="str">
        <f>Strings!C59</f>
        <v>Dragon Rod</v>
      </c>
      <c r="E58" s="70" t="str">
        <f t="shared" si="0"/>
        <v>37</v>
      </c>
      <c r="F58" s="68">
        <f t="shared" si="4"/>
        <v>56</v>
      </c>
      <c r="G58" s="67" t="str">
        <f t="shared" si="1"/>
        <v/>
      </c>
      <c r="H58" s="67">
        <f t="shared" si="2"/>
        <v>0</v>
      </c>
      <c r="I58" s="67">
        <f t="shared" si="3"/>
        <v>0</v>
      </c>
      <c r="J58" s="86" t="str">
        <f>$B$222</f>
        <v>Magic Ring</v>
      </c>
      <c r="K58" s="79" t="s">
        <v>406</v>
      </c>
    </row>
    <row r="59" spans="2:11">
      <c r="B59" s="47" t="str">
        <f>Strings!C60</f>
        <v>Faith Rod</v>
      </c>
      <c r="E59" s="70" t="str">
        <f t="shared" si="0"/>
        <v>38</v>
      </c>
      <c r="F59" s="68">
        <f t="shared" si="4"/>
        <v>57</v>
      </c>
      <c r="G59" s="67" t="str">
        <f t="shared" si="1"/>
        <v/>
      </c>
      <c r="H59" s="67">
        <f t="shared" si="2"/>
        <v>0</v>
      </c>
      <c r="I59" s="67">
        <f t="shared" si="3"/>
        <v>0</v>
      </c>
      <c r="J59" s="86" t="str">
        <f>$B$223</f>
        <v>Cursed Ring</v>
      </c>
      <c r="K59" s="79" t="s">
        <v>406</v>
      </c>
    </row>
    <row r="60" spans="2:11">
      <c r="B60" s="47" t="str">
        <f>Strings!C61</f>
        <v>Oak Staff</v>
      </c>
      <c r="E60" s="70" t="str">
        <f t="shared" si="0"/>
        <v>39</v>
      </c>
      <c r="F60" s="68">
        <f t="shared" si="4"/>
        <v>58</v>
      </c>
      <c r="G60" s="67" t="str">
        <f t="shared" si="1"/>
        <v/>
      </c>
      <c r="H60" s="67">
        <f t="shared" si="2"/>
        <v>0</v>
      </c>
      <c r="I60" s="67">
        <f t="shared" si="3"/>
        <v>0</v>
      </c>
      <c r="J60" s="86" t="str">
        <f>$B$224</f>
        <v>Angel Ring</v>
      </c>
      <c r="K60" s="79" t="s">
        <v>406</v>
      </c>
    </row>
    <row r="61" spans="2:11">
      <c r="B61" s="47" t="str">
        <f>Strings!C62</f>
        <v>White Staff</v>
      </c>
      <c r="E61" s="70" t="str">
        <f t="shared" si="0"/>
        <v>3A</v>
      </c>
      <c r="F61" s="68">
        <f t="shared" si="4"/>
        <v>59</v>
      </c>
      <c r="G61" s="67" t="str">
        <f t="shared" si="1"/>
        <v/>
      </c>
      <c r="H61" s="67">
        <f t="shared" si="2"/>
        <v>0</v>
      </c>
      <c r="I61" s="67">
        <f t="shared" si="3"/>
        <v>0</v>
      </c>
      <c r="J61" s="86" t="str">
        <f>$B$225</f>
        <v>Diamond Armlet</v>
      </c>
      <c r="K61" s="79" t="s">
        <v>406</v>
      </c>
    </row>
    <row r="62" spans="2:11">
      <c r="B62" s="47" t="str">
        <f>Strings!C63</f>
        <v>Healing Staff</v>
      </c>
      <c r="E62" s="70" t="str">
        <f t="shared" si="0"/>
        <v>3B</v>
      </c>
      <c r="F62" s="68">
        <f t="shared" si="4"/>
        <v>60</v>
      </c>
      <c r="G62" s="67" t="str">
        <f t="shared" si="1"/>
        <v/>
      </c>
      <c r="H62" s="67">
        <f t="shared" si="2"/>
        <v>0</v>
      </c>
      <c r="I62" s="67">
        <f t="shared" si="3"/>
        <v>0</v>
      </c>
      <c r="J62" s="86" t="str">
        <f>$B$226</f>
        <v>Jade Armlet</v>
      </c>
      <c r="K62" s="79" t="s">
        <v>406</v>
      </c>
    </row>
    <row r="63" spans="2:11">
      <c r="B63" s="47" t="str">
        <f>Strings!C64</f>
        <v>Rainbow Staff</v>
      </c>
      <c r="E63" s="70" t="str">
        <f t="shared" si="0"/>
        <v>3C</v>
      </c>
      <c r="F63" s="68">
        <f t="shared" si="4"/>
        <v>61</v>
      </c>
      <c r="G63" s="67" t="str">
        <f t="shared" si="1"/>
        <v/>
      </c>
      <c r="H63" s="67">
        <f t="shared" si="2"/>
        <v>0</v>
      </c>
      <c r="I63" s="67">
        <f t="shared" si="3"/>
        <v>0</v>
      </c>
      <c r="J63" s="86" t="str">
        <f>$B$227</f>
        <v>108 Gems</v>
      </c>
      <c r="K63" s="79" t="s">
        <v>406</v>
      </c>
    </row>
    <row r="64" spans="2:11">
      <c r="B64" s="47" t="str">
        <f>Strings!C65</f>
        <v>Wizard Staff</v>
      </c>
      <c r="E64" s="70" t="str">
        <f t="shared" si="0"/>
        <v>3D</v>
      </c>
      <c r="F64" s="68">
        <f t="shared" si="4"/>
        <v>62</v>
      </c>
      <c r="G64" s="67" t="str">
        <f t="shared" si="1"/>
        <v/>
      </c>
      <c r="H64" s="67">
        <f t="shared" si="2"/>
        <v>0</v>
      </c>
      <c r="I64" s="67">
        <f t="shared" si="3"/>
        <v>0</v>
      </c>
      <c r="J64" s="86" t="str">
        <f>$B$228</f>
        <v>N-Kai Armlet</v>
      </c>
      <c r="K64" s="79" t="s">
        <v>406</v>
      </c>
    </row>
    <row r="65" spans="2:11">
      <c r="B65" s="47" t="str">
        <f>Strings!C66</f>
        <v>Gold Staff</v>
      </c>
      <c r="E65" s="70" t="str">
        <f t="shared" si="0"/>
        <v>3E</v>
      </c>
      <c r="F65" s="68">
        <f t="shared" si="4"/>
        <v>63</v>
      </c>
      <c r="G65" s="67" t="str">
        <f t="shared" si="1"/>
        <v/>
      </c>
      <c r="H65" s="67">
        <f t="shared" si="2"/>
        <v>0</v>
      </c>
      <c r="I65" s="67">
        <f t="shared" si="3"/>
        <v>0</v>
      </c>
      <c r="J65" s="86" t="str">
        <f>$B$229</f>
        <v>Defense Armlet</v>
      </c>
      <c r="K65" s="79" t="s">
        <v>406</v>
      </c>
    </row>
    <row r="66" spans="2:11">
      <c r="B66" s="47" t="str">
        <f>Strings!C67</f>
        <v>Mace of Zeus</v>
      </c>
      <c r="E66" s="70" t="str">
        <f t="shared" si="0"/>
        <v>3F</v>
      </c>
      <c r="F66" s="68">
        <f t="shared" si="4"/>
        <v>64</v>
      </c>
      <c r="G66" s="67" t="str">
        <f t="shared" si="1"/>
        <v/>
      </c>
      <c r="H66" s="67">
        <f t="shared" si="2"/>
        <v>0</v>
      </c>
      <c r="I66" s="67">
        <f t="shared" si="3"/>
        <v>0</v>
      </c>
      <c r="J66" s="86" t="str">
        <f>$B$232</f>
        <v>Wizard Mantle</v>
      </c>
      <c r="K66" s="79" t="s">
        <v>1038</v>
      </c>
    </row>
    <row r="67" spans="2:11">
      <c r="B67" s="47" t="str">
        <f>Strings!C68</f>
        <v>Sage Staff</v>
      </c>
      <c r="E67" s="70" t="str">
        <f t="shared" si="0"/>
        <v>40</v>
      </c>
      <c r="F67" s="68">
        <f t="shared" si="4"/>
        <v>65</v>
      </c>
      <c r="G67" s="67" t="str">
        <f t="shared" si="1"/>
        <v/>
      </c>
      <c r="H67" s="67">
        <f t="shared" si="2"/>
        <v>0</v>
      </c>
      <c r="I67" s="67">
        <f t="shared" si="3"/>
        <v>0</v>
      </c>
      <c r="J67" s="86" t="str">
        <f>$B$236</f>
        <v>Vanish Mantle</v>
      </c>
      <c r="K67" s="79" t="s">
        <v>406</v>
      </c>
    </row>
    <row r="68" spans="2:11">
      <c r="B68" s="47" t="str">
        <f>Strings!C69</f>
        <v>Flail</v>
      </c>
      <c r="E68" s="70" t="str">
        <f t="shared" ref="E68:E82" si="5">DEC2HEX(ROW()-3,2)</f>
        <v>41</v>
      </c>
      <c r="F68" s="68">
        <f t="shared" si="4"/>
        <v>66</v>
      </c>
      <c r="G68" s="67" t="str">
        <f t="shared" ref="G68:G82" si="6">IFERROR(DEC2HEX(MATCH(F68,$H$3:$H$82,0)-1,2)&amp;", ","")</f>
        <v/>
      </c>
      <c r="H68" s="67">
        <f t="shared" ref="H68:H82" si="7">H67+I68</f>
        <v>0</v>
      </c>
      <c r="I68" s="67">
        <f t="shared" ref="I68:I82" si="8">IF(LEN(J68)=0,1,0)</f>
        <v>0</v>
      </c>
      <c r="J68" s="86" t="str">
        <f>$B$237</f>
        <v>Chantage</v>
      </c>
      <c r="K68" s="79" t="s">
        <v>406</v>
      </c>
    </row>
    <row r="69" spans="2:11">
      <c r="B69" s="47" t="str">
        <f>Strings!C70</f>
        <v>Flame Whip</v>
      </c>
      <c r="E69" s="70" t="str">
        <f t="shared" si="5"/>
        <v>42</v>
      </c>
      <c r="F69" s="68">
        <f t="shared" ref="F69:F82" si="9">F68+1</f>
        <v>67</v>
      </c>
      <c r="G69" s="67" t="str">
        <f t="shared" si="6"/>
        <v/>
      </c>
      <c r="H69" s="67">
        <f t="shared" si="7"/>
        <v>0</v>
      </c>
      <c r="I69" s="67">
        <f t="shared" si="8"/>
        <v>0</v>
      </c>
      <c r="J69" s="86" t="str">
        <f>$B$238</f>
        <v>Cherche</v>
      </c>
      <c r="K69" s="79" t="s">
        <v>406</v>
      </c>
    </row>
    <row r="70" spans="2:11">
      <c r="B70" s="47" t="str">
        <f>Strings!C71</f>
        <v>Morning Star</v>
      </c>
      <c r="E70" s="70" t="str">
        <f t="shared" si="5"/>
        <v>43</v>
      </c>
      <c r="F70" s="68">
        <f t="shared" si="9"/>
        <v>68</v>
      </c>
      <c r="G70" s="67" t="str">
        <f t="shared" si="6"/>
        <v/>
      </c>
      <c r="H70" s="67">
        <f t="shared" si="7"/>
        <v>0</v>
      </c>
      <c r="I70" s="67">
        <f t="shared" si="8"/>
        <v>0</v>
      </c>
      <c r="J70" s="86" t="str">
        <f>$B$239</f>
        <v>Setiemson</v>
      </c>
      <c r="K70" s="79" t="s">
        <v>406</v>
      </c>
    </row>
    <row r="71" spans="2:11">
      <c r="B71" s="47" t="str">
        <f>Strings!C72</f>
        <v>Scorpion Tail</v>
      </c>
      <c r="E71" s="70" t="str">
        <f t="shared" si="5"/>
        <v>44</v>
      </c>
      <c r="F71" s="68">
        <f t="shared" si="9"/>
        <v>69</v>
      </c>
      <c r="G71" s="67" t="str">
        <f t="shared" si="6"/>
        <v/>
      </c>
      <c r="H71" s="67">
        <f t="shared" si="7"/>
        <v>0</v>
      </c>
      <c r="I71" s="67">
        <f t="shared" si="8"/>
        <v>0</v>
      </c>
      <c r="J71" s="86" t="str">
        <f>$B$240</f>
        <v>Salty Rage</v>
      </c>
      <c r="K71" s="79" t="s">
        <v>406</v>
      </c>
    </row>
    <row r="72" spans="2:11">
      <c r="B72" s="47" t="str">
        <f>Strings!C73</f>
        <v>Romanda Gun</v>
      </c>
      <c r="E72" s="70" t="str">
        <f t="shared" si="5"/>
        <v>45</v>
      </c>
      <c r="F72" s="68">
        <f t="shared" si="9"/>
        <v>70</v>
      </c>
      <c r="G72" s="67" t="str">
        <f t="shared" si="6"/>
        <v/>
      </c>
      <c r="H72" s="67">
        <f t="shared" si="7"/>
        <v>0</v>
      </c>
      <c r="I72" s="67">
        <f t="shared" si="8"/>
        <v>0</v>
      </c>
      <c r="J72" s="86" t="str">
        <f>$B$170</f>
        <v>Cachusha</v>
      </c>
      <c r="K72" s="79" t="s">
        <v>406</v>
      </c>
    </row>
    <row r="73" spans="2:11">
      <c r="B73" s="47" t="str">
        <f>Strings!C74</f>
        <v>Mythril Gun</v>
      </c>
      <c r="E73" s="70" t="str">
        <f t="shared" si="5"/>
        <v>46</v>
      </c>
      <c r="F73" s="68">
        <f t="shared" si="9"/>
        <v>71</v>
      </c>
      <c r="G73" s="67" t="str">
        <f t="shared" si="6"/>
        <v/>
      </c>
      <c r="H73" s="67">
        <f t="shared" si="7"/>
        <v>0</v>
      </c>
      <c r="I73" s="67">
        <f t="shared" si="8"/>
        <v>0</v>
      </c>
      <c r="J73" s="86" t="str">
        <f>$B$171</f>
        <v>Barette</v>
      </c>
      <c r="K73" s="79" t="s">
        <v>406</v>
      </c>
    </row>
    <row r="74" spans="2:11">
      <c r="B74" s="47" t="str">
        <f>Strings!C75</f>
        <v>Stone Gun</v>
      </c>
      <c r="E74" s="70" t="str">
        <f t="shared" si="5"/>
        <v>47</v>
      </c>
      <c r="F74" s="68">
        <f t="shared" si="9"/>
        <v>72</v>
      </c>
      <c r="G74" s="67" t="str">
        <f t="shared" si="6"/>
        <v/>
      </c>
      <c r="H74" s="67">
        <f t="shared" si="7"/>
        <v>0</v>
      </c>
      <c r="I74" s="67">
        <f t="shared" si="8"/>
        <v>0</v>
      </c>
      <c r="J74" s="86" t="str">
        <f>$B$172</f>
        <v>Ribbon</v>
      </c>
      <c r="K74" s="79" t="s">
        <v>406</v>
      </c>
    </row>
    <row r="75" spans="2:11">
      <c r="B75" s="47" t="str">
        <f>Strings!C76</f>
        <v>Blaze Gun</v>
      </c>
      <c r="E75" s="70" t="str">
        <f t="shared" si="5"/>
        <v>48</v>
      </c>
      <c r="F75" s="68">
        <f t="shared" si="9"/>
        <v>73</v>
      </c>
      <c r="G75" s="67" t="str">
        <f t="shared" si="6"/>
        <v/>
      </c>
      <c r="H75" s="67">
        <f t="shared" si="7"/>
        <v>0</v>
      </c>
      <c r="I75" s="67">
        <f t="shared" si="8"/>
        <v>0</v>
      </c>
      <c r="J75" s="86" t="str">
        <f>$B$74</f>
        <v>Stone Gun</v>
      </c>
      <c r="K75" s="79" t="s">
        <v>406</v>
      </c>
    </row>
    <row r="76" spans="2:11">
      <c r="B76" s="47" t="str">
        <f>Strings!C77</f>
        <v>Glacier Gun</v>
      </c>
      <c r="E76" s="70" t="str">
        <f t="shared" si="5"/>
        <v>49</v>
      </c>
      <c r="F76" s="68">
        <f t="shared" si="9"/>
        <v>74</v>
      </c>
      <c r="G76" s="67" t="str">
        <f t="shared" si="6"/>
        <v/>
      </c>
      <c r="H76" s="67">
        <f t="shared" si="7"/>
        <v>0</v>
      </c>
      <c r="I76" s="67">
        <f t="shared" si="8"/>
        <v>0</v>
      </c>
      <c r="J76" s="86" t="str">
        <f>$B$59</f>
        <v>Faith Rod</v>
      </c>
      <c r="K76" s="79" t="s">
        <v>406</v>
      </c>
    </row>
    <row r="77" spans="2:11">
      <c r="B77" s="47" t="str">
        <f>Strings!C78</f>
        <v>Blast Gun</v>
      </c>
      <c r="E77" s="70" t="str">
        <f t="shared" si="5"/>
        <v>4A</v>
      </c>
      <c r="F77" s="68">
        <f t="shared" si="9"/>
        <v>75</v>
      </c>
      <c r="G77" s="67" t="str">
        <f t="shared" si="6"/>
        <v/>
      </c>
      <c r="H77" s="67">
        <f t="shared" si="7"/>
        <v>1</v>
      </c>
      <c r="I77" s="67">
        <f t="shared" si="8"/>
        <v>1</v>
      </c>
      <c r="J77" s="86" t="s">
        <v>406</v>
      </c>
      <c r="K77" s="79" t="s">
        <v>1039</v>
      </c>
    </row>
    <row r="78" spans="2:11">
      <c r="B78" s="47" t="str">
        <f>Strings!C79</f>
        <v>Bow Gun</v>
      </c>
      <c r="E78" s="70" t="str">
        <f t="shared" si="5"/>
        <v>4B</v>
      </c>
      <c r="F78" s="68">
        <f t="shared" si="9"/>
        <v>76</v>
      </c>
      <c r="G78" s="67" t="str">
        <f t="shared" si="6"/>
        <v/>
      </c>
      <c r="H78" s="67">
        <f t="shared" si="7"/>
        <v>2</v>
      </c>
      <c r="I78" s="67">
        <f t="shared" si="8"/>
        <v>1</v>
      </c>
      <c r="J78" s="86" t="s">
        <v>406</v>
      </c>
      <c r="K78" s="79" t="s">
        <v>1040</v>
      </c>
    </row>
    <row r="79" spans="2:11">
      <c r="B79" s="47" t="str">
        <f>Strings!C80</f>
        <v>Night Killer</v>
      </c>
      <c r="E79" s="70" t="str">
        <f t="shared" si="5"/>
        <v>4C</v>
      </c>
      <c r="F79" s="68">
        <f t="shared" si="9"/>
        <v>77</v>
      </c>
      <c r="G79" s="67" t="str">
        <f t="shared" si="6"/>
        <v/>
      </c>
      <c r="H79" s="67">
        <f t="shared" si="7"/>
        <v>3</v>
      </c>
      <c r="I79" s="67">
        <f t="shared" si="8"/>
        <v>1</v>
      </c>
      <c r="J79" s="86" t="s">
        <v>406</v>
      </c>
      <c r="K79" s="79" t="s">
        <v>1041</v>
      </c>
    </row>
    <row r="80" spans="2:11">
      <c r="B80" s="47" t="str">
        <f>Strings!C81</f>
        <v>Cross Bow</v>
      </c>
      <c r="E80" s="70" t="str">
        <f t="shared" si="5"/>
        <v>4D</v>
      </c>
      <c r="F80" s="68">
        <f t="shared" si="9"/>
        <v>78</v>
      </c>
      <c r="G80" s="67" t="str">
        <f t="shared" si="6"/>
        <v/>
      </c>
      <c r="H80" s="67">
        <f t="shared" si="7"/>
        <v>4</v>
      </c>
      <c r="I80" s="67">
        <f t="shared" si="8"/>
        <v>1</v>
      </c>
      <c r="J80" s="86" t="s">
        <v>406</v>
      </c>
      <c r="K80" s="79" t="s">
        <v>1042</v>
      </c>
    </row>
    <row r="81" spans="2:11">
      <c r="B81" s="47" t="str">
        <f>Strings!C82</f>
        <v>Poison Bow</v>
      </c>
      <c r="E81" s="70" t="str">
        <f t="shared" si="5"/>
        <v>4E</v>
      </c>
      <c r="F81" s="68">
        <f t="shared" si="9"/>
        <v>79</v>
      </c>
      <c r="G81" s="67" t="str">
        <f t="shared" si="6"/>
        <v/>
      </c>
      <c r="H81" s="67">
        <f t="shared" si="7"/>
        <v>5</v>
      </c>
      <c r="I81" s="67">
        <f t="shared" si="8"/>
        <v>1</v>
      </c>
      <c r="J81" s="86" t="s">
        <v>406</v>
      </c>
      <c r="K81" s="79" t="s">
        <v>1043</v>
      </c>
    </row>
    <row r="82" spans="2:11">
      <c r="B82" s="47" t="str">
        <f>Strings!C83</f>
        <v>Hunting Bow</v>
      </c>
      <c r="E82" s="71" t="str">
        <f t="shared" si="5"/>
        <v>4F</v>
      </c>
      <c r="F82" s="68">
        <f t="shared" si="9"/>
        <v>80</v>
      </c>
      <c r="G82" s="67" t="str">
        <f t="shared" si="6"/>
        <v/>
      </c>
      <c r="H82" s="67">
        <f t="shared" si="7"/>
        <v>6</v>
      </c>
      <c r="I82" s="67">
        <f t="shared" si="8"/>
        <v>1</v>
      </c>
      <c r="J82" s="87" t="s">
        <v>406</v>
      </c>
      <c r="K82" s="100" t="s">
        <v>1044</v>
      </c>
    </row>
    <row r="83" spans="2:11">
      <c r="B83" s="47" t="str">
        <f>Strings!C84</f>
        <v>Gastrafitis</v>
      </c>
    </row>
    <row r="84" spans="2:11">
      <c r="B84" s="47" t="str">
        <f>Strings!C85</f>
        <v>Long Bow</v>
      </c>
    </row>
    <row r="85" spans="2:11">
      <c r="B85" s="47" t="str">
        <f>Strings!C86</f>
        <v>Silver Bow</v>
      </c>
    </row>
    <row r="86" spans="2:11">
      <c r="B86" s="47" t="str">
        <f>Strings!C87</f>
        <v>Ice Bow</v>
      </c>
    </row>
    <row r="87" spans="2:11">
      <c r="B87" s="47" t="str">
        <f>Strings!C88</f>
        <v>Lightning Bow</v>
      </c>
    </row>
    <row r="88" spans="2:11">
      <c r="B88" s="47" t="str">
        <f>Strings!C89</f>
        <v>Windslash Bow</v>
      </c>
    </row>
    <row r="89" spans="2:11">
      <c r="B89" s="47" t="str">
        <f>Strings!C90</f>
        <v>Mythril Bow</v>
      </c>
    </row>
    <row r="90" spans="2:11">
      <c r="B90" s="47" t="str">
        <f>Strings!C91</f>
        <v>Ultimus Bow</v>
      </c>
    </row>
    <row r="91" spans="2:11">
      <c r="B91" s="47" t="str">
        <f>Strings!C92</f>
        <v>Yoichi Bow</v>
      </c>
    </row>
    <row r="92" spans="2:11">
      <c r="B92" s="47" t="str">
        <f>Strings!C93</f>
        <v>Perseus Bow</v>
      </c>
    </row>
    <row r="93" spans="2:11">
      <c r="B93" s="47" t="str">
        <f>Strings!C94</f>
        <v>Ramia Harp</v>
      </c>
    </row>
    <row r="94" spans="2:11">
      <c r="B94" s="47" t="str">
        <f>Strings!C95</f>
        <v>Bloody Strings</v>
      </c>
    </row>
    <row r="95" spans="2:11">
      <c r="B95" s="47" t="str">
        <f>Strings!C96</f>
        <v>Fairy Harp</v>
      </c>
    </row>
    <row r="96" spans="2:11">
      <c r="B96" s="47" t="str">
        <f>Strings!C97</f>
        <v>Battle Dict</v>
      </c>
    </row>
    <row r="97" spans="2:2">
      <c r="B97" s="47" t="str">
        <f>Strings!C98</f>
        <v>Monster Dict</v>
      </c>
    </row>
    <row r="98" spans="2:2">
      <c r="B98" s="47" t="str">
        <f>Strings!C99</f>
        <v>Papyrus Plate</v>
      </c>
    </row>
    <row r="99" spans="2:2">
      <c r="B99" s="47" t="str">
        <f>Strings!C100</f>
        <v>Madlemgen</v>
      </c>
    </row>
    <row r="100" spans="2:2">
      <c r="B100" s="47" t="str">
        <f>Strings!C101</f>
        <v>Javelin</v>
      </c>
    </row>
    <row r="101" spans="2:2">
      <c r="B101" s="47" t="str">
        <f>Strings!C102</f>
        <v>Spear</v>
      </c>
    </row>
    <row r="102" spans="2:2">
      <c r="B102" s="47" t="str">
        <f>Strings!C103</f>
        <v>Mythril Spear</v>
      </c>
    </row>
    <row r="103" spans="2:2">
      <c r="B103" s="47" t="str">
        <f>Strings!C104</f>
        <v>Partisan</v>
      </c>
    </row>
    <row r="104" spans="2:2">
      <c r="B104" s="47" t="str">
        <f>Strings!C105</f>
        <v>Oberisk</v>
      </c>
    </row>
    <row r="105" spans="2:2">
      <c r="B105" s="47" t="str">
        <f>Strings!C106</f>
        <v>Holy Lance</v>
      </c>
    </row>
    <row r="106" spans="2:2">
      <c r="B106" s="47" t="str">
        <f>Strings!C107</f>
        <v>Dragon Whisker</v>
      </c>
    </row>
    <row r="107" spans="2:2">
      <c r="B107" s="47" t="str">
        <f>Strings!C108</f>
        <v>Javelin</v>
      </c>
    </row>
    <row r="108" spans="2:2">
      <c r="B108" s="47" t="str">
        <f>Strings!C109</f>
        <v>Cypress Rod</v>
      </c>
    </row>
    <row r="109" spans="2:2">
      <c r="B109" s="47" t="str">
        <f>Strings!C110</f>
        <v>Battle Bamboo</v>
      </c>
    </row>
    <row r="110" spans="2:2">
      <c r="B110" s="47" t="str">
        <f>Strings!C111</f>
        <v>Musk Rod</v>
      </c>
    </row>
    <row r="111" spans="2:2">
      <c r="B111" s="47" t="str">
        <f>Strings!C112</f>
        <v>Iron Fan</v>
      </c>
    </row>
    <row r="112" spans="2:2">
      <c r="B112" s="47" t="str">
        <f>Strings!C113</f>
        <v>Gokuu Rod</v>
      </c>
    </row>
    <row r="113" spans="2:2">
      <c r="B113" s="47" t="str">
        <f>Strings!C114</f>
        <v>Ivory Rod</v>
      </c>
    </row>
    <row r="114" spans="2:2">
      <c r="B114" s="47" t="str">
        <f>Strings!C115</f>
        <v>Octagon Rod</v>
      </c>
    </row>
    <row r="115" spans="2:2">
      <c r="B115" s="47" t="str">
        <f>Strings!C116</f>
        <v>Whale Whisker</v>
      </c>
    </row>
    <row r="116" spans="2:2">
      <c r="B116" s="47" t="str">
        <f>Strings!C117</f>
        <v>C Bag</v>
      </c>
    </row>
    <row r="117" spans="2:2">
      <c r="B117" s="47" t="str">
        <f>Strings!C118</f>
        <v>FS Bag</v>
      </c>
    </row>
    <row r="118" spans="2:2">
      <c r="B118" s="47" t="str">
        <f>Strings!C119</f>
        <v>P Bag</v>
      </c>
    </row>
    <row r="119" spans="2:2">
      <c r="B119" s="47" t="str">
        <f>Strings!C120</f>
        <v>H Bag</v>
      </c>
    </row>
    <row r="120" spans="2:2">
      <c r="B120" s="47" t="str">
        <f>Strings!C121</f>
        <v>Persia</v>
      </c>
    </row>
    <row r="121" spans="2:2">
      <c r="B121" s="47" t="str">
        <f>Strings!C122</f>
        <v>Cashmere</v>
      </c>
    </row>
    <row r="122" spans="2:2">
      <c r="B122" s="47" t="str">
        <f>Strings!C123</f>
        <v>Ryozan Silk</v>
      </c>
    </row>
    <row r="123" spans="2:2">
      <c r="B123" s="47" t="str">
        <f>Strings!C124</f>
        <v>Shuriken</v>
      </c>
    </row>
    <row r="124" spans="2:2">
      <c r="B124" s="47" t="str">
        <f>Strings!C125</f>
        <v>Magic Shuriken</v>
      </c>
    </row>
    <row r="125" spans="2:2">
      <c r="B125" s="47" t="str">
        <f>Strings!C126</f>
        <v>Yagyu Darkness</v>
      </c>
    </row>
    <row r="126" spans="2:2">
      <c r="B126" s="47" t="str">
        <f>Strings!C127</f>
        <v>Fire Ball</v>
      </c>
    </row>
    <row r="127" spans="2:2">
      <c r="B127" s="47" t="str">
        <f>Strings!C128</f>
        <v>Water Ball</v>
      </c>
    </row>
    <row r="128" spans="2:2">
      <c r="B128" s="47" t="str">
        <f>Strings!C129</f>
        <v>Lightning Ball</v>
      </c>
    </row>
    <row r="129" spans="2:2">
      <c r="B129" s="47" t="str">
        <f>Strings!C130</f>
        <v>Escutcheon</v>
      </c>
    </row>
    <row r="130" spans="2:2">
      <c r="B130" s="47" t="str">
        <f>Strings!C131</f>
        <v>Buckler</v>
      </c>
    </row>
    <row r="131" spans="2:2">
      <c r="B131" s="47" t="str">
        <f>Strings!C132</f>
        <v>Bronze Shield</v>
      </c>
    </row>
    <row r="132" spans="2:2">
      <c r="B132" s="47" t="str">
        <f>Strings!C133</f>
        <v>Round Shield</v>
      </c>
    </row>
    <row r="133" spans="2:2">
      <c r="B133" s="47" t="str">
        <f>Strings!C134</f>
        <v>Mythril Shield</v>
      </c>
    </row>
    <row r="134" spans="2:2">
      <c r="B134" s="47" t="str">
        <f>Strings!C135</f>
        <v>Gold Shield</v>
      </c>
    </row>
    <row r="135" spans="2:2">
      <c r="B135" s="47" t="str">
        <f>Strings!C136</f>
        <v>Ice Shield</v>
      </c>
    </row>
    <row r="136" spans="2:2">
      <c r="B136" s="47" t="str">
        <f>Strings!C137</f>
        <v>Flame Shield</v>
      </c>
    </row>
    <row r="137" spans="2:2">
      <c r="B137" s="47" t="str">
        <f>Strings!C138</f>
        <v>Aegis Shield</v>
      </c>
    </row>
    <row r="138" spans="2:2">
      <c r="B138" s="47" t="str">
        <f>Strings!C139</f>
        <v>Diamond Shield</v>
      </c>
    </row>
    <row r="139" spans="2:2">
      <c r="B139" s="47" t="str">
        <f>Strings!C140</f>
        <v>Platina Shield</v>
      </c>
    </row>
    <row r="140" spans="2:2">
      <c r="B140" s="47" t="str">
        <f>Strings!C141</f>
        <v>Crystal Shield</v>
      </c>
    </row>
    <row r="141" spans="2:2">
      <c r="B141" s="47" t="str">
        <f>Strings!C142</f>
        <v>Genji Shield</v>
      </c>
    </row>
    <row r="142" spans="2:2">
      <c r="B142" s="47" t="str">
        <f>Strings!C143</f>
        <v>Kaiser Plate</v>
      </c>
    </row>
    <row r="143" spans="2:2">
      <c r="B143" s="47" t="str">
        <f>Strings!C144</f>
        <v>Venetian Shield</v>
      </c>
    </row>
    <row r="144" spans="2:2">
      <c r="B144" s="47" t="str">
        <f>Strings!C145</f>
        <v>Escutcheon</v>
      </c>
    </row>
    <row r="145" spans="2:2">
      <c r="B145" s="47" t="str">
        <f>Strings!C146</f>
        <v>Leather Helmet</v>
      </c>
    </row>
    <row r="146" spans="2:2">
      <c r="B146" s="47" t="str">
        <f>Strings!C147</f>
        <v>Bronze Helmet</v>
      </c>
    </row>
    <row r="147" spans="2:2">
      <c r="B147" s="47" t="str">
        <f>Strings!C148</f>
        <v>Iron Helmet</v>
      </c>
    </row>
    <row r="148" spans="2:2">
      <c r="B148" s="47" t="str">
        <f>Strings!C149</f>
        <v>Barbuta</v>
      </c>
    </row>
    <row r="149" spans="2:2">
      <c r="B149" s="47" t="str">
        <f>Strings!C150</f>
        <v>Mythril Helmet</v>
      </c>
    </row>
    <row r="150" spans="2:2">
      <c r="B150" s="47" t="str">
        <f>Strings!C151</f>
        <v>Gold Helmet</v>
      </c>
    </row>
    <row r="151" spans="2:2">
      <c r="B151" s="47" t="str">
        <f>Strings!C152</f>
        <v>Cross Helmet</v>
      </c>
    </row>
    <row r="152" spans="2:2">
      <c r="B152" s="47" t="str">
        <f>Strings!C153</f>
        <v>Diamond Helmet</v>
      </c>
    </row>
    <row r="153" spans="2:2">
      <c r="B153" s="47" t="str">
        <f>Strings!C154</f>
        <v>Platina Helmet</v>
      </c>
    </row>
    <row r="154" spans="2:2">
      <c r="B154" s="47" t="str">
        <f>Strings!C155</f>
        <v>Circlet</v>
      </c>
    </row>
    <row r="155" spans="2:2">
      <c r="B155" s="47" t="str">
        <f>Strings!C156</f>
        <v>Crystal Helmet</v>
      </c>
    </row>
    <row r="156" spans="2:2">
      <c r="B156" s="47" t="str">
        <f>Strings!C157</f>
        <v>Genji Helmet</v>
      </c>
    </row>
    <row r="157" spans="2:2">
      <c r="B157" s="47" t="str">
        <f>Strings!C158</f>
        <v>Grand Helmet</v>
      </c>
    </row>
    <row r="158" spans="2:2">
      <c r="B158" s="47" t="str">
        <f>Strings!C159</f>
        <v>Leather Hat</v>
      </c>
    </row>
    <row r="159" spans="2:2">
      <c r="B159" s="47" t="str">
        <f>Strings!C160</f>
        <v>Feather Hat</v>
      </c>
    </row>
    <row r="160" spans="2:2">
      <c r="B160" s="47" t="str">
        <f>Strings!C161</f>
        <v>Red Hood</v>
      </c>
    </row>
    <row r="161" spans="2:2">
      <c r="B161" s="47" t="str">
        <f>Strings!C162</f>
        <v>Headgear</v>
      </c>
    </row>
    <row r="162" spans="2:2">
      <c r="B162" s="47" t="str">
        <f>Strings!C163</f>
        <v>Triangle Hat</v>
      </c>
    </row>
    <row r="163" spans="2:2">
      <c r="B163" s="47" t="str">
        <f>Strings!C164</f>
        <v>Green Beret</v>
      </c>
    </row>
    <row r="164" spans="2:2">
      <c r="B164" s="47" t="str">
        <f>Strings!C165</f>
        <v>Twist Headband</v>
      </c>
    </row>
    <row r="165" spans="2:2">
      <c r="B165" s="47" t="str">
        <f>Strings!C166</f>
        <v>Holy Miter</v>
      </c>
    </row>
    <row r="166" spans="2:2">
      <c r="B166" s="47" t="str">
        <f>Strings!C167</f>
        <v>Black Hood</v>
      </c>
    </row>
    <row r="167" spans="2:2">
      <c r="B167" s="47" t="str">
        <f>Strings!C168</f>
        <v>Golden Hairpin</v>
      </c>
    </row>
    <row r="168" spans="2:2">
      <c r="B168" s="47" t="str">
        <f>Strings!C169</f>
        <v>Flash Hat</v>
      </c>
    </row>
    <row r="169" spans="2:2">
      <c r="B169" s="47" t="str">
        <f>Strings!C170</f>
        <v>Thief Hat</v>
      </c>
    </row>
    <row r="170" spans="2:2">
      <c r="B170" s="47" t="str">
        <f>Strings!C171</f>
        <v>Cachusha</v>
      </c>
    </row>
    <row r="171" spans="2:2">
      <c r="B171" s="47" t="str">
        <f>Strings!C172</f>
        <v>Barette</v>
      </c>
    </row>
    <row r="172" spans="2:2">
      <c r="B172" s="47" t="str">
        <f>Strings!C173</f>
        <v>Ribbon</v>
      </c>
    </row>
    <row r="173" spans="2:2">
      <c r="B173" s="47" t="str">
        <f>Strings!C174</f>
        <v>Leather Armor</v>
      </c>
    </row>
    <row r="174" spans="2:2">
      <c r="B174" s="47" t="str">
        <f>Strings!C175</f>
        <v>Linen Cuirass</v>
      </c>
    </row>
    <row r="175" spans="2:2">
      <c r="B175" s="47" t="str">
        <f>Strings!C176</f>
        <v>Bronze Armor</v>
      </c>
    </row>
    <row r="176" spans="2:2">
      <c r="B176" s="47" t="str">
        <f>Strings!C177</f>
        <v>Chain Mail</v>
      </c>
    </row>
    <row r="177" spans="2:2">
      <c r="B177" s="47" t="str">
        <f>Strings!C178</f>
        <v>Mythril Armor</v>
      </c>
    </row>
    <row r="178" spans="2:2">
      <c r="B178" s="47" t="str">
        <f>Strings!C179</f>
        <v>Plate Mail</v>
      </c>
    </row>
    <row r="179" spans="2:2">
      <c r="B179" s="47" t="str">
        <f>Strings!C180</f>
        <v>Gold Armor</v>
      </c>
    </row>
    <row r="180" spans="2:2">
      <c r="B180" s="47" t="str">
        <f>Strings!C181</f>
        <v>Diamond Armor</v>
      </c>
    </row>
    <row r="181" spans="2:2">
      <c r="B181" s="47" t="str">
        <f>Strings!C182</f>
        <v>Platina Armor</v>
      </c>
    </row>
    <row r="182" spans="2:2">
      <c r="B182" s="47" t="str">
        <f>Strings!C183</f>
        <v>Carabini Mail</v>
      </c>
    </row>
    <row r="183" spans="2:2">
      <c r="B183" s="47" t="str">
        <f>Strings!C184</f>
        <v>Crystal Mail</v>
      </c>
    </row>
    <row r="184" spans="2:2">
      <c r="B184" s="47" t="str">
        <f>Strings!C185</f>
        <v>Genji Armor</v>
      </c>
    </row>
    <row r="185" spans="2:2">
      <c r="B185" s="47" t="str">
        <f>Strings!C186</f>
        <v>Reflect Mail</v>
      </c>
    </row>
    <row r="186" spans="2:2">
      <c r="B186" s="47" t="str">
        <f>Strings!C187</f>
        <v>Maximillian</v>
      </c>
    </row>
    <row r="187" spans="2:2">
      <c r="B187" s="47" t="str">
        <f>Strings!C188</f>
        <v>Clothes</v>
      </c>
    </row>
    <row r="188" spans="2:2">
      <c r="B188" s="47" t="str">
        <f>Strings!C189</f>
        <v>Leather Outfit</v>
      </c>
    </row>
    <row r="189" spans="2:2">
      <c r="B189" s="47" t="str">
        <f>Strings!C190</f>
        <v>Leather Vest</v>
      </c>
    </row>
    <row r="190" spans="2:2">
      <c r="B190" s="47" t="str">
        <f>Strings!C191</f>
        <v>Chain Vest</v>
      </c>
    </row>
    <row r="191" spans="2:2">
      <c r="B191" s="47" t="str">
        <f>Strings!C192</f>
        <v>Mythril Vest</v>
      </c>
    </row>
    <row r="192" spans="2:2">
      <c r="B192" s="47" t="str">
        <f>Strings!C193</f>
        <v>Adaman Vest</v>
      </c>
    </row>
    <row r="193" spans="2:2">
      <c r="B193" s="47" t="str">
        <f>Strings!C194</f>
        <v>Wizard Outfit</v>
      </c>
    </row>
    <row r="194" spans="2:2">
      <c r="B194" s="47" t="str">
        <f>Strings!C195</f>
        <v>Brigandine</v>
      </c>
    </row>
    <row r="195" spans="2:2">
      <c r="B195" s="47" t="str">
        <f>Strings!C196</f>
        <v>Judo Outfit</v>
      </c>
    </row>
    <row r="196" spans="2:2">
      <c r="B196" s="47" t="str">
        <f>Strings!C197</f>
        <v>Power Sleeve</v>
      </c>
    </row>
    <row r="197" spans="2:2">
      <c r="B197" s="47" t="str">
        <f>Strings!C198</f>
        <v>Earth Clothes</v>
      </c>
    </row>
    <row r="198" spans="2:2">
      <c r="B198" s="47" t="str">
        <f>Strings!C199</f>
        <v>Secret Clothes</v>
      </c>
    </row>
    <row r="199" spans="2:2">
      <c r="B199" s="47" t="str">
        <f>Strings!C200</f>
        <v>Black Costume</v>
      </c>
    </row>
    <row r="200" spans="2:2">
      <c r="B200" s="47" t="str">
        <f>Strings!C201</f>
        <v>Rubber Costume</v>
      </c>
    </row>
    <row r="201" spans="2:2">
      <c r="B201" s="47" t="str">
        <f>Strings!C202</f>
        <v>Linen Robe</v>
      </c>
    </row>
    <row r="202" spans="2:2">
      <c r="B202" s="47" t="str">
        <f>Strings!C203</f>
        <v>Silk Robe</v>
      </c>
    </row>
    <row r="203" spans="2:2">
      <c r="B203" s="47" t="str">
        <f>Strings!C204</f>
        <v>Wizard Robe</v>
      </c>
    </row>
    <row r="204" spans="2:2">
      <c r="B204" s="47" t="str">
        <f>Strings!C205</f>
        <v>Chameleon Robe</v>
      </c>
    </row>
    <row r="205" spans="2:2">
      <c r="B205" s="47" t="str">
        <f>Strings!C206</f>
        <v>White Robe</v>
      </c>
    </row>
    <row r="206" spans="2:2">
      <c r="B206" s="47" t="str">
        <f>Strings!C207</f>
        <v>Black Robe</v>
      </c>
    </row>
    <row r="207" spans="2:2">
      <c r="B207" s="47" t="str">
        <f>Strings!C208</f>
        <v>Light Robe</v>
      </c>
    </row>
    <row r="208" spans="2:2">
      <c r="B208" s="47" t="str">
        <f>Strings!C209</f>
        <v>Robe of Lords</v>
      </c>
    </row>
    <row r="209" spans="2:2">
      <c r="B209" s="47" t="str">
        <f>Strings!C210</f>
        <v>Battle Boots</v>
      </c>
    </row>
    <row r="210" spans="2:2">
      <c r="B210" s="47" t="str">
        <f>Strings!C211</f>
        <v>Spike Shoes</v>
      </c>
    </row>
    <row r="211" spans="2:2">
      <c r="B211" s="47" t="str">
        <f>Strings!C212</f>
        <v>Germinas Boots</v>
      </c>
    </row>
    <row r="212" spans="2:2">
      <c r="B212" s="47" t="str">
        <f>Strings!C213</f>
        <v>Rubber Shoes</v>
      </c>
    </row>
    <row r="213" spans="2:2">
      <c r="B213" s="47" t="str">
        <f>Strings!C214</f>
        <v>Feather Boots</v>
      </c>
    </row>
    <row r="214" spans="2:2">
      <c r="B214" s="47" t="str">
        <f>Strings!C215</f>
        <v>Sprint Shoes</v>
      </c>
    </row>
    <row r="215" spans="2:2">
      <c r="B215" s="47" t="str">
        <f>Strings!C216</f>
        <v>Red Shoes</v>
      </c>
    </row>
    <row r="216" spans="2:2">
      <c r="B216" s="47" t="str">
        <f>Strings!C217</f>
        <v>Power Wrist</v>
      </c>
    </row>
    <row r="217" spans="2:2">
      <c r="B217" s="47" t="str">
        <f>Strings!C218</f>
        <v>Genji Gauntlet</v>
      </c>
    </row>
    <row r="218" spans="2:2">
      <c r="B218" s="47" t="str">
        <f>Strings!C219</f>
        <v>Magic Gauntlet</v>
      </c>
    </row>
    <row r="219" spans="2:2">
      <c r="B219" s="47" t="str">
        <f>Strings!C220</f>
        <v>Bracer</v>
      </c>
    </row>
    <row r="220" spans="2:2">
      <c r="B220" s="47" t="str">
        <f>Strings!C221</f>
        <v>Reflect Ring</v>
      </c>
    </row>
    <row r="221" spans="2:2">
      <c r="B221" s="47" t="str">
        <f>Strings!C222</f>
        <v>Defense Ring</v>
      </c>
    </row>
    <row r="222" spans="2:2">
      <c r="B222" s="47" t="str">
        <f>Strings!C223</f>
        <v>Magic Ring</v>
      </c>
    </row>
    <row r="223" spans="2:2">
      <c r="B223" s="47" t="str">
        <f>Strings!C224</f>
        <v>Cursed Ring</v>
      </c>
    </row>
    <row r="224" spans="2:2">
      <c r="B224" s="47" t="str">
        <f>Strings!C225</f>
        <v>Angel Ring</v>
      </c>
    </row>
    <row r="225" spans="2:2">
      <c r="B225" s="47" t="str">
        <f>Strings!C226</f>
        <v>Diamond Armlet</v>
      </c>
    </row>
    <row r="226" spans="2:2">
      <c r="B226" s="47" t="str">
        <f>Strings!C227</f>
        <v>Jade Armlet</v>
      </c>
    </row>
    <row r="227" spans="2:2">
      <c r="B227" s="47" t="str">
        <f>Strings!C228</f>
        <v>108 Gems</v>
      </c>
    </row>
    <row r="228" spans="2:2">
      <c r="B228" s="47" t="str">
        <f>Strings!C229</f>
        <v>N-Kai Armlet</v>
      </c>
    </row>
    <row r="229" spans="2:2">
      <c r="B229" s="47" t="str">
        <f>Strings!C230</f>
        <v>Defense Armlet</v>
      </c>
    </row>
    <row r="230" spans="2:2">
      <c r="B230" s="47" t="str">
        <f>Strings!C231</f>
        <v>Small Mantle</v>
      </c>
    </row>
    <row r="231" spans="2:2">
      <c r="B231" s="47" t="str">
        <f>Strings!C232</f>
        <v>Leather Mantle</v>
      </c>
    </row>
    <row r="232" spans="2:2">
      <c r="B232" s="47" t="str">
        <f>Strings!C233</f>
        <v>Wizard Mantle</v>
      </c>
    </row>
    <row r="233" spans="2:2">
      <c r="B233" s="47" t="str">
        <f>Strings!C234</f>
        <v>Elf Mantle</v>
      </c>
    </row>
    <row r="234" spans="2:2">
      <c r="B234" s="47" t="str">
        <f>Strings!C235</f>
        <v>Dracula Mantle</v>
      </c>
    </row>
    <row r="235" spans="2:2">
      <c r="B235" s="47" t="str">
        <f>Strings!C236</f>
        <v>Feather Mantle</v>
      </c>
    </row>
    <row r="236" spans="2:2">
      <c r="B236" s="47" t="str">
        <f>Strings!C237</f>
        <v>Vanish Mantle</v>
      </c>
    </row>
    <row r="237" spans="2:2">
      <c r="B237" s="47" t="str">
        <f>Strings!C238</f>
        <v>Chantage</v>
      </c>
    </row>
    <row r="238" spans="2:2">
      <c r="B238" s="47" t="str">
        <f>Strings!C239</f>
        <v>Cherche</v>
      </c>
    </row>
    <row r="239" spans="2:2">
      <c r="B239" s="47" t="str">
        <f>Strings!C240</f>
        <v>Setiemson</v>
      </c>
    </row>
    <row r="240" spans="2:2">
      <c r="B240" s="47" t="str">
        <f>Strings!C241</f>
        <v>Salty Rage</v>
      </c>
    </row>
    <row r="241" spans="2:2">
      <c r="B241" s="47" t="str">
        <f>Strings!C242</f>
        <v>Potion</v>
      </c>
    </row>
    <row r="242" spans="2:2">
      <c r="B242" s="47" t="str">
        <f>Strings!C243</f>
        <v>Hi-Potion</v>
      </c>
    </row>
    <row r="243" spans="2:2">
      <c r="B243" s="47" t="str">
        <f>Strings!C244</f>
        <v>X-Potion</v>
      </c>
    </row>
    <row r="244" spans="2:2">
      <c r="B244" s="47" t="str">
        <f>Strings!C245</f>
        <v>Ether</v>
      </c>
    </row>
    <row r="245" spans="2:2">
      <c r="B245" s="47" t="str">
        <f>Strings!C246</f>
        <v>Hi-Ether</v>
      </c>
    </row>
    <row r="246" spans="2:2">
      <c r="B246" s="47" t="str">
        <f>Strings!C247</f>
        <v>Elixir</v>
      </c>
    </row>
    <row r="247" spans="2:2">
      <c r="B247" s="47" t="str">
        <f>Strings!C248</f>
        <v>Antidote</v>
      </c>
    </row>
    <row r="248" spans="2:2">
      <c r="B248" s="47" t="str">
        <f>Strings!C249</f>
        <v>Eye Drop</v>
      </c>
    </row>
    <row r="249" spans="2:2">
      <c r="B249" s="47" t="str">
        <f>Strings!C250</f>
        <v>Echo Grass</v>
      </c>
    </row>
    <row r="250" spans="2:2">
      <c r="B250" s="47" t="str">
        <f>Strings!C251</f>
        <v>Maiden's Kiss</v>
      </c>
    </row>
    <row r="251" spans="2:2">
      <c r="B251" s="47" t="str">
        <f>Strings!C252</f>
        <v>Soft</v>
      </c>
    </row>
    <row r="252" spans="2:2">
      <c r="B252" s="47" t="str">
        <f>Strings!C253</f>
        <v>Holy Water</v>
      </c>
    </row>
    <row r="253" spans="2:2">
      <c r="B253" s="47" t="str">
        <f>Strings!C254</f>
        <v>Remedy</v>
      </c>
    </row>
    <row r="254" spans="2:2">
      <c r="B254" s="47" t="str">
        <f>Strings!C255</f>
        <v>Phoenix Down</v>
      </c>
    </row>
    <row r="255" spans="2:2">
      <c r="B255" s="47" t="str">
        <f>Strings!C256</f>
        <v/>
      </c>
    </row>
    <row r="256" spans="2:2">
      <c r="B256" s="47" t="str">
        <f>Strings!C257</f>
        <v/>
      </c>
    </row>
  </sheetData>
  <mergeCells count="1">
    <mergeCell ref="M3:M14"/>
  </mergeCells>
  <conditionalFormatting sqref="J3:J82">
    <cfRule type="expression" dxfId="5" priority="1">
      <formula>INDIRECT(ADDRESS(ROW(),COLUMN()-1))=1</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C7070-7936-498F-B5F7-5910617DF85E}">
  <sheetPr codeName="Sheet15">
    <tabColor theme="3" tint="0.39997558519241921"/>
  </sheetPr>
  <dimension ref="A1:W160"/>
  <sheetViews>
    <sheetView showRowColHeaders="0" topLeftCell="J1" workbookViewId="0">
      <selection activeCell="W2" sqref="W2"/>
    </sheetView>
  </sheetViews>
  <sheetFormatPr defaultRowHeight="15"/>
  <cols>
    <col min="1" max="2" width="9.140625" style="47" hidden="1" customWidth="1"/>
    <col min="3" max="3" width="4" style="47" hidden="1" customWidth="1"/>
    <col min="4" max="9" width="9.140625" style="47" hidden="1" customWidth="1"/>
    <col min="10" max="10" width="3.28515625" style="47" customWidth="1"/>
    <col min="11" max="11" width="5" style="47" customWidth="1"/>
    <col min="12" max="12" width="26.140625" style="47" customWidth="1"/>
    <col min="13" max="15" width="6.28515625" style="47" hidden="1" customWidth="1"/>
    <col min="16" max="16" width="2.7109375" style="47" hidden="1" customWidth="1"/>
    <col min="17" max="17" width="57.85546875" style="47" customWidth="1"/>
    <col min="18" max="18" width="2.28515625" style="50" hidden="1" customWidth="1"/>
    <col min="19" max="19" width="25.42578125" style="47" customWidth="1"/>
    <col min="20" max="20" width="2.28515625" style="50" hidden="1" customWidth="1"/>
    <col min="21" max="21" width="12.85546875" style="47" customWidth="1"/>
    <col min="22" max="22" width="3.28515625" style="47" customWidth="1"/>
    <col min="23" max="23" width="39.7109375" style="47" customWidth="1"/>
    <col min="24" max="24" width="3.42578125" style="47" customWidth="1"/>
    <col min="25" max="16384" width="9.140625" style="47"/>
  </cols>
  <sheetData>
    <row r="1" spans="1:23">
      <c r="A1" s="47" t="str">
        <f>RangeAddress(Q3:Q160)</f>
        <v>'Sprites'!$Q$3:$Q$160</v>
      </c>
      <c r="C1" s="47" t="str">
        <f>DEC2HEX(ROW()-1,2)</f>
        <v>00</v>
      </c>
      <c r="D1" s="47" t="str">
        <f>Strings!E2</f>
        <v/>
      </c>
    </row>
    <row r="2" spans="1:23">
      <c r="A2" s="47" t="str">
        <f>RangeAddress($S$3:$S$160)</f>
        <v>'Sprites'!$S$3:$S$160</v>
      </c>
      <c r="B2" s="47" t="str">
        <f>RangeAddress($D$1:$D$160)</f>
        <v>'Sprites'!$D$1:$D$160</v>
      </c>
      <c r="C2" s="47" t="str">
        <f t="shared" ref="C2:C65" si="0">DEC2HEX(ROW()-1,2)</f>
        <v>01</v>
      </c>
      <c r="D2" s="47" t="str">
        <f>Strings!E3</f>
        <v>Squire</v>
      </c>
      <c r="K2" s="55" t="s">
        <v>59</v>
      </c>
      <c r="L2" s="141" t="s">
        <v>2953</v>
      </c>
      <c r="M2" s="141"/>
      <c r="N2" s="141"/>
      <c r="O2" s="141"/>
      <c r="P2" s="141"/>
      <c r="Q2" s="56" t="s">
        <v>2941</v>
      </c>
      <c r="R2" s="55"/>
      <c r="S2" s="56" t="s">
        <v>2942</v>
      </c>
      <c r="T2" s="55"/>
      <c r="U2" s="55" t="s">
        <v>2914</v>
      </c>
      <c r="W2" s="55" t="s">
        <v>2710</v>
      </c>
    </row>
    <row r="3" spans="1:23" ht="15" customHeight="1">
      <c r="C3" s="47" t="str">
        <f t="shared" si="0"/>
        <v>02</v>
      </c>
      <c r="D3" s="47" t="str">
        <f>Strings!E4</f>
        <v>Squire</v>
      </c>
      <c r="K3" s="142" t="str">
        <f t="shared" ref="K3:K66" si="1">DEC2HEX(ROW()-3,3)</f>
        <v>000</v>
      </c>
      <c r="L3" s="143" t="s">
        <v>406</v>
      </c>
      <c r="M3" s="144">
        <v>1</v>
      </c>
      <c r="N3" s="144" t="str">
        <f t="shared" ref="N3:N34" si="2">IFERROR(DEC2HEX(MATCH(M3,$O$3:$O$160,0)-1,3)&amp;", ","")</f>
        <v xml:space="preserve">035, </v>
      </c>
      <c r="O3" s="144"/>
      <c r="P3" s="144">
        <f>IF(AND(LEN(Q3)=0,LEN(S3)=0,LEN(U3)=0),1,0)</f>
        <v>1</v>
      </c>
      <c r="Q3" s="146" t="s">
        <v>406</v>
      </c>
      <c r="R3" s="147">
        <f>$P3</f>
        <v>1</v>
      </c>
      <c r="S3" s="146" t="s">
        <v>406</v>
      </c>
      <c r="T3" s="147">
        <f>$P3</f>
        <v>1</v>
      </c>
      <c r="U3" s="159" t="s">
        <v>406</v>
      </c>
      <c r="V3" s="54" t="s">
        <v>406</v>
      </c>
      <c r="W3" s="177" t="str">
        <f>IFERROR(LEFT(N160,LEN(N160)-2),"")</f>
        <v>035, 039, 04A, 04B, 04C, 04D, 04E, 04F, 050, 051, 057, 058, 059, 05A, 05B, 05C, 05D, 05E, 05F, 098</v>
      </c>
    </row>
    <row r="4" spans="1:23">
      <c r="C4" s="47" t="str">
        <f t="shared" si="0"/>
        <v>03</v>
      </c>
      <c r="D4" s="47" t="str">
        <f>Strings!E5</f>
        <v>Squire</v>
      </c>
      <c r="K4" s="142" t="str">
        <f t="shared" si="1"/>
        <v>001</v>
      </c>
      <c r="L4" s="145" t="s">
        <v>2822</v>
      </c>
      <c r="M4" s="144">
        <f>M3+1</f>
        <v>2</v>
      </c>
      <c r="N4" s="144" t="str">
        <f t="shared" si="2"/>
        <v xml:space="preserve">039, </v>
      </c>
      <c r="O4" s="144">
        <f t="shared" ref="O4:O67" si="3">O3+P4</f>
        <v>0</v>
      </c>
      <c r="P4" s="144">
        <f t="shared" ref="P4:P67" si="4">IF(AND(LEN(Q4)=0,LEN(S4)=0,LEN(U4)=0),1,0)</f>
        <v>0</v>
      </c>
      <c r="Q4" s="146" t="s">
        <v>2937</v>
      </c>
      <c r="R4" s="147">
        <f t="shared" ref="R4:T67" si="5">$P4</f>
        <v>0</v>
      </c>
      <c r="S4" s="146" t="s">
        <v>406</v>
      </c>
      <c r="T4" s="147">
        <f t="shared" si="5"/>
        <v>0</v>
      </c>
      <c r="U4" s="159" t="b">
        <v>1</v>
      </c>
      <c r="V4" s="54" t="s">
        <v>406</v>
      </c>
      <c r="W4" s="178"/>
    </row>
    <row r="5" spans="1:23">
      <c r="C5" s="47" t="str">
        <f t="shared" si="0"/>
        <v>04</v>
      </c>
      <c r="D5" s="47" t="str">
        <f>Strings!E6</f>
        <v>Squire</v>
      </c>
      <c r="K5" s="142" t="str">
        <f t="shared" si="1"/>
        <v>002</v>
      </c>
      <c r="L5" s="145" t="s">
        <v>2823</v>
      </c>
      <c r="M5" s="144">
        <f t="shared" ref="M5:M68" si="6">M4+1</f>
        <v>3</v>
      </c>
      <c r="N5" s="144" t="str">
        <f t="shared" si="2"/>
        <v xml:space="preserve">04A, </v>
      </c>
      <c r="O5" s="144">
        <f t="shared" si="3"/>
        <v>0</v>
      </c>
      <c r="P5" s="144">
        <f t="shared" si="4"/>
        <v>0</v>
      </c>
      <c r="Q5" s="146" t="s">
        <v>2633</v>
      </c>
      <c r="R5" s="147">
        <f t="shared" si="5"/>
        <v>0</v>
      </c>
      <c r="S5" s="146" t="s">
        <v>406</v>
      </c>
      <c r="T5" s="147">
        <f t="shared" si="5"/>
        <v>0</v>
      </c>
      <c r="U5" s="159" t="s">
        <v>2956</v>
      </c>
      <c r="V5" s="54" t="s">
        <v>406</v>
      </c>
      <c r="W5" s="178"/>
    </row>
    <row r="6" spans="1:23">
      <c r="C6" s="47" t="str">
        <f t="shared" si="0"/>
        <v>05</v>
      </c>
      <c r="D6" s="47" t="str">
        <f>Strings!E7</f>
        <v>Holy Knight</v>
      </c>
      <c r="K6" s="142" t="str">
        <f t="shared" si="1"/>
        <v>003</v>
      </c>
      <c r="L6" s="145" t="s">
        <v>2824</v>
      </c>
      <c r="M6" s="144">
        <f t="shared" si="6"/>
        <v>4</v>
      </c>
      <c r="N6" s="144" t="str">
        <f t="shared" si="2"/>
        <v xml:space="preserve">04B, </v>
      </c>
      <c r="O6" s="144">
        <f t="shared" si="3"/>
        <v>0</v>
      </c>
      <c r="P6" s="144">
        <f t="shared" si="4"/>
        <v>0</v>
      </c>
      <c r="Q6" s="146" t="s">
        <v>2634</v>
      </c>
      <c r="R6" s="147">
        <f t="shared" si="5"/>
        <v>0</v>
      </c>
      <c r="S6" s="146" t="s">
        <v>406</v>
      </c>
      <c r="T6" s="147">
        <f t="shared" si="5"/>
        <v>0</v>
      </c>
      <c r="U6" s="159" t="s">
        <v>2956</v>
      </c>
      <c r="V6" s="54" t="s">
        <v>406</v>
      </c>
      <c r="W6" s="178"/>
    </row>
    <row r="7" spans="1:23">
      <c r="C7" s="47" t="str">
        <f t="shared" si="0"/>
        <v>06</v>
      </c>
      <c r="D7" s="47" t="str">
        <f>Strings!E8</f>
        <v>Arc Knight</v>
      </c>
      <c r="K7" s="142" t="str">
        <f t="shared" si="1"/>
        <v>004</v>
      </c>
      <c r="L7" s="145" t="s">
        <v>2825</v>
      </c>
      <c r="M7" s="144">
        <f t="shared" si="6"/>
        <v>5</v>
      </c>
      <c r="N7" s="144" t="str">
        <f t="shared" si="2"/>
        <v xml:space="preserve">04C, </v>
      </c>
      <c r="O7" s="144">
        <f t="shared" si="3"/>
        <v>0</v>
      </c>
      <c r="P7" s="144">
        <f t="shared" si="4"/>
        <v>0</v>
      </c>
      <c r="Q7" s="146" t="s">
        <v>2560</v>
      </c>
      <c r="R7" s="147">
        <f t="shared" si="5"/>
        <v>0</v>
      </c>
      <c r="S7" s="146" t="s">
        <v>406</v>
      </c>
      <c r="T7" s="147">
        <f t="shared" si="5"/>
        <v>0</v>
      </c>
      <c r="U7" s="159" t="s">
        <v>406</v>
      </c>
      <c r="V7" s="54" t="s">
        <v>406</v>
      </c>
      <c r="W7" s="178"/>
    </row>
    <row r="8" spans="1:23">
      <c r="C8" s="47" t="str">
        <f t="shared" si="0"/>
        <v>07</v>
      </c>
      <c r="D8" s="47" t="str">
        <f>Strings!E9</f>
        <v>Squire</v>
      </c>
      <c r="K8" s="142" t="str">
        <f t="shared" si="1"/>
        <v>005</v>
      </c>
      <c r="L8" s="145" t="s">
        <v>2826</v>
      </c>
      <c r="M8" s="144">
        <f t="shared" si="6"/>
        <v>6</v>
      </c>
      <c r="N8" s="144" t="str">
        <f t="shared" si="2"/>
        <v xml:space="preserve">04D, </v>
      </c>
      <c r="O8" s="144">
        <f t="shared" si="3"/>
        <v>0</v>
      </c>
      <c r="P8" s="144">
        <f t="shared" si="4"/>
        <v>0</v>
      </c>
      <c r="Q8" s="146" t="s">
        <v>2918</v>
      </c>
      <c r="R8" s="147">
        <f t="shared" si="5"/>
        <v>0</v>
      </c>
      <c r="S8" s="146" t="s">
        <v>406</v>
      </c>
      <c r="T8" s="147">
        <f t="shared" si="5"/>
        <v>0</v>
      </c>
      <c r="U8" s="159" t="s">
        <v>406</v>
      </c>
      <c r="V8" s="54" t="s">
        <v>406</v>
      </c>
      <c r="W8" s="178"/>
    </row>
    <row r="9" spans="1:23">
      <c r="C9" s="47" t="str">
        <f t="shared" si="0"/>
        <v>08</v>
      </c>
      <c r="D9" s="47" t="str">
        <f>Strings!E10</f>
        <v>Arc Knight</v>
      </c>
      <c r="K9" s="142" t="str">
        <f t="shared" si="1"/>
        <v>006</v>
      </c>
      <c r="L9" s="145" t="s">
        <v>2827</v>
      </c>
      <c r="M9" s="144">
        <f t="shared" si="6"/>
        <v>7</v>
      </c>
      <c r="N9" s="144" t="str">
        <f t="shared" si="2"/>
        <v xml:space="preserve">04E, </v>
      </c>
      <c r="O9" s="144">
        <f t="shared" si="3"/>
        <v>0</v>
      </c>
      <c r="P9" s="144">
        <f t="shared" si="4"/>
        <v>0</v>
      </c>
      <c r="Q9" s="146" t="s">
        <v>2919</v>
      </c>
      <c r="R9" s="147">
        <f t="shared" si="5"/>
        <v>0</v>
      </c>
      <c r="S9" s="146" t="s">
        <v>406</v>
      </c>
      <c r="T9" s="147">
        <f t="shared" si="5"/>
        <v>0</v>
      </c>
      <c r="U9" s="159" t="s">
        <v>406</v>
      </c>
      <c r="V9" s="54" t="s">
        <v>406</v>
      </c>
      <c r="W9" s="178"/>
    </row>
    <row r="10" spans="1:23">
      <c r="C10" s="47" t="str">
        <f t="shared" si="0"/>
        <v>09</v>
      </c>
      <c r="D10" s="47" t="str">
        <f>Strings!E11</f>
        <v>Lune Knight</v>
      </c>
      <c r="K10" s="142" t="str">
        <f t="shared" si="1"/>
        <v>007</v>
      </c>
      <c r="L10" s="145" t="s">
        <v>2789</v>
      </c>
      <c r="M10" s="144">
        <f t="shared" si="6"/>
        <v>8</v>
      </c>
      <c r="N10" s="144" t="str">
        <f t="shared" si="2"/>
        <v xml:space="preserve">04F, </v>
      </c>
      <c r="O10" s="144">
        <f t="shared" si="3"/>
        <v>0</v>
      </c>
      <c r="P10" s="144">
        <f t="shared" si="4"/>
        <v>0</v>
      </c>
      <c r="Q10" s="146" t="s">
        <v>2920</v>
      </c>
      <c r="R10" s="147">
        <f t="shared" si="5"/>
        <v>0</v>
      </c>
      <c r="S10" s="146" t="s">
        <v>406</v>
      </c>
      <c r="T10" s="147">
        <f t="shared" si="5"/>
        <v>0</v>
      </c>
      <c r="U10" s="159" t="s">
        <v>406</v>
      </c>
      <c r="V10" s="54" t="s">
        <v>406</v>
      </c>
      <c r="W10" s="178"/>
    </row>
    <row r="11" spans="1:23">
      <c r="C11" s="47" t="str">
        <f t="shared" si="0"/>
        <v>0A</v>
      </c>
      <c r="D11" s="47" t="str">
        <f>Strings!E12</f>
        <v>Duke</v>
      </c>
      <c r="K11" s="142" t="str">
        <f t="shared" si="1"/>
        <v>008</v>
      </c>
      <c r="L11" s="145" t="s">
        <v>2790</v>
      </c>
      <c r="M11" s="144">
        <f t="shared" si="6"/>
        <v>9</v>
      </c>
      <c r="N11" s="144" t="str">
        <f t="shared" si="2"/>
        <v xml:space="preserve">050, </v>
      </c>
      <c r="O11" s="144">
        <f t="shared" si="3"/>
        <v>0</v>
      </c>
      <c r="P11" s="144">
        <f t="shared" si="4"/>
        <v>0</v>
      </c>
      <c r="Q11" s="146" t="s">
        <v>2921</v>
      </c>
      <c r="R11" s="147">
        <f t="shared" si="5"/>
        <v>0</v>
      </c>
      <c r="S11" s="146" t="s">
        <v>406</v>
      </c>
      <c r="T11" s="147">
        <f t="shared" si="5"/>
        <v>0</v>
      </c>
      <c r="U11" s="159" t="s">
        <v>406</v>
      </c>
      <c r="V11" s="54" t="s">
        <v>406</v>
      </c>
      <c r="W11" s="178"/>
    </row>
    <row r="12" spans="1:23">
      <c r="C12" s="47" t="str">
        <f t="shared" si="0"/>
        <v>0B</v>
      </c>
      <c r="D12" s="47" t="str">
        <f>Strings!E13</f>
        <v>Duke</v>
      </c>
      <c r="K12" s="142" t="str">
        <f t="shared" si="1"/>
        <v>009</v>
      </c>
      <c r="L12" s="145" t="s">
        <v>2791</v>
      </c>
      <c r="M12" s="144">
        <f t="shared" si="6"/>
        <v>10</v>
      </c>
      <c r="N12" s="144" t="str">
        <f t="shared" si="2"/>
        <v xml:space="preserve">051, </v>
      </c>
      <c r="O12" s="144">
        <f t="shared" si="3"/>
        <v>0</v>
      </c>
      <c r="P12" s="144">
        <f t="shared" si="4"/>
        <v>0</v>
      </c>
      <c r="Q12" s="146" t="s">
        <v>2922</v>
      </c>
      <c r="R12" s="147">
        <f t="shared" si="5"/>
        <v>0</v>
      </c>
      <c r="S12" s="146" t="s">
        <v>406</v>
      </c>
      <c r="T12" s="147">
        <f t="shared" si="5"/>
        <v>0</v>
      </c>
      <c r="U12" s="159" t="s">
        <v>406</v>
      </c>
      <c r="V12" s="54" t="s">
        <v>406</v>
      </c>
      <c r="W12" s="178"/>
    </row>
    <row r="13" spans="1:23">
      <c r="C13" s="47" t="str">
        <f t="shared" si="0"/>
        <v>0C</v>
      </c>
      <c r="D13" s="47" t="str">
        <f>Strings!E14</f>
        <v>Princess</v>
      </c>
      <c r="K13" s="142" t="str">
        <f t="shared" si="1"/>
        <v>00A</v>
      </c>
      <c r="L13" s="145" t="s">
        <v>2792</v>
      </c>
      <c r="M13" s="144">
        <f t="shared" si="6"/>
        <v>11</v>
      </c>
      <c r="N13" s="144" t="str">
        <f t="shared" si="2"/>
        <v xml:space="preserve">057, </v>
      </c>
      <c r="O13" s="144">
        <f t="shared" si="3"/>
        <v>0</v>
      </c>
      <c r="P13" s="144">
        <f t="shared" si="4"/>
        <v>0</v>
      </c>
      <c r="Q13" s="146" t="s">
        <v>2923</v>
      </c>
      <c r="R13" s="147">
        <f t="shared" si="5"/>
        <v>0</v>
      </c>
      <c r="S13" s="146" t="s">
        <v>406</v>
      </c>
      <c r="T13" s="147">
        <f t="shared" si="5"/>
        <v>0</v>
      </c>
      <c r="U13" s="159" t="s">
        <v>406</v>
      </c>
      <c r="V13" s="54" t="s">
        <v>406</v>
      </c>
      <c r="W13" s="178"/>
    </row>
    <row r="14" spans="1:23">
      <c r="C14" s="47" t="str">
        <f t="shared" si="0"/>
        <v>0D</v>
      </c>
      <c r="D14" s="47" t="str">
        <f>Strings!E15</f>
        <v>Holy Swordsman</v>
      </c>
      <c r="K14" s="142" t="str">
        <f t="shared" si="1"/>
        <v>00B</v>
      </c>
      <c r="L14" s="145" t="s">
        <v>2793</v>
      </c>
      <c r="M14" s="144">
        <f t="shared" si="6"/>
        <v>12</v>
      </c>
      <c r="N14" s="144" t="str">
        <f t="shared" si="2"/>
        <v xml:space="preserve">058, </v>
      </c>
      <c r="O14" s="144">
        <f t="shared" si="3"/>
        <v>0</v>
      </c>
      <c r="P14" s="144">
        <f t="shared" si="4"/>
        <v>0</v>
      </c>
      <c r="Q14" s="146" t="s">
        <v>2924</v>
      </c>
      <c r="R14" s="147">
        <f t="shared" si="5"/>
        <v>0</v>
      </c>
      <c r="S14" s="146" t="s">
        <v>406</v>
      </c>
      <c r="T14" s="147">
        <f t="shared" si="5"/>
        <v>0</v>
      </c>
      <c r="U14" s="159" t="s">
        <v>406</v>
      </c>
      <c r="V14" s="54" t="s">
        <v>406</v>
      </c>
      <c r="W14" s="179"/>
    </row>
    <row r="15" spans="1:23">
      <c r="C15" s="47" t="str">
        <f t="shared" si="0"/>
        <v>0E</v>
      </c>
      <c r="D15" s="47" t="str">
        <f>Strings!E16</f>
        <v>High Priest</v>
      </c>
      <c r="K15" s="142" t="str">
        <f t="shared" si="1"/>
        <v>00C</v>
      </c>
      <c r="L15" s="145" t="s">
        <v>2794</v>
      </c>
      <c r="M15" s="144">
        <f t="shared" si="6"/>
        <v>13</v>
      </c>
      <c r="N15" s="144" t="str">
        <f t="shared" si="2"/>
        <v xml:space="preserve">059, </v>
      </c>
      <c r="O15" s="144">
        <f t="shared" si="3"/>
        <v>0</v>
      </c>
      <c r="P15" s="144">
        <f t="shared" si="4"/>
        <v>0</v>
      </c>
      <c r="Q15" s="146" t="s">
        <v>2925</v>
      </c>
      <c r="R15" s="147">
        <f t="shared" si="5"/>
        <v>0</v>
      </c>
      <c r="S15" s="146" t="s">
        <v>406</v>
      </c>
      <c r="T15" s="147">
        <f t="shared" si="5"/>
        <v>0</v>
      </c>
      <c r="U15" s="159" t="s">
        <v>406</v>
      </c>
      <c r="V15" s="54" t="s">
        <v>406</v>
      </c>
    </row>
    <row r="16" spans="1:23">
      <c r="C16" s="47" t="str">
        <f t="shared" si="0"/>
        <v>0F</v>
      </c>
      <c r="D16" s="47" t="str">
        <f>Strings!E17</f>
        <v>Dragoner</v>
      </c>
      <c r="K16" s="142" t="str">
        <f t="shared" si="1"/>
        <v>00D</v>
      </c>
      <c r="L16" s="145" t="s">
        <v>2795</v>
      </c>
      <c r="M16" s="144">
        <f t="shared" si="6"/>
        <v>14</v>
      </c>
      <c r="N16" s="144" t="str">
        <f t="shared" si="2"/>
        <v xml:space="preserve">05A, </v>
      </c>
      <c r="O16" s="144">
        <f t="shared" si="3"/>
        <v>0</v>
      </c>
      <c r="P16" s="144">
        <f t="shared" si="4"/>
        <v>0</v>
      </c>
      <c r="Q16" s="146" t="s">
        <v>2926</v>
      </c>
      <c r="R16" s="147">
        <f t="shared" si="5"/>
        <v>0</v>
      </c>
      <c r="S16" s="146" t="s">
        <v>406</v>
      </c>
      <c r="T16" s="147">
        <f t="shared" si="5"/>
        <v>0</v>
      </c>
      <c r="U16" s="159" t="s">
        <v>406</v>
      </c>
      <c r="V16" s="54" t="s">
        <v>406</v>
      </c>
    </row>
    <row r="17" spans="3:23">
      <c r="C17" s="47" t="str">
        <f t="shared" si="0"/>
        <v>10</v>
      </c>
      <c r="D17" s="47" t="str">
        <f>Strings!E18</f>
        <v>Holy Priest</v>
      </c>
      <c r="K17" s="142" t="str">
        <f t="shared" si="1"/>
        <v>00E</v>
      </c>
      <c r="L17" s="145" t="s">
        <v>2828</v>
      </c>
      <c r="M17" s="144">
        <f t="shared" si="6"/>
        <v>15</v>
      </c>
      <c r="N17" s="144" t="str">
        <f t="shared" si="2"/>
        <v xml:space="preserve">05B, </v>
      </c>
      <c r="O17" s="144">
        <f t="shared" si="3"/>
        <v>0</v>
      </c>
      <c r="P17" s="144">
        <f t="shared" si="4"/>
        <v>0</v>
      </c>
      <c r="Q17" s="146" t="s">
        <v>2927</v>
      </c>
      <c r="R17" s="147">
        <f t="shared" si="5"/>
        <v>0</v>
      </c>
      <c r="S17" s="146" t="s">
        <v>406</v>
      </c>
      <c r="T17" s="147">
        <f t="shared" si="5"/>
        <v>0</v>
      </c>
      <c r="U17" s="159" t="s">
        <v>406</v>
      </c>
      <c r="V17" s="54" t="s">
        <v>406</v>
      </c>
    </row>
    <row r="18" spans="3:23">
      <c r="C18" s="47" t="str">
        <f t="shared" si="0"/>
        <v>11</v>
      </c>
      <c r="D18" s="47" t="str">
        <f>Strings!E19</f>
        <v>Dark Knight</v>
      </c>
      <c r="K18" s="142" t="str">
        <f t="shared" si="1"/>
        <v>00F</v>
      </c>
      <c r="L18" s="145" t="s">
        <v>2829</v>
      </c>
      <c r="M18" s="144">
        <f t="shared" si="6"/>
        <v>16</v>
      </c>
      <c r="N18" s="144" t="str">
        <f t="shared" si="2"/>
        <v xml:space="preserve">05C, </v>
      </c>
      <c r="O18" s="144">
        <f t="shared" si="3"/>
        <v>0</v>
      </c>
      <c r="P18" s="144">
        <f t="shared" si="4"/>
        <v>0</v>
      </c>
      <c r="Q18" s="146" t="s">
        <v>2928</v>
      </c>
      <c r="R18" s="147">
        <f t="shared" si="5"/>
        <v>0</v>
      </c>
      <c r="S18" s="146" t="s">
        <v>406</v>
      </c>
      <c r="T18" s="147">
        <f t="shared" si="5"/>
        <v>0</v>
      </c>
      <c r="U18" s="159" t="s">
        <v>406</v>
      </c>
      <c r="V18" s="54" t="s">
        <v>406</v>
      </c>
    </row>
    <row r="19" spans="3:23">
      <c r="C19" s="47" t="str">
        <f t="shared" si="0"/>
        <v>12</v>
      </c>
      <c r="D19" s="47" t="str">
        <f>Strings!E20</f>
        <v>Hell Knight</v>
      </c>
      <c r="K19" s="142" t="str">
        <f t="shared" si="1"/>
        <v>010</v>
      </c>
      <c r="L19" s="145" t="s">
        <v>2796</v>
      </c>
      <c r="M19" s="144">
        <f t="shared" si="6"/>
        <v>17</v>
      </c>
      <c r="N19" s="144" t="str">
        <f t="shared" si="2"/>
        <v xml:space="preserve">05D, </v>
      </c>
      <c r="O19" s="144">
        <f t="shared" si="3"/>
        <v>0</v>
      </c>
      <c r="P19" s="144">
        <f t="shared" si="4"/>
        <v>0</v>
      </c>
      <c r="Q19" s="146" t="s">
        <v>2929</v>
      </c>
      <c r="R19" s="147">
        <f t="shared" si="5"/>
        <v>0</v>
      </c>
      <c r="S19" s="146" t="s">
        <v>406</v>
      </c>
      <c r="T19" s="147">
        <f t="shared" si="5"/>
        <v>0</v>
      </c>
      <c r="U19" s="159" t="s">
        <v>406</v>
      </c>
      <c r="V19" s="54" t="s">
        <v>406</v>
      </c>
    </row>
    <row r="20" spans="3:23" ht="15" customHeight="1">
      <c r="C20" s="47" t="str">
        <f t="shared" si="0"/>
        <v>13</v>
      </c>
      <c r="D20" s="47" t="str">
        <f>Strings!E21</f>
        <v>Bishop</v>
      </c>
      <c r="K20" s="142" t="str">
        <f t="shared" si="1"/>
        <v>011</v>
      </c>
      <c r="L20" s="145" t="s">
        <v>2830</v>
      </c>
      <c r="M20" s="144">
        <f t="shared" si="6"/>
        <v>18</v>
      </c>
      <c r="N20" s="144" t="str">
        <f t="shared" si="2"/>
        <v xml:space="preserve">05E, </v>
      </c>
      <c r="O20" s="144">
        <f t="shared" si="3"/>
        <v>0</v>
      </c>
      <c r="P20" s="144">
        <f t="shared" si="4"/>
        <v>0</v>
      </c>
      <c r="Q20" s="146" t="s">
        <v>2573</v>
      </c>
      <c r="R20" s="147">
        <f t="shared" si="5"/>
        <v>0</v>
      </c>
      <c r="S20" s="146" t="s">
        <v>406</v>
      </c>
      <c r="T20" s="147">
        <f t="shared" si="5"/>
        <v>0</v>
      </c>
      <c r="U20" s="159" t="s">
        <v>406</v>
      </c>
      <c r="V20" s="54" t="s">
        <v>406</v>
      </c>
      <c r="W20" s="97"/>
    </row>
    <row r="21" spans="3:23">
      <c r="C21" s="47" t="str">
        <f t="shared" si="0"/>
        <v>14</v>
      </c>
      <c r="D21" s="47" t="str">
        <f>Strings!E22</f>
        <v>Cleric</v>
      </c>
      <c r="K21" s="142" t="str">
        <f t="shared" si="1"/>
        <v>012</v>
      </c>
      <c r="L21" s="145" t="s">
        <v>2831</v>
      </c>
      <c r="M21" s="144">
        <f t="shared" si="6"/>
        <v>19</v>
      </c>
      <c r="N21" s="144" t="str">
        <f t="shared" si="2"/>
        <v xml:space="preserve">05F, </v>
      </c>
      <c r="O21" s="144">
        <f t="shared" si="3"/>
        <v>0</v>
      </c>
      <c r="P21" s="144">
        <f t="shared" si="4"/>
        <v>0</v>
      </c>
      <c r="Q21" s="146" t="s">
        <v>2574</v>
      </c>
      <c r="R21" s="147">
        <f t="shared" si="5"/>
        <v>0</v>
      </c>
      <c r="S21" s="146" t="s">
        <v>406</v>
      </c>
      <c r="T21" s="147">
        <f t="shared" si="5"/>
        <v>0</v>
      </c>
      <c r="U21" s="159" t="s">
        <v>406</v>
      </c>
      <c r="V21" s="54" t="s">
        <v>406</v>
      </c>
    </row>
    <row r="22" spans="3:23">
      <c r="C22" s="47" t="str">
        <f t="shared" si="0"/>
        <v>15</v>
      </c>
      <c r="D22" s="47" t="str">
        <f>Strings!E23</f>
        <v>Astrologist</v>
      </c>
      <c r="K22" s="142" t="str">
        <f t="shared" si="1"/>
        <v>013</v>
      </c>
      <c r="L22" s="145" t="s">
        <v>2797</v>
      </c>
      <c r="M22" s="144">
        <f t="shared" si="6"/>
        <v>20</v>
      </c>
      <c r="N22" s="144" t="str">
        <f t="shared" si="2"/>
        <v xml:space="preserve">098, </v>
      </c>
      <c r="O22" s="144">
        <f t="shared" si="3"/>
        <v>0</v>
      </c>
      <c r="P22" s="144">
        <f t="shared" si="4"/>
        <v>0</v>
      </c>
      <c r="Q22" s="146" t="s">
        <v>2575</v>
      </c>
      <c r="R22" s="147">
        <f t="shared" si="5"/>
        <v>0</v>
      </c>
      <c r="S22" s="146" t="s">
        <v>406</v>
      </c>
      <c r="T22" s="147">
        <f t="shared" si="5"/>
        <v>0</v>
      </c>
      <c r="U22" s="159" t="s">
        <v>406</v>
      </c>
      <c r="V22" s="54" t="s">
        <v>406</v>
      </c>
    </row>
    <row r="23" spans="3:23">
      <c r="C23" s="47" t="str">
        <f t="shared" si="0"/>
        <v>16</v>
      </c>
      <c r="D23" s="47" t="str">
        <f>Strings!E24</f>
        <v>Engineer</v>
      </c>
      <c r="K23" s="142" t="str">
        <f t="shared" si="1"/>
        <v>014</v>
      </c>
      <c r="L23" s="145" t="s">
        <v>2832</v>
      </c>
      <c r="M23" s="144">
        <f t="shared" si="6"/>
        <v>21</v>
      </c>
      <c r="N23" s="144" t="str">
        <f t="shared" si="2"/>
        <v/>
      </c>
      <c r="O23" s="144">
        <f t="shared" si="3"/>
        <v>0</v>
      </c>
      <c r="P23" s="144">
        <f t="shared" si="4"/>
        <v>0</v>
      </c>
      <c r="Q23" s="146" t="s">
        <v>2930</v>
      </c>
      <c r="R23" s="147">
        <f t="shared" si="5"/>
        <v>0</v>
      </c>
      <c r="S23" s="146" t="s">
        <v>406</v>
      </c>
      <c r="T23" s="147">
        <f t="shared" si="5"/>
        <v>0</v>
      </c>
      <c r="U23" s="159" t="s">
        <v>406</v>
      </c>
      <c r="V23" s="54" t="s">
        <v>406</v>
      </c>
    </row>
    <row r="24" spans="3:23">
      <c r="C24" s="47" t="str">
        <f t="shared" si="0"/>
        <v>17</v>
      </c>
      <c r="D24" s="47" t="str">
        <f>Strings!E25</f>
        <v>Dark Knight</v>
      </c>
      <c r="K24" s="142" t="str">
        <f t="shared" si="1"/>
        <v>015</v>
      </c>
      <c r="L24" s="145" t="s">
        <v>2798</v>
      </c>
      <c r="M24" s="144">
        <f t="shared" si="6"/>
        <v>22</v>
      </c>
      <c r="N24" s="144" t="str">
        <f t="shared" si="2"/>
        <v/>
      </c>
      <c r="O24" s="144">
        <f t="shared" si="3"/>
        <v>0</v>
      </c>
      <c r="P24" s="144">
        <f t="shared" si="4"/>
        <v>0</v>
      </c>
      <c r="Q24" s="146" t="s">
        <v>2577</v>
      </c>
      <c r="R24" s="147">
        <f t="shared" si="5"/>
        <v>0</v>
      </c>
      <c r="S24" s="146" t="s">
        <v>406</v>
      </c>
      <c r="T24" s="147">
        <f t="shared" si="5"/>
        <v>0</v>
      </c>
      <c r="U24" s="159" t="s">
        <v>406</v>
      </c>
      <c r="V24" s="54" t="s">
        <v>406</v>
      </c>
    </row>
    <row r="25" spans="3:23">
      <c r="C25" s="47" t="str">
        <f t="shared" si="0"/>
        <v>18</v>
      </c>
      <c r="D25" s="47" t="str">
        <f>Strings!E26</f>
        <v>Cardinal</v>
      </c>
      <c r="K25" s="142" t="str">
        <f t="shared" si="1"/>
        <v>016</v>
      </c>
      <c r="L25" s="145" t="s">
        <v>2833</v>
      </c>
      <c r="M25" s="144">
        <f t="shared" si="6"/>
        <v>23</v>
      </c>
      <c r="N25" s="144" t="str">
        <f t="shared" si="2"/>
        <v/>
      </c>
      <c r="O25" s="144">
        <f t="shared" si="3"/>
        <v>0</v>
      </c>
      <c r="P25" s="144">
        <f t="shared" si="4"/>
        <v>0</v>
      </c>
      <c r="Q25" s="146" t="s">
        <v>2938</v>
      </c>
      <c r="R25" s="147">
        <f t="shared" si="5"/>
        <v>0</v>
      </c>
      <c r="S25" s="146" t="s">
        <v>406</v>
      </c>
      <c r="T25" s="147">
        <f t="shared" si="5"/>
        <v>0</v>
      </c>
      <c r="U25" s="159" t="s">
        <v>406</v>
      </c>
      <c r="V25" s="54" t="s">
        <v>406</v>
      </c>
    </row>
    <row r="26" spans="3:23">
      <c r="C26" s="47" t="str">
        <f t="shared" si="0"/>
        <v>19</v>
      </c>
      <c r="D26" s="47" t="str">
        <f>Strings!E27</f>
        <v>Heaven Knight</v>
      </c>
      <c r="K26" s="142" t="str">
        <f t="shared" si="1"/>
        <v>017</v>
      </c>
      <c r="L26" s="145" t="s">
        <v>2834</v>
      </c>
      <c r="M26" s="144">
        <f t="shared" si="6"/>
        <v>24</v>
      </c>
      <c r="N26" s="144" t="str">
        <f t="shared" si="2"/>
        <v/>
      </c>
      <c r="O26" s="144">
        <f t="shared" si="3"/>
        <v>0</v>
      </c>
      <c r="P26" s="144">
        <f t="shared" si="4"/>
        <v>0</v>
      </c>
      <c r="Q26" s="146" t="s">
        <v>2578</v>
      </c>
      <c r="R26" s="147">
        <f t="shared" si="5"/>
        <v>0</v>
      </c>
      <c r="S26" s="146" t="s">
        <v>406</v>
      </c>
      <c r="T26" s="147">
        <f t="shared" si="5"/>
        <v>0</v>
      </c>
      <c r="U26" s="159" t="s">
        <v>406</v>
      </c>
      <c r="V26" s="54" t="s">
        <v>406</v>
      </c>
    </row>
    <row r="27" spans="3:23">
      <c r="C27" s="47" t="str">
        <f t="shared" si="0"/>
        <v>1A</v>
      </c>
      <c r="D27" s="47" t="str">
        <f>Strings!E28</f>
        <v>Hell Knight</v>
      </c>
      <c r="K27" s="142" t="str">
        <f t="shared" si="1"/>
        <v>018</v>
      </c>
      <c r="L27" s="145" t="s">
        <v>2799</v>
      </c>
      <c r="M27" s="144">
        <f t="shared" si="6"/>
        <v>25</v>
      </c>
      <c r="N27" s="144" t="str">
        <f t="shared" si="2"/>
        <v/>
      </c>
      <c r="O27" s="144">
        <f t="shared" si="3"/>
        <v>0</v>
      </c>
      <c r="P27" s="144">
        <f t="shared" si="4"/>
        <v>0</v>
      </c>
      <c r="Q27" s="146" t="s">
        <v>2579</v>
      </c>
      <c r="R27" s="147">
        <f t="shared" si="5"/>
        <v>0</v>
      </c>
      <c r="S27" s="146" t="s">
        <v>406</v>
      </c>
      <c r="T27" s="147">
        <f t="shared" si="5"/>
        <v>0</v>
      </c>
      <c r="U27" s="159" t="s">
        <v>406</v>
      </c>
      <c r="V27" s="54" t="s">
        <v>406</v>
      </c>
    </row>
    <row r="28" spans="3:23">
      <c r="C28" s="47" t="str">
        <f t="shared" si="0"/>
        <v>1B</v>
      </c>
      <c r="D28" s="47" t="str">
        <f>Strings!E29</f>
        <v>Arc Knight</v>
      </c>
      <c r="K28" s="142" t="str">
        <f t="shared" si="1"/>
        <v>019</v>
      </c>
      <c r="L28" s="145" t="s">
        <v>2835</v>
      </c>
      <c r="M28" s="144">
        <f t="shared" si="6"/>
        <v>26</v>
      </c>
      <c r="N28" s="144" t="str">
        <f t="shared" si="2"/>
        <v/>
      </c>
      <c r="O28" s="144">
        <f t="shared" si="3"/>
        <v>0</v>
      </c>
      <c r="P28" s="144">
        <f t="shared" si="4"/>
        <v>0</v>
      </c>
      <c r="Q28" s="146" t="s">
        <v>2580</v>
      </c>
      <c r="R28" s="147">
        <f t="shared" si="5"/>
        <v>0</v>
      </c>
      <c r="S28" s="146" t="s">
        <v>406</v>
      </c>
      <c r="T28" s="147">
        <f t="shared" si="5"/>
        <v>0</v>
      </c>
      <c r="U28" s="159" t="s">
        <v>406</v>
      </c>
      <c r="V28" s="54" t="s">
        <v>406</v>
      </c>
    </row>
    <row r="29" spans="3:23">
      <c r="C29" s="47" t="str">
        <f t="shared" si="0"/>
        <v>1C</v>
      </c>
      <c r="D29" s="47" t="str">
        <f>Strings!E30</f>
        <v>Delita's Sis</v>
      </c>
      <c r="K29" s="142" t="str">
        <f t="shared" si="1"/>
        <v>01A</v>
      </c>
      <c r="L29" s="145" t="s">
        <v>2836</v>
      </c>
      <c r="M29" s="144">
        <f t="shared" si="6"/>
        <v>27</v>
      </c>
      <c r="N29" s="144" t="str">
        <f t="shared" si="2"/>
        <v/>
      </c>
      <c r="O29" s="144">
        <f t="shared" si="3"/>
        <v>0</v>
      </c>
      <c r="P29" s="144">
        <f t="shared" si="4"/>
        <v>0</v>
      </c>
      <c r="Q29" s="146" t="s">
        <v>2931</v>
      </c>
      <c r="R29" s="147">
        <f t="shared" si="5"/>
        <v>0</v>
      </c>
      <c r="S29" s="146" t="s">
        <v>406</v>
      </c>
      <c r="T29" s="147">
        <f t="shared" si="5"/>
        <v>0</v>
      </c>
      <c r="U29" s="159" t="s">
        <v>406</v>
      </c>
      <c r="V29" s="54" t="s">
        <v>406</v>
      </c>
    </row>
    <row r="30" spans="3:23">
      <c r="C30" s="47" t="str">
        <f t="shared" si="0"/>
        <v>1D</v>
      </c>
      <c r="D30" s="47" t="str">
        <f>Strings!E31</f>
        <v>Arc Duke</v>
      </c>
      <c r="K30" s="142" t="str">
        <f t="shared" si="1"/>
        <v>01B</v>
      </c>
      <c r="L30" s="145" t="s">
        <v>2800</v>
      </c>
      <c r="M30" s="144">
        <f t="shared" si="6"/>
        <v>28</v>
      </c>
      <c r="N30" s="144" t="str">
        <f t="shared" si="2"/>
        <v/>
      </c>
      <c r="O30" s="144">
        <f t="shared" si="3"/>
        <v>0</v>
      </c>
      <c r="P30" s="144">
        <f t="shared" si="4"/>
        <v>0</v>
      </c>
      <c r="Q30" s="146" t="s">
        <v>2582</v>
      </c>
      <c r="R30" s="147">
        <f t="shared" si="5"/>
        <v>0</v>
      </c>
      <c r="S30" s="146" t="s">
        <v>406</v>
      </c>
      <c r="T30" s="147">
        <f t="shared" si="5"/>
        <v>0</v>
      </c>
      <c r="U30" s="159" t="s">
        <v>406</v>
      </c>
      <c r="V30" s="54" t="s">
        <v>406</v>
      </c>
    </row>
    <row r="31" spans="3:23">
      <c r="C31" s="47" t="str">
        <f t="shared" si="0"/>
        <v>1E</v>
      </c>
      <c r="D31" s="47" t="str">
        <f>Strings!E32</f>
        <v>Holy Knight</v>
      </c>
      <c r="K31" s="142" t="str">
        <f t="shared" si="1"/>
        <v>01C</v>
      </c>
      <c r="L31" s="145" t="s">
        <v>2801</v>
      </c>
      <c r="M31" s="144">
        <f t="shared" si="6"/>
        <v>29</v>
      </c>
      <c r="N31" s="144" t="str">
        <f t="shared" si="2"/>
        <v/>
      </c>
      <c r="O31" s="144">
        <f t="shared" si="3"/>
        <v>0</v>
      </c>
      <c r="P31" s="144">
        <f t="shared" si="4"/>
        <v>0</v>
      </c>
      <c r="Q31" s="146" t="s">
        <v>2602</v>
      </c>
      <c r="R31" s="147">
        <f t="shared" si="5"/>
        <v>0</v>
      </c>
      <c r="S31" s="146" t="s">
        <v>406</v>
      </c>
      <c r="T31" s="147">
        <f t="shared" si="5"/>
        <v>0</v>
      </c>
      <c r="U31" s="159" t="s">
        <v>406</v>
      </c>
      <c r="V31" s="54" t="s">
        <v>406</v>
      </c>
    </row>
    <row r="32" spans="3:23">
      <c r="C32" s="47" t="str">
        <f t="shared" si="0"/>
        <v>1F</v>
      </c>
      <c r="D32" s="47" t="str">
        <f>Strings!E33</f>
        <v>Temple Knight</v>
      </c>
      <c r="K32" s="142" t="str">
        <f t="shared" si="1"/>
        <v>01D</v>
      </c>
      <c r="L32" s="145" t="s">
        <v>2802</v>
      </c>
      <c r="M32" s="144">
        <f t="shared" si="6"/>
        <v>30</v>
      </c>
      <c r="N32" s="144" t="str">
        <f t="shared" si="2"/>
        <v/>
      </c>
      <c r="O32" s="144">
        <f t="shared" si="3"/>
        <v>0</v>
      </c>
      <c r="P32" s="144">
        <f t="shared" si="4"/>
        <v>0</v>
      </c>
      <c r="Q32" s="146" t="s">
        <v>2932</v>
      </c>
      <c r="R32" s="147">
        <f t="shared" si="5"/>
        <v>0</v>
      </c>
      <c r="S32" s="146" t="s">
        <v>406</v>
      </c>
      <c r="T32" s="147">
        <f t="shared" si="5"/>
        <v>0</v>
      </c>
      <c r="U32" s="159" t="s">
        <v>406</v>
      </c>
      <c r="V32" s="54" t="s">
        <v>406</v>
      </c>
    </row>
    <row r="33" spans="3:22">
      <c r="C33" s="47" t="str">
        <f t="shared" si="0"/>
        <v>20</v>
      </c>
      <c r="D33" s="47" t="str">
        <f>Strings!E34</f>
        <v>White Knight</v>
      </c>
      <c r="K33" s="142" t="str">
        <f t="shared" si="1"/>
        <v>01E</v>
      </c>
      <c r="L33" s="145" t="s">
        <v>2837</v>
      </c>
      <c r="M33" s="144">
        <f t="shared" si="6"/>
        <v>31</v>
      </c>
      <c r="N33" s="144" t="str">
        <f t="shared" si="2"/>
        <v/>
      </c>
      <c r="O33" s="144">
        <f t="shared" si="3"/>
        <v>0</v>
      </c>
      <c r="P33" s="144">
        <f t="shared" si="4"/>
        <v>0</v>
      </c>
      <c r="Q33" s="146" t="s">
        <v>2933</v>
      </c>
      <c r="R33" s="147">
        <f t="shared" si="5"/>
        <v>0</v>
      </c>
      <c r="S33" s="146" t="s">
        <v>406</v>
      </c>
      <c r="T33" s="147">
        <f t="shared" si="5"/>
        <v>0</v>
      </c>
      <c r="U33" s="159" t="s">
        <v>406</v>
      </c>
      <c r="V33" s="54" t="s">
        <v>406</v>
      </c>
    </row>
    <row r="34" spans="3:22">
      <c r="C34" s="47" t="str">
        <f t="shared" si="0"/>
        <v>21</v>
      </c>
      <c r="D34" s="47" t="str">
        <f>Strings!E35</f>
        <v>Arc Witch</v>
      </c>
      <c r="K34" s="142" t="str">
        <f t="shared" si="1"/>
        <v>01F</v>
      </c>
      <c r="L34" s="145" t="s">
        <v>2803</v>
      </c>
      <c r="M34" s="144">
        <f t="shared" si="6"/>
        <v>32</v>
      </c>
      <c r="N34" s="144" t="str">
        <f t="shared" si="2"/>
        <v/>
      </c>
      <c r="O34" s="144">
        <f t="shared" si="3"/>
        <v>0</v>
      </c>
      <c r="P34" s="144">
        <f t="shared" si="4"/>
        <v>0</v>
      </c>
      <c r="Q34" s="146" t="s">
        <v>2934</v>
      </c>
      <c r="R34" s="147">
        <f t="shared" si="5"/>
        <v>0</v>
      </c>
      <c r="S34" s="146" t="s">
        <v>406</v>
      </c>
      <c r="T34" s="147">
        <f t="shared" si="5"/>
        <v>0</v>
      </c>
      <c r="U34" s="159" t="s">
        <v>406</v>
      </c>
      <c r="V34" s="54" t="s">
        <v>406</v>
      </c>
    </row>
    <row r="35" spans="3:22">
      <c r="C35" s="47" t="str">
        <f t="shared" si="0"/>
        <v>22</v>
      </c>
      <c r="D35" s="47" t="str">
        <f>Strings!E36</f>
        <v>Engineer</v>
      </c>
      <c r="K35" s="142" t="str">
        <f t="shared" si="1"/>
        <v>020</v>
      </c>
      <c r="L35" s="145" t="s">
        <v>2838</v>
      </c>
      <c r="M35" s="144">
        <f t="shared" si="6"/>
        <v>33</v>
      </c>
      <c r="N35" s="144" t="str">
        <f t="shared" ref="N35:N66" si="7">IFERROR(DEC2HEX(MATCH(M35,$O$3:$O$160,0)-1,3)&amp;", ","")</f>
        <v/>
      </c>
      <c r="O35" s="144">
        <f t="shared" si="3"/>
        <v>0</v>
      </c>
      <c r="P35" s="144">
        <f t="shared" si="4"/>
        <v>0</v>
      </c>
      <c r="Q35" s="146" t="s">
        <v>2586</v>
      </c>
      <c r="R35" s="147">
        <f t="shared" si="5"/>
        <v>0</v>
      </c>
      <c r="S35" s="146" t="s">
        <v>406</v>
      </c>
      <c r="T35" s="147">
        <f t="shared" si="5"/>
        <v>0</v>
      </c>
      <c r="U35" s="159" t="s">
        <v>406</v>
      </c>
      <c r="V35" s="54" t="s">
        <v>406</v>
      </c>
    </row>
    <row r="36" spans="3:22">
      <c r="C36" s="47" t="str">
        <f t="shared" si="0"/>
        <v>23</v>
      </c>
      <c r="D36" s="47" t="str">
        <f>Strings!E37</f>
        <v>Bi-Count</v>
      </c>
      <c r="K36" s="142" t="str">
        <f t="shared" si="1"/>
        <v>021</v>
      </c>
      <c r="L36" s="145" t="s">
        <v>2804</v>
      </c>
      <c r="M36" s="144">
        <f t="shared" si="6"/>
        <v>34</v>
      </c>
      <c r="N36" s="144" t="str">
        <f t="shared" si="7"/>
        <v/>
      </c>
      <c r="O36" s="144">
        <f t="shared" si="3"/>
        <v>0</v>
      </c>
      <c r="P36" s="144">
        <f t="shared" si="4"/>
        <v>0</v>
      </c>
      <c r="Q36" s="146" t="s">
        <v>2587</v>
      </c>
      <c r="R36" s="147">
        <f t="shared" si="5"/>
        <v>0</v>
      </c>
      <c r="S36" s="146" t="s">
        <v>406</v>
      </c>
      <c r="T36" s="147">
        <f t="shared" si="5"/>
        <v>0</v>
      </c>
      <c r="U36" s="159" t="s">
        <v>406</v>
      </c>
      <c r="V36" s="54" t="s">
        <v>406</v>
      </c>
    </row>
    <row r="37" spans="3:22">
      <c r="C37" s="47" t="str">
        <f t="shared" si="0"/>
        <v>24</v>
      </c>
      <c r="D37" s="47" t="str">
        <f>Strings!E38</f>
        <v>Divine Knight</v>
      </c>
      <c r="K37" s="142" t="str">
        <f t="shared" si="1"/>
        <v>022</v>
      </c>
      <c r="L37" s="145" t="s">
        <v>2839</v>
      </c>
      <c r="M37" s="144">
        <f t="shared" si="6"/>
        <v>35</v>
      </c>
      <c r="N37" s="144" t="str">
        <f t="shared" si="7"/>
        <v/>
      </c>
      <c r="O37" s="144">
        <f t="shared" si="3"/>
        <v>0</v>
      </c>
      <c r="P37" s="144">
        <f t="shared" si="4"/>
        <v>0</v>
      </c>
      <c r="Q37" s="146" t="s">
        <v>2939</v>
      </c>
      <c r="R37" s="147">
        <f t="shared" si="5"/>
        <v>0</v>
      </c>
      <c r="S37" s="146" t="s">
        <v>406</v>
      </c>
      <c r="T37" s="147">
        <f t="shared" si="5"/>
        <v>0</v>
      </c>
      <c r="U37" s="159" t="s">
        <v>406</v>
      </c>
      <c r="V37" s="54" t="s">
        <v>406</v>
      </c>
    </row>
    <row r="38" spans="3:22">
      <c r="C38" s="47" t="str">
        <f t="shared" si="0"/>
        <v>25</v>
      </c>
      <c r="D38" s="47" t="str">
        <f>Strings!E39</f>
        <v>Divine Knight</v>
      </c>
      <c r="K38" s="142" t="str">
        <f t="shared" si="1"/>
        <v>023</v>
      </c>
      <c r="L38" s="145" t="s">
        <v>2805</v>
      </c>
      <c r="M38" s="144">
        <f t="shared" si="6"/>
        <v>36</v>
      </c>
      <c r="N38" s="144" t="str">
        <f t="shared" si="7"/>
        <v/>
      </c>
      <c r="O38" s="144">
        <f t="shared" si="3"/>
        <v>0</v>
      </c>
      <c r="P38" s="144">
        <f t="shared" si="4"/>
        <v>0</v>
      </c>
      <c r="Q38" s="146" t="s">
        <v>2589</v>
      </c>
      <c r="R38" s="147">
        <f t="shared" si="5"/>
        <v>0</v>
      </c>
      <c r="S38" s="146" t="s">
        <v>406</v>
      </c>
      <c r="T38" s="147">
        <f t="shared" si="5"/>
        <v>0</v>
      </c>
      <c r="U38" s="159" t="s">
        <v>406</v>
      </c>
      <c r="V38" s="54" t="s">
        <v>406</v>
      </c>
    </row>
    <row r="39" spans="3:22">
      <c r="C39" s="47" t="str">
        <f t="shared" si="0"/>
        <v>26</v>
      </c>
      <c r="D39" s="47" t="str">
        <f>Strings!E40</f>
        <v>Knight Blade</v>
      </c>
      <c r="K39" s="142" t="str">
        <f t="shared" si="1"/>
        <v>024</v>
      </c>
      <c r="L39" s="145" t="s">
        <v>2806</v>
      </c>
      <c r="M39" s="144">
        <f t="shared" si="6"/>
        <v>37</v>
      </c>
      <c r="N39" s="144" t="str">
        <f t="shared" si="7"/>
        <v/>
      </c>
      <c r="O39" s="144">
        <f t="shared" si="3"/>
        <v>0</v>
      </c>
      <c r="P39" s="144">
        <f t="shared" si="4"/>
        <v>0</v>
      </c>
      <c r="Q39" s="146" t="s">
        <v>2590</v>
      </c>
      <c r="R39" s="147">
        <f t="shared" si="5"/>
        <v>0</v>
      </c>
      <c r="S39" s="146" t="s">
        <v>406</v>
      </c>
      <c r="T39" s="147">
        <f t="shared" si="5"/>
        <v>0</v>
      </c>
      <c r="U39" s="159" t="s">
        <v>406</v>
      </c>
      <c r="V39" s="54" t="s">
        <v>406</v>
      </c>
    </row>
    <row r="40" spans="3:22">
      <c r="C40" s="47" t="str">
        <f t="shared" si="0"/>
        <v>27</v>
      </c>
      <c r="D40" s="47" t="str">
        <f>Strings!E41</f>
        <v>Sorceror</v>
      </c>
      <c r="K40" s="142" t="str">
        <f t="shared" si="1"/>
        <v>025</v>
      </c>
      <c r="L40" s="145" t="s">
        <v>2807</v>
      </c>
      <c r="M40" s="144">
        <f t="shared" si="6"/>
        <v>38</v>
      </c>
      <c r="N40" s="144" t="str">
        <f t="shared" si="7"/>
        <v/>
      </c>
      <c r="O40" s="144">
        <f t="shared" si="3"/>
        <v>0</v>
      </c>
      <c r="P40" s="144">
        <f t="shared" si="4"/>
        <v>0</v>
      </c>
      <c r="Q40" s="146" t="s">
        <v>2591</v>
      </c>
      <c r="R40" s="147">
        <f t="shared" si="5"/>
        <v>0</v>
      </c>
      <c r="S40" s="146" t="s">
        <v>406</v>
      </c>
      <c r="T40" s="147">
        <f t="shared" si="5"/>
        <v>0</v>
      </c>
      <c r="U40" s="159" t="s">
        <v>406</v>
      </c>
      <c r="V40" s="54" t="s">
        <v>406</v>
      </c>
    </row>
    <row r="41" spans="3:22">
      <c r="C41" s="47" t="str">
        <f t="shared" si="0"/>
        <v>28</v>
      </c>
      <c r="D41" s="47" t="str">
        <f>Strings!E42</f>
        <v>White Knight</v>
      </c>
      <c r="K41" s="142" t="str">
        <f t="shared" si="1"/>
        <v>026</v>
      </c>
      <c r="L41" s="145" t="s">
        <v>2808</v>
      </c>
      <c r="M41" s="144">
        <f t="shared" si="6"/>
        <v>39</v>
      </c>
      <c r="N41" s="144" t="str">
        <f t="shared" si="7"/>
        <v/>
      </c>
      <c r="O41" s="144">
        <f t="shared" si="3"/>
        <v>0</v>
      </c>
      <c r="P41" s="144">
        <f t="shared" si="4"/>
        <v>0</v>
      </c>
      <c r="Q41" s="146" t="s">
        <v>2592</v>
      </c>
      <c r="R41" s="147">
        <f t="shared" si="5"/>
        <v>0</v>
      </c>
      <c r="S41" s="146" t="s">
        <v>406</v>
      </c>
      <c r="T41" s="147">
        <f t="shared" si="5"/>
        <v>0</v>
      </c>
      <c r="U41" s="159" t="s">
        <v>406</v>
      </c>
      <c r="V41" s="54" t="s">
        <v>406</v>
      </c>
    </row>
    <row r="42" spans="3:22">
      <c r="C42" s="47" t="str">
        <f t="shared" si="0"/>
        <v>29</v>
      </c>
      <c r="D42" s="47" t="str">
        <f>Strings!E43</f>
        <v>Heaven Knight</v>
      </c>
      <c r="K42" s="142" t="str">
        <f t="shared" si="1"/>
        <v>027</v>
      </c>
      <c r="L42" s="145" t="s">
        <v>2809</v>
      </c>
      <c r="M42" s="144">
        <f t="shared" si="6"/>
        <v>40</v>
      </c>
      <c r="N42" s="144" t="str">
        <f t="shared" si="7"/>
        <v/>
      </c>
      <c r="O42" s="144">
        <f t="shared" si="3"/>
        <v>0</v>
      </c>
      <c r="P42" s="144">
        <f t="shared" si="4"/>
        <v>0</v>
      </c>
      <c r="Q42" s="146" t="s">
        <v>2593</v>
      </c>
      <c r="R42" s="147">
        <f t="shared" si="5"/>
        <v>0</v>
      </c>
      <c r="S42" s="146" t="s">
        <v>406</v>
      </c>
      <c r="T42" s="147">
        <f t="shared" si="5"/>
        <v>0</v>
      </c>
      <c r="U42" s="159" t="s">
        <v>406</v>
      </c>
      <c r="V42" s="54" t="s">
        <v>406</v>
      </c>
    </row>
    <row r="43" spans="3:22">
      <c r="C43" s="47" t="str">
        <f t="shared" si="0"/>
        <v>2A</v>
      </c>
      <c r="D43" s="47" t="str">
        <f>Strings!E44</f>
        <v>Divine Knight</v>
      </c>
      <c r="K43" s="142" t="str">
        <f t="shared" si="1"/>
        <v>028</v>
      </c>
      <c r="L43" s="145" t="s">
        <v>2840</v>
      </c>
      <c r="M43" s="144">
        <f t="shared" si="6"/>
        <v>41</v>
      </c>
      <c r="N43" s="144" t="str">
        <f t="shared" si="7"/>
        <v/>
      </c>
      <c r="O43" s="144">
        <f t="shared" si="3"/>
        <v>0</v>
      </c>
      <c r="P43" s="144">
        <f t="shared" si="4"/>
        <v>0</v>
      </c>
      <c r="Q43" s="146" t="s">
        <v>2940</v>
      </c>
      <c r="R43" s="147">
        <f t="shared" si="5"/>
        <v>0</v>
      </c>
      <c r="S43" s="146" t="s">
        <v>406</v>
      </c>
      <c r="T43" s="147">
        <f t="shared" si="5"/>
        <v>0</v>
      </c>
      <c r="U43" s="159" t="s">
        <v>406</v>
      </c>
      <c r="V43" s="54" t="s">
        <v>406</v>
      </c>
    </row>
    <row r="44" spans="3:22">
      <c r="C44" s="47" t="str">
        <f t="shared" si="0"/>
        <v>2B</v>
      </c>
      <c r="D44" s="47" t="str">
        <f>Strings!E45</f>
        <v>Engineer</v>
      </c>
      <c r="K44" s="142" t="str">
        <f t="shared" si="1"/>
        <v>029</v>
      </c>
      <c r="L44" s="145" t="s">
        <v>2841</v>
      </c>
      <c r="M44" s="144">
        <f t="shared" si="6"/>
        <v>42</v>
      </c>
      <c r="N44" s="144" t="str">
        <f t="shared" si="7"/>
        <v/>
      </c>
      <c r="O44" s="144">
        <f t="shared" si="3"/>
        <v>0</v>
      </c>
      <c r="P44" s="144">
        <f t="shared" si="4"/>
        <v>0</v>
      </c>
      <c r="Q44" s="146" t="s">
        <v>2915</v>
      </c>
      <c r="R44" s="147">
        <f t="shared" si="5"/>
        <v>0</v>
      </c>
      <c r="S44" s="146" t="s">
        <v>406</v>
      </c>
      <c r="T44" s="147">
        <f t="shared" si="5"/>
        <v>0</v>
      </c>
      <c r="U44" s="159" t="s">
        <v>406</v>
      </c>
      <c r="V44" s="54" t="s">
        <v>406</v>
      </c>
    </row>
    <row r="45" spans="3:22">
      <c r="C45" s="47" t="str">
        <f t="shared" si="0"/>
        <v>2C</v>
      </c>
      <c r="D45" s="47" t="str">
        <f>Strings!E46</f>
        <v>Cleric</v>
      </c>
      <c r="K45" s="142" t="str">
        <f t="shared" si="1"/>
        <v>02A</v>
      </c>
      <c r="L45" s="145" t="s">
        <v>2842</v>
      </c>
      <c r="M45" s="144">
        <f t="shared" si="6"/>
        <v>43</v>
      </c>
      <c r="N45" s="144" t="str">
        <f t="shared" si="7"/>
        <v/>
      </c>
      <c r="O45" s="144">
        <f t="shared" si="3"/>
        <v>0</v>
      </c>
      <c r="P45" s="144">
        <f t="shared" si="4"/>
        <v>0</v>
      </c>
      <c r="Q45" s="146" t="s">
        <v>2916</v>
      </c>
      <c r="R45" s="147">
        <f t="shared" si="5"/>
        <v>0</v>
      </c>
      <c r="S45" s="146" t="s">
        <v>406</v>
      </c>
      <c r="T45" s="147">
        <f t="shared" si="5"/>
        <v>0</v>
      </c>
      <c r="U45" s="159" t="s">
        <v>406</v>
      </c>
      <c r="V45" s="54" t="s">
        <v>406</v>
      </c>
    </row>
    <row r="46" spans="3:22">
      <c r="C46" s="47" t="str">
        <f t="shared" si="0"/>
        <v>2D</v>
      </c>
      <c r="D46" s="47" t="str">
        <f>Strings!E47</f>
        <v>Assassin</v>
      </c>
      <c r="K46" s="142" t="str">
        <f t="shared" si="1"/>
        <v>02B</v>
      </c>
      <c r="L46" s="145" t="s">
        <v>2810</v>
      </c>
      <c r="M46" s="144">
        <f t="shared" si="6"/>
        <v>44</v>
      </c>
      <c r="N46" s="144" t="str">
        <f t="shared" si="7"/>
        <v/>
      </c>
      <c r="O46" s="144">
        <f t="shared" si="3"/>
        <v>0</v>
      </c>
      <c r="P46" s="144">
        <f t="shared" si="4"/>
        <v>0</v>
      </c>
      <c r="Q46" s="146" t="s">
        <v>2596</v>
      </c>
      <c r="R46" s="147">
        <f t="shared" si="5"/>
        <v>0</v>
      </c>
      <c r="S46" s="146" t="s">
        <v>406</v>
      </c>
      <c r="T46" s="147">
        <f t="shared" si="5"/>
        <v>0</v>
      </c>
      <c r="U46" s="159" t="s">
        <v>406</v>
      </c>
      <c r="V46" s="54" t="s">
        <v>406</v>
      </c>
    </row>
    <row r="47" spans="3:22">
      <c r="C47" s="47" t="str">
        <f t="shared" si="0"/>
        <v>2E</v>
      </c>
      <c r="D47" s="47" t="str">
        <f>Strings!E48</f>
        <v>Assassin</v>
      </c>
      <c r="K47" s="142" t="str">
        <f t="shared" si="1"/>
        <v>02C</v>
      </c>
      <c r="L47" s="145" t="s">
        <v>2843</v>
      </c>
      <c r="M47" s="144">
        <f t="shared" si="6"/>
        <v>45</v>
      </c>
      <c r="N47" s="144" t="str">
        <f t="shared" si="7"/>
        <v/>
      </c>
      <c r="O47" s="144">
        <f t="shared" si="3"/>
        <v>0</v>
      </c>
      <c r="P47" s="144">
        <f t="shared" si="4"/>
        <v>0</v>
      </c>
      <c r="Q47" s="146" t="s">
        <v>2541</v>
      </c>
      <c r="R47" s="147">
        <f t="shared" si="5"/>
        <v>0</v>
      </c>
      <c r="S47" s="146" t="s">
        <v>406</v>
      </c>
      <c r="T47" s="147">
        <f t="shared" si="5"/>
        <v>0</v>
      </c>
      <c r="U47" s="159" t="s">
        <v>406</v>
      </c>
      <c r="V47" s="54" t="s">
        <v>406</v>
      </c>
    </row>
    <row r="48" spans="3:22">
      <c r="C48" s="47" t="str">
        <f t="shared" si="0"/>
        <v>2F</v>
      </c>
      <c r="D48" s="47" t="str">
        <f>Strings!E49</f>
        <v>Divine Knight</v>
      </c>
      <c r="K48" s="142" t="str">
        <f t="shared" si="1"/>
        <v>02D</v>
      </c>
      <c r="L48" s="145" t="s">
        <v>2811</v>
      </c>
      <c r="M48" s="144">
        <f t="shared" si="6"/>
        <v>46</v>
      </c>
      <c r="N48" s="144" t="str">
        <f t="shared" si="7"/>
        <v/>
      </c>
      <c r="O48" s="144">
        <f t="shared" si="3"/>
        <v>0</v>
      </c>
      <c r="P48" s="144">
        <f t="shared" si="4"/>
        <v>0</v>
      </c>
      <c r="Q48" s="146" t="s">
        <v>2543</v>
      </c>
      <c r="R48" s="147">
        <f t="shared" si="5"/>
        <v>0</v>
      </c>
      <c r="S48" s="146" t="s">
        <v>406</v>
      </c>
      <c r="T48" s="147">
        <f t="shared" si="5"/>
        <v>0</v>
      </c>
      <c r="U48" s="159" t="s">
        <v>406</v>
      </c>
      <c r="V48" s="54" t="s">
        <v>406</v>
      </c>
    </row>
    <row r="49" spans="3:22">
      <c r="C49" s="47" t="str">
        <f t="shared" si="0"/>
        <v>30</v>
      </c>
      <c r="D49" s="47" t="str">
        <f>Strings!E50</f>
        <v>Cleric</v>
      </c>
      <c r="K49" s="142" t="str">
        <f t="shared" si="1"/>
        <v>02E</v>
      </c>
      <c r="L49" s="145" t="s">
        <v>2812</v>
      </c>
      <c r="M49" s="144">
        <f t="shared" si="6"/>
        <v>47</v>
      </c>
      <c r="N49" s="144" t="str">
        <f t="shared" si="7"/>
        <v/>
      </c>
      <c r="O49" s="144">
        <f t="shared" si="3"/>
        <v>0</v>
      </c>
      <c r="P49" s="144">
        <f t="shared" si="4"/>
        <v>0</v>
      </c>
      <c r="Q49" s="146" t="s">
        <v>2544</v>
      </c>
      <c r="R49" s="147">
        <f t="shared" si="5"/>
        <v>0</v>
      </c>
      <c r="S49" s="146" t="s">
        <v>406</v>
      </c>
      <c r="T49" s="147">
        <f t="shared" si="5"/>
        <v>0</v>
      </c>
      <c r="U49" s="159" t="s">
        <v>406</v>
      </c>
      <c r="V49" s="54" t="s">
        <v>406</v>
      </c>
    </row>
    <row r="50" spans="3:22">
      <c r="C50" s="47" t="str">
        <f t="shared" si="0"/>
        <v>31</v>
      </c>
      <c r="D50" s="47" t="str">
        <f>Strings!E51</f>
        <v>Phony Saint</v>
      </c>
      <c r="K50" s="142" t="str">
        <f t="shared" si="1"/>
        <v>02F</v>
      </c>
      <c r="L50" s="145" t="s">
        <v>2844</v>
      </c>
      <c r="M50" s="144">
        <f t="shared" si="6"/>
        <v>48</v>
      </c>
      <c r="N50" s="144" t="str">
        <f t="shared" si="7"/>
        <v/>
      </c>
      <c r="O50" s="144">
        <f t="shared" si="3"/>
        <v>0</v>
      </c>
      <c r="P50" s="144">
        <f t="shared" si="4"/>
        <v>0</v>
      </c>
      <c r="Q50" s="146" t="s">
        <v>2600</v>
      </c>
      <c r="R50" s="147">
        <f t="shared" si="5"/>
        <v>0</v>
      </c>
      <c r="S50" s="146" t="s">
        <v>406</v>
      </c>
      <c r="T50" s="147">
        <f t="shared" si="5"/>
        <v>0</v>
      </c>
      <c r="U50" s="159" t="s">
        <v>406</v>
      </c>
      <c r="V50" s="54" t="s">
        <v>406</v>
      </c>
    </row>
    <row r="51" spans="3:22">
      <c r="C51" s="47" t="str">
        <f t="shared" si="0"/>
        <v>32</v>
      </c>
      <c r="D51" s="47" t="str">
        <f>Strings!E52</f>
        <v>Soldier</v>
      </c>
      <c r="K51" s="142" t="str">
        <f t="shared" si="1"/>
        <v>030</v>
      </c>
      <c r="L51" s="145" t="s">
        <v>2845</v>
      </c>
      <c r="M51" s="144">
        <f t="shared" si="6"/>
        <v>49</v>
      </c>
      <c r="N51" s="144" t="str">
        <f t="shared" si="7"/>
        <v/>
      </c>
      <c r="O51" s="144">
        <f t="shared" si="3"/>
        <v>0</v>
      </c>
      <c r="P51" s="144">
        <f t="shared" si="4"/>
        <v>0</v>
      </c>
      <c r="Q51" s="146" t="s">
        <v>2601</v>
      </c>
      <c r="R51" s="147">
        <f t="shared" si="5"/>
        <v>0</v>
      </c>
      <c r="S51" s="146" t="s">
        <v>406</v>
      </c>
      <c r="T51" s="147">
        <f t="shared" si="5"/>
        <v>0</v>
      </c>
      <c r="U51" s="159" t="s">
        <v>406</v>
      </c>
      <c r="V51" s="54" t="s">
        <v>406</v>
      </c>
    </row>
    <row r="52" spans="3:22">
      <c r="C52" s="47" t="str">
        <f t="shared" si="0"/>
        <v>33</v>
      </c>
      <c r="D52" s="47" t="str">
        <f>Strings!E53</f>
        <v>Arc Knight</v>
      </c>
      <c r="K52" s="142" t="str">
        <f t="shared" si="1"/>
        <v>031</v>
      </c>
      <c r="L52" s="145" t="s">
        <v>2813</v>
      </c>
      <c r="M52" s="144">
        <f t="shared" si="6"/>
        <v>50</v>
      </c>
      <c r="N52" s="144" t="str">
        <f t="shared" si="7"/>
        <v/>
      </c>
      <c r="O52" s="144">
        <f t="shared" si="3"/>
        <v>0</v>
      </c>
      <c r="P52" s="144">
        <f t="shared" si="4"/>
        <v>0</v>
      </c>
      <c r="Q52" s="146" t="s">
        <v>2935</v>
      </c>
      <c r="R52" s="147">
        <f t="shared" si="5"/>
        <v>0</v>
      </c>
      <c r="S52" s="146" t="s">
        <v>406</v>
      </c>
      <c r="T52" s="147">
        <f t="shared" si="5"/>
        <v>0</v>
      </c>
      <c r="U52" s="159" t="s">
        <v>406</v>
      </c>
      <c r="V52" s="54" t="s">
        <v>406</v>
      </c>
    </row>
    <row r="53" spans="3:22">
      <c r="C53" s="47" t="str">
        <f t="shared" si="0"/>
        <v>34</v>
      </c>
      <c r="D53" s="47" t="str">
        <f>Strings!E54</f>
        <v>Holy Knight</v>
      </c>
      <c r="K53" s="142" t="str">
        <f t="shared" si="1"/>
        <v>032</v>
      </c>
      <c r="L53" s="145" t="s">
        <v>2814</v>
      </c>
      <c r="M53" s="144">
        <f t="shared" si="6"/>
        <v>51</v>
      </c>
      <c r="N53" s="144" t="str">
        <f t="shared" si="7"/>
        <v/>
      </c>
      <c r="O53" s="144">
        <f t="shared" si="3"/>
        <v>0</v>
      </c>
      <c r="P53" s="144">
        <f t="shared" si="4"/>
        <v>0</v>
      </c>
      <c r="Q53" s="146" t="s">
        <v>2936</v>
      </c>
      <c r="R53" s="147">
        <f t="shared" si="5"/>
        <v>0</v>
      </c>
      <c r="S53" s="146" t="s">
        <v>406</v>
      </c>
      <c r="T53" s="147">
        <f t="shared" si="5"/>
        <v>0</v>
      </c>
      <c r="U53" s="159" t="s">
        <v>406</v>
      </c>
      <c r="V53" s="54" t="s">
        <v>406</v>
      </c>
    </row>
    <row r="54" spans="3:22">
      <c r="C54" s="47" t="str">
        <f t="shared" si="0"/>
        <v>35</v>
      </c>
      <c r="D54" s="47" t="str">
        <f>Strings!E55</f>
        <v>Chemist</v>
      </c>
      <c r="K54" s="142" t="str">
        <f t="shared" si="1"/>
        <v>033</v>
      </c>
      <c r="L54" s="145" t="s">
        <v>2846</v>
      </c>
      <c r="M54" s="144">
        <f t="shared" si="6"/>
        <v>52</v>
      </c>
      <c r="N54" s="144" t="str">
        <f t="shared" si="7"/>
        <v/>
      </c>
      <c r="O54" s="144">
        <f t="shared" si="3"/>
        <v>0</v>
      </c>
      <c r="P54" s="144">
        <f t="shared" si="4"/>
        <v>0</v>
      </c>
      <c r="Q54" s="146" t="s">
        <v>2526</v>
      </c>
      <c r="R54" s="147">
        <f t="shared" si="5"/>
        <v>0</v>
      </c>
      <c r="S54" s="146" t="s">
        <v>406</v>
      </c>
      <c r="T54" s="147">
        <f t="shared" si="5"/>
        <v>0</v>
      </c>
      <c r="U54" s="159" t="s">
        <v>406</v>
      </c>
      <c r="V54" s="54" t="s">
        <v>406</v>
      </c>
    </row>
    <row r="55" spans="3:22">
      <c r="C55" s="47" t="str">
        <f t="shared" si="0"/>
        <v>36</v>
      </c>
      <c r="D55" s="47" t="str">
        <f>Strings!E56</f>
        <v>Priest</v>
      </c>
      <c r="K55" s="142" t="str">
        <f t="shared" si="1"/>
        <v>034</v>
      </c>
      <c r="L55" s="145" t="s">
        <v>2847</v>
      </c>
      <c r="M55" s="144">
        <f t="shared" si="6"/>
        <v>53</v>
      </c>
      <c r="N55" s="144" t="str">
        <f t="shared" si="7"/>
        <v/>
      </c>
      <c r="O55" s="144">
        <f t="shared" si="3"/>
        <v>0</v>
      </c>
      <c r="P55" s="144">
        <f t="shared" si="4"/>
        <v>0</v>
      </c>
      <c r="Q55" s="146" t="s">
        <v>2605</v>
      </c>
      <c r="R55" s="147">
        <f t="shared" si="5"/>
        <v>0</v>
      </c>
      <c r="S55" s="146" t="s">
        <v>406</v>
      </c>
      <c r="T55" s="147">
        <f t="shared" si="5"/>
        <v>0</v>
      </c>
      <c r="U55" s="159" t="s">
        <v>406</v>
      </c>
      <c r="V55" s="54" t="s">
        <v>406</v>
      </c>
    </row>
    <row r="56" spans="3:22">
      <c r="C56" s="47" t="str">
        <f t="shared" si="0"/>
        <v>37</v>
      </c>
      <c r="D56" s="47" t="str">
        <f>Strings!E57</f>
        <v>Wizard</v>
      </c>
      <c r="K56" s="142" t="str">
        <f t="shared" si="1"/>
        <v>035</v>
      </c>
      <c r="L56" s="145" t="s">
        <v>2848</v>
      </c>
      <c r="M56" s="144">
        <f t="shared" si="6"/>
        <v>54</v>
      </c>
      <c r="N56" s="144" t="str">
        <f t="shared" si="7"/>
        <v/>
      </c>
      <c r="O56" s="144">
        <f t="shared" si="3"/>
        <v>1</v>
      </c>
      <c r="P56" s="144">
        <f t="shared" si="4"/>
        <v>1</v>
      </c>
      <c r="Q56" s="146" t="s">
        <v>406</v>
      </c>
      <c r="R56" s="147">
        <f t="shared" si="5"/>
        <v>1</v>
      </c>
      <c r="S56" s="146" t="s">
        <v>406</v>
      </c>
      <c r="T56" s="147">
        <f t="shared" si="5"/>
        <v>1</v>
      </c>
      <c r="U56" s="159" t="s">
        <v>406</v>
      </c>
      <c r="V56" s="54" t="s">
        <v>406</v>
      </c>
    </row>
    <row r="57" spans="3:22">
      <c r="C57" s="47" t="str">
        <f t="shared" si="0"/>
        <v>38</v>
      </c>
      <c r="D57" s="47" t="str">
        <f>Strings!E58</f>
        <v>Oracle</v>
      </c>
      <c r="K57" s="142" t="str">
        <f t="shared" si="1"/>
        <v>036</v>
      </c>
      <c r="L57" s="145" t="s">
        <v>2849</v>
      </c>
      <c r="M57" s="144">
        <f t="shared" si="6"/>
        <v>55</v>
      </c>
      <c r="N57" s="144" t="str">
        <f t="shared" si="7"/>
        <v/>
      </c>
      <c r="O57" s="144">
        <f t="shared" si="3"/>
        <v>1</v>
      </c>
      <c r="P57" s="144">
        <f t="shared" si="4"/>
        <v>0</v>
      </c>
      <c r="Q57" s="146" t="s">
        <v>2533</v>
      </c>
      <c r="R57" s="147">
        <f t="shared" si="5"/>
        <v>0</v>
      </c>
      <c r="S57" s="146" t="s">
        <v>406</v>
      </c>
      <c r="T57" s="147">
        <f t="shared" si="5"/>
        <v>0</v>
      </c>
      <c r="U57" s="159" t="s">
        <v>406</v>
      </c>
      <c r="V57" s="54" t="s">
        <v>406</v>
      </c>
    </row>
    <row r="58" spans="3:22">
      <c r="C58" s="47" t="str">
        <f t="shared" si="0"/>
        <v>39</v>
      </c>
      <c r="D58" s="47" t="str">
        <f>Strings!E59</f>
        <v/>
      </c>
      <c r="K58" s="142" t="str">
        <f t="shared" si="1"/>
        <v>037</v>
      </c>
      <c r="L58" s="145" t="s">
        <v>2850</v>
      </c>
      <c r="M58" s="144">
        <f t="shared" si="6"/>
        <v>56</v>
      </c>
      <c r="N58" s="144" t="str">
        <f t="shared" si="7"/>
        <v/>
      </c>
      <c r="O58" s="144">
        <f t="shared" si="3"/>
        <v>1</v>
      </c>
      <c r="P58" s="144">
        <f t="shared" si="4"/>
        <v>0</v>
      </c>
      <c r="Q58" s="146" t="s">
        <v>2504</v>
      </c>
      <c r="R58" s="147">
        <f t="shared" si="5"/>
        <v>0</v>
      </c>
      <c r="S58" s="146" t="s">
        <v>406</v>
      </c>
      <c r="T58" s="147">
        <f t="shared" si="5"/>
        <v>0</v>
      </c>
      <c r="U58" s="159" t="s">
        <v>406</v>
      </c>
      <c r="V58" s="54" t="s">
        <v>406</v>
      </c>
    </row>
    <row r="59" spans="3:22">
      <c r="C59" s="47" t="str">
        <f t="shared" si="0"/>
        <v>3A</v>
      </c>
      <c r="D59" s="47" t="str">
        <f>Strings!E60</f>
        <v/>
      </c>
      <c r="K59" s="142" t="str">
        <f t="shared" si="1"/>
        <v>038</v>
      </c>
      <c r="L59" s="145" t="s">
        <v>2851</v>
      </c>
      <c r="M59" s="144">
        <f t="shared" si="6"/>
        <v>57</v>
      </c>
      <c r="N59" s="144" t="str">
        <f t="shared" si="7"/>
        <v/>
      </c>
      <c r="O59" s="144">
        <f t="shared" si="3"/>
        <v>1</v>
      </c>
      <c r="P59" s="144">
        <f t="shared" si="4"/>
        <v>0</v>
      </c>
      <c r="Q59" s="146" t="s">
        <v>2350</v>
      </c>
      <c r="R59" s="147">
        <f t="shared" si="5"/>
        <v>0</v>
      </c>
      <c r="S59" s="146" t="s">
        <v>406</v>
      </c>
      <c r="T59" s="147">
        <f t="shared" si="5"/>
        <v>0</v>
      </c>
      <c r="U59" s="159" t="s">
        <v>406</v>
      </c>
      <c r="V59" s="54" t="s">
        <v>406</v>
      </c>
    </row>
    <row r="60" spans="3:22">
      <c r="C60" s="47" t="str">
        <f t="shared" si="0"/>
        <v>3B</v>
      </c>
      <c r="D60" s="47" t="str">
        <f>Strings!E61</f>
        <v/>
      </c>
      <c r="K60" s="142" t="str">
        <f t="shared" si="1"/>
        <v>039</v>
      </c>
      <c r="L60" s="145" t="s">
        <v>2852</v>
      </c>
      <c r="M60" s="144">
        <f t="shared" si="6"/>
        <v>58</v>
      </c>
      <c r="N60" s="144" t="str">
        <f t="shared" si="7"/>
        <v/>
      </c>
      <c r="O60" s="144">
        <f t="shared" si="3"/>
        <v>2</v>
      </c>
      <c r="P60" s="144">
        <f t="shared" si="4"/>
        <v>1</v>
      </c>
      <c r="Q60" s="146" t="s">
        <v>406</v>
      </c>
      <c r="R60" s="147">
        <f t="shared" si="5"/>
        <v>1</v>
      </c>
      <c r="S60" s="146" t="s">
        <v>406</v>
      </c>
      <c r="T60" s="147">
        <f t="shared" si="5"/>
        <v>1</v>
      </c>
      <c r="U60" s="159" t="s">
        <v>406</v>
      </c>
      <c r="V60" s="54" t="s">
        <v>406</v>
      </c>
    </row>
    <row r="61" spans="3:22">
      <c r="C61" s="47" t="str">
        <f t="shared" si="0"/>
        <v>3C</v>
      </c>
      <c r="D61" s="47" t="str">
        <f>Strings!E62</f>
        <v>Warlock</v>
      </c>
      <c r="K61" s="142" t="str">
        <f t="shared" si="1"/>
        <v>03A</v>
      </c>
      <c r="L61" s="145" t="s">
        <v>2853</v>
      </c>
      <c r="M61" s="144">
        <f t="shared" si="6"/>
        <v>59</v>
      </c>
      <c r="N61" s="144" t="str">
        <f t="shared" si="7"/>
        <v/>
      </c>
      <c r="O61" s="144">
        <f t="shared" si="3"/>
        <v>2</v>
      </c>
      <c r="P61" s="144">
        <f t="shared" si="4"/>
        <v>0</v>
      </c>
      <c r="Q61" s="146" t="s">
        <v>2609</v>
      </c>
      <c r="R61" s="147">
        <f t="shared" si="5"/>
        <v>0</v>
      </c>
      <c r="S61" s="146" t="s">
        <v>406</v>
      </c>
      <c r="T61" s="147">
        <f t="shared" si="5"/>
        <v>0</v>
      </c>
      <c r="U61" s="159" t="s">
        <v>406</v>
      </c>
      <c r="V61" s="54" t="s">
        <v>406</v>
      </c>
    </row>
    <row r="62" spans="3:22">
      <c r="C62" s="47" t="str">
        <f t="shared" si="0"/>
        <v>3D</v>
      </c>
      <c r="D62" s="47" t="str">
        <f>Strings!E63</f>
        <v>Knight</v>
      </c>
      <c r="K62" s="142" t="str">
        <f t="shared" si="1"/>
        <v>03B</v>
      </c>
      <c r="L62" s="145" t="s">
        <v>2854</v>
      </c>
      <c r="M62" s="144">
        <f t="shared" si="6"/>
        <v>60</v>
      </c>
      <c r="N62" s="144" t="str">
        <f t="shared" si="7"/>
        <v/>
      </c>
      <c r="O62" s="144">
        <f t="shared" si="3"/>
        <v>2</v>
      </c>
      <c r="P62" s="144">
        <f t="shared" si="4"/>
        <v>0</v>
      </c>
      <c r="Q62" s="146" t="s">
        <v>2609</v>
      </c>
      <c r="R62" s="147">
        <f t="shared" si="5"/>
        <v>0</v>
      </c>
      <c r="S62" s="146" t="s">
        <v>406</v>
      </c>
      <c r="T62" s="147">
        <f t="shared" si="5"/>
        <v>0</v>
      </c>
      <c r="U62" s="159" t="s">
        <v>406</v>
      </c>
      <c r="V62" s="54" t="s">
        <v>406</v>
      </c>
    </row>
    <row r="63" spans="3:22">
      <c r="C63" s="47" t="str">
        <f t="shared" si="0"/>
        <v>3E</v>
      </c>
      <c r="D63" s="47" t="str">
        <f>Strings!E64</f>
        <v>Angel of Death</v>
      </c>
      <c r="K63" s="142" t="str">
        <f t="shared" si="1"/>
        <v>03C</v>
      </c>
      <c r="L63" s="145" t="s">
        <v>2815</v>
      </c>
      <c r="M63" s="144">
        <f t="shared" si="6"/>
        <v>61</v>
      </c>
      <c r="N63" s="144" t="str">
        <f t="shared" si="7"/>
        <v/>
      </c>
      <c r="O63" s="144">
        <f t="shared" si="3"/>
        <v>2</v>
      </c>
      <c r="P63" s="144">
        <f t="shared" si="4"/>
        <v>0</v>
      </c>
      <c r="Q63" s="146" t="s">
        <v>2555</v>
      </c>
      <c r="R63" s="147">
        <f t="shared" si="5"/>
        <v>0</v>
      </c>
      <c r="S63" s="146" t="s">
        <v>406</v>
      </c>
      <c r="T63" s="147">
        <f t="shared" si="5"/>
        <v>0</v>
      </c>
      <c r="U63" s="159" t="s">
        <v>406</v>
      </c>
      <c r="V63" s="54" t="s">
        <v>406</v>
      </c>
    </row>
    <row r="64" spans="3:22">
      <c r="C64" s="47" t="str">
        <f t="shared" si="0"/>
        <v>3F</v>
      </c>
      <c r="D64" s="47" t="str">
        <f>Strings!E65</f>
        <v>Archer</v>
      </c>
      <c r="K64" s="142" t="str">
        <f t="shared" si="1"/>
        <v>03D</v>
      </c>
      <c r="L64" s="145" t="s">
        <v>2855</v>
      </c>
      <c r="M64" s="144">
        <f t="shared" si="6"/>
        <v>62</v>
      </c>
      <c r="N64" s="144" t="str">
        <f t="shared" si="7"/>
        <v/>
      </c>
      <c r="O64" s="144">
        <f t="shared" si="3"/>
        <v>2</v>
      </c>
      <c r="P64" s="144">
        <f t="shared" si="4"/>
        <v>0</v>
      </c>
      <c r="Q64" s="146" t="s">
        <v>2545</v>
      </c>
      <c r="R64" s="147">
        <f t="shared" si="5"/>
        <v>0</v>
      </c>
      <c r="S64" s="146" t="s">
        <v>406</v>
      </c>
      <c r="T64" s="147">
        <f t="shared" si="5"/>
        <v>0</v>
      </c>
      <c r="U64" s="159" t="s">
        <v>406</v>
      </c>
      <c r="V64" s="54" t="s">
        <v>406</v>
      </c>
    </row>
    <row r="65" spans="3:22">
      <c r="C65" s="47" t="str">
        <f t="shared" si="0"/>
        <v>40</v>
      </c>
      <c r="D65" s="47" t="str">
        <f>Strings!E66</f>
        <v>Regulator</v>
      </c>
      <c r="K65" s="142" t="str">
        <f t="shared" si="1"/>
        <v>03E</v>
      </c>
      <c r="L65" s="145" t="s">
        <v>2816</v>
      </c>
      <c r="M65" s="144">
        <f t="shared" si="6"/>
        <v>63</v>
      </c>
      <c r="N65" s="144" t="str">
        <f t="shared" si="7"/>
        <v/>
      </c>
      <c r="O65" s="144">
        <f t="shared" si="3"/>
        <v>2</v>
      </c>
      <c r="P65" s="144">
        <f t="shared" si="4"/>
        <v>0</v>
      </c>
      <c r="Q65" s="146" t="s">
        <v>2556</v>
      </c>
      <c r="R65" s="147">
        <f t="shared" si="5"/>
        <v>0</v>
      </c>
      <c r="S65" s="146" t="s">
        <v>406</v>
      </c>
      <c r="T65" s="147">
        <f t="shared" si="5"/>
        <v>0</v>
      </c>
      <c r="U65" s="159" t="s">
        <v>406</v>
      </c>
      <c r="V65" s="54" t="s">
        <v>406</v>
      </c>
    </row>
    <row r="66" spans="3:22">
      <c r="C66" s="47" t="str">
        <f t="shared" ref="C66:C129" si="8">DEC2HEX(ROW()-1,2)</f>
        <v>41</v>
      </c>
      <c r="D66" s="47" t="str">
        <f>Strings!E67</f>
        <v>Holy Angel</v>
      </c>
      <c r="K66" s="142" t="str">
        <f t="shared" si="1"/>
        <v>03F</v>
      </c>
      <c r="L66" s="145" t="s">
        <v>2856</v>
      </c>
      <c r="M66" s="144">
        <f t="shared" si="6"/>
        <v>64</v>
      </c>
      <c r="N66" s="144" t="str">
        <f t="shared" si="7"/>
        <v/>
      </c>
      <c r="O66" s="144">
        <f t="shared" si="3"/>
        <v>2</v>
      </c>
      <c r="P66" s="144">
        <f t="shared" si="4"/>
        <v>0</v>
      </c>
      <c r="Q66" s="146" t="s">
        <v>2542</v>
      </c>
      <c r="R66" s="147">
        <f t="shared" si="5"/>
        <v>0</v>
      </c>
      <c r="S66" s="146" t="s">
        <v>406</v>
      </c>
      <c r="T66" s="147">
        <f t="shared" si="5"/>
        <v>0</v>
      </c>
      <c r="U66" s="159" t="s">
        <v>406</v>
      </c>
      <c r="V66" s="54" t="s">
        <v>406</v>
      </c>
    </row>
    <row r="67" spans="3:22">
      <c r="C67" s="47" t="str">
        <f t="shared" si="8"/>
        <v>42</v>
      </c>
      <c r="D67" s="47" t="str">
        <f>Strings!E68</f>
        <v>Wizard</v>
      </c>
      <c r="K67" s="142" t="str">
        <f t="shared" ref="K67:K130" si="9">DEC2HEX(ROW()-3,3)</f>
        <v>040</v>
      </c>
      <c r="L67" s="145" t="s">
        <v>2817</v>
      </c>
      <c r="M67" s="144">
        <f t="shared" si="6"/>
        <v>65</v>
      </c>
      <c r="N67" s="144" t="str">
        <f t="shared" ref="N67:N98" si="10">IFERROR(DEC2HEX(MATCH(M67,$O$3:$O$160,0)-1,3)&amp;", ","")</f>
        <v/>
      </c>
      <c r="O67" s="144">
        <f t="shared" si="3"/>
        <v>2</v>
      </c>
      <c r="P67" s="144">
        <f t="shared" si="4"/>
        <v>0</v>
      </c>
      <c r="Q67" s="146" t="s">
        <v>2557</v>
      </c>
      <c r="R67" s="147">
        <f t="shared" si="5"/>
        <v>0</v>
      </c>
      <c r="S67" s="146" t="s">
        <v>406</v>
      </c>
      <c r="T67" s="147">
        <f t="shared" si="5"/>
        <v>0</v>
      </c>
      <c r="U67" s="159" t="s">
        <v>406</v>
      </c>
      <c r="V67" s="54" t="s">
        <v>406</v>
      </c>
    </row>
    <row r="68" spans="3:22">
      <c r="C68" s="47" t="str">
        <f t="shared" si="8"/>
        <v>43</v>
      </c>
      <c r="D68" s="47" t="str">
        <f>Strings!E69</f>
        <v>Impure King</v>
      </c>
      <c r="K68" s="142" t="str">
        <f t="shared" si="9"/>
        <v>041</v>
      </c>
      <c r="L68" s="145" t="s">
        <v>2857</v>
      </c>
      <c r="M68" s="144">
        <f t="shared" si="6"/>
        <v>66</v>
      </c>
      <c r="N68" s="144" t="str">
        <f t="shared" si="10"/>
        <v/>
      </c>
      <c r="O68" s="144">
        <f t="shared" ref="O68:O131" si="11">O67+P68</f>
        <v>2</v>
      </c>
      <c r="P68" s="144">
        <f t="shared" ref="P68:P131" si="12">IF(AND(LEN(Q68)=0,LEN(S68)=0,LEN(U68)=0),1,0)</f>
        <v>0</v>
      </c>
      <c r="Q68" s="146" t="s">
        <v>2548</v>
      </c>
      <c r="R68" s="147">
        <f t="shared" ref="R68:T131" si="13">$P68</f>
        <v>0</v>
      </c>
      <c r="S68" s="146" t="s">
        <v>406</v>
      </c>
      <c r="T68" s="147">
        <f t="shared" si="13"/>
        <v>0</v>
      </c>
      <c r="U68" s="159" t="s">
        <v>406</v>
      </c>
      <c r="V68" s="54" t="s">
        <v>406</v>
      </c>
    </row>
    <row r="69" spans="3:22">
      <c r="C69" s="47" t="str">
        <f t="shared" si="8"/>
        <v>44</v>
      </c>
      <c r="D69" s="47" t="str">
        <f>Strings!E70</f>
        <v>Time Mage</v>
      </c>
      <c r="K69" s="142" t="str">
        <f t="shared" si="9"/>
        <v>042</v>
      </c>
      <c r="L69" s="145" t="s">
        <v>2850</v>
      </c>
      <c r="M69" s="144">
        <f t="shared" ref="M69:M132" si="14">M68+1</f>
        <v>67</v>
      </c>
      <c r="N69" s="144" t="str">
        <f t="shared" si="10"/>
        <v/>
      </c>
      <c r="O69" s="144">
        <f t="shared" si="11"/>
        <v>2</v>
      </c>
      <c r="P69" s="144">
        <f t="shared" si="12"/>
        <v>0</v>
      </c>
      <c r="Q69" s="146" t="s">
        <v>2540</v>
      </c>
      <c r="R69" s="147">
        <f t="shared" si="13"/>
        <v>0</v>
      </c>
      <c r="S69" s="146" t="s">
        <v>406</v>
      </c>
      <c r="T69" s="147">
        <f t="shared" si="13"/>
        <v>0</v>
      </c>
      <c r="U69" s="159" t="s">
        <v>406</v>
      </c>
      <c r="V69" s="54" t="s">
        <v>406</v>
      </c>
    </row>
    <row r="70" spans="3:22">
      <c r="C70" s="47" t="str">
        <f t="shared" si="8"/>
        <v>45</v>
      </c>
      <c r="D70" s="47" t="str">
        <f>Strings!E71</f>
        <v>Ghost of Fury</v>
      </c>
      <c r="K70" s="142" t="str">
        <f t="shared" si="9"/>
        <v>043</v>
      </c>
      <c r="L70" s="145" t="s">
        <v>2818</v>
      </c>
      <c r="M70" s="144">
        <f t="shared" si="14"/>
        <v>68</v>
      </c>
      <c r="N70" s="144" t="str">
        <f t="shared" si="10"/>
        <v/>
      </c>
      <c r="O70" s="144">
        <f t="shared" si="11"/>
        <v>2</v>
      </c>
      <c r="P70" s="144">
        <f t="shared" si="12"/>
        <v>0</v>
      </c>
      <c r="Q70" s="146" t="s">
        <v>2558</v>
      </c>
      <c r="R70" s="147">
        <f t="shared" si="13"/>
        <v>0</v>
      </c>
      <c r="S70" s="146" t="s">
        <v>406</v>
      </c>
      <c r="T70" s="147">
        <f t="shared" si="13"/>
        <v>0</v>
      </c>
      <c r="U70" s="159" t="s">
        <v>406</v>
      </c>
      <c r="V70" s="54" t="s">
        <v>406</v>
      </c>
    </row>
    <row r="71" spans="3:22">
      <c r="C71" s="47" t="str">
        <f t="shared" si="8"/>
        <v>46</v>
      </c>
      <c r="D71" s="47" t="str">
        <f>Strings!E72</f>
        <v>Oracle</v>
      </c>
      <c r="K71" s="142" t="str">
        <f t="shared" si="9"/>
        <v>044</v>
      </c>
      <c r="L71" s="145" t="s">
        <v>2858</v>
      </c>
      <c r="M71" s="144">
        <f t="shared" si="14"/>
        <v>69</v>
      </c>
      <c r="N71" s="144" t="str">
        <f t="shared" si="10"/>
        <v/>
      </c>
      <c r="O71" s="144">
        <f t="shared" si="11"/>
        <v>2</v>
      </c>
      <c r="P71" s="144">
        <f t="shared" si="12"/>
        <v>0</v>
      </c>
      <c r="Q71" s="146" t="s">
        <v>2540</v>
      </c>
      <c r="R71" s="147">
        <f t="shared" si="13"/>
        <v>0</v>
      </c>
      <c r="S71" s="146" t="s">
        <v>406</v>
      </c>
      <c r="T71" s="147">
        <f t="shared" si="13"/>
        <v>0</v>
      </c>
      <c r="U71" s="159" t="s">
        <v>406</v>
      </c>
      <c r="V71" s="54" t="s">
        <v>406</v>
      </c>
    </row>
    <row r="72" spans="3:22">
      <c r="C72" s="47" t="str">
        <f t="shared" si="8"/>
        <v>47</v>
      </c>
      <c r="D72" s="47" t="str">
        <f>Strings!E73</f>
        <v>Summoner</v>
      </c>
      <c r="K72" s="142" t="str">
        <f t="shared" si="9"/>
        <v>045</v>
      </c>
      <c r="L72" s="145" t="s">
        <v>2819</v>
      </c>
      <c r="M72" s="144">
        <f t="shared" si="14"/>
        <v>70</v>
      </c>
      <c r="N72" s="144" t="str">
        <f t="shared" si="10"/>
        <v/>
      </c>
      <c r="O72" s="144">
        <f t="shared" si="11"/>
        <v>2</v>
      </c>
      <c r="P72" s="144">
        <f t="shared" si="12"/>
        <v>0</v>
      </c>
      <c r="Q72" s="146" t="s">
        <v>2559</v>
      </c>
      <c r="R72" s="147">
        <f t="shared" si="13"/>
        <v>0</v>
      </c>
      <c r="S72" s="146" t="s">
        <v>406</v>
      </c>
      <c r="T72" s="147">
        <f t="shared" si="13"/>
        <v>0</v>
      </c>
      <c r="U72" s="159" t="s">
        <v>406</v>
      </c>
      <c r="V72" s="54" t="s">
        <v>406</v>
      </c>
    </row>
    <row r="73" spans="3:22">
      <c r="C73" s="47" t="str">
        <f t="shared" si="8"/>
        <v>48</v>
      </c>
      <c r="D73" s="47" t="str">
        <f>Strings!E74</f>
        <v>Holy Dragon</v>
      </c>
      <c r="K73" s="142" t="str">
        <f t="shared" si="9"/>
        <v>046</v>
      </c>
      <c r="L73" s="145" t="s">
        <v>2851</v>
      </c>
      <c r="M73" s="144">
        <f t="shared" si="14"/>
        <v>71</v>
      </c>
      <c r="N73" s="144" t="str">
        <f t="shared" si="10"/>
        <v/>
      </c>
      <c r="O73" s="144">
        <f t="shared" si="11"/>
        <v>2</v>
      </c>
      <c r="P73" s="144">
        <f t="shared" si="12"/>
        <v>0</v>
      </c>
      <c r="Q73" s="146" t="s">
        <v>2542</v>
      </c>
      <c r="R73" s="147">
        <f t="shared" si="13"/>
        <v>0</v>
      </c>
      <c r="S73" s="146" t="s">
        <v>406</v>
      </c>
      <c r="T73" s="147">
        <f t="shared" si="13"/>
        <v>0</v>
      </c>
      <c r="U73" s="159" t="s">
        <v>406</v>
      </c>
      <c r="V73" s="54" t="s">
        <v>406</v>
      </c>
    </row>
    <row r="74" spans="3:22">
      <c r="C74" s="47" t="str">
        <f t="shared" si="8"/>
        <v>49</v>
      </c>
      <c r="D74" s="47" t="str">
        <f>Strings!E75</f>
        <v>Arch Angel</v>
      </c>
      <c r="K74" s="142" t="str">
        <f t="shared" si="9"/>
        <v>047</v>
      </c>
      <c r="L74" s="145" t="s">
        <v>2859</v>
      </c>
      <c r="M74" s="144">
        <f t="shared" si="14"/>
        <v>72</v>
      </c>
      <c r="N74" s="144" t="str">
        <f t="shared" si="10"/>
        <v/>
      </c>
      <c r="O74" s="144">
        <f t="shared" si="11"/>
        <v>2</v>
      </c>
      <c r="P74" s="144">
        <f t="shared" si="12"/>
        <v>0</v>
      </c>
      <c r="Q74" s="146" t="s">
        <v>2542</v>
      </c>
      <c r="R74" s="147">
        <f t="shared" si="13"/>
        <v>0</v>
      </c>
      <c r="S74" s="146" t="s">
        <v>406</v>
      </c>
      <c r="T74" s="147">
        <f t="shared" si="13"/>
        <v>0</v>
      </c>
      <c r="U74" s="159" t="s">
        <v>406</v>
      </c>
      <c r="V74" s="54" t="s">
        <v>406</v>
      </c>
    </row>
    <row r="75" spans="3:22">
      <c r="C75" s="47" t="str">
        <f t="shared" si="8"/>
        <v>4A</v>
      </c>
      <c r="D75" s="47" t="str">
        <f>Strings!E76</f>
        <v>Squire</v>
      </c>
      <c r="K75" s="142" t="str">
        <f t="shared" si="9"/>
        <v>048</v>
      </c>
      <c r="L75" s="145" t="s">
        <v>2860</v>
      </c>
      <c r="M75" s="144">
        <f t="shared" si="14"/>
        <v>73</v>
      </c>
      <c r="N75" s="144" t="str">
        <f t="shared" si="10"/>
        <v/>
      </c>
      <c r="O75" s="144">
        <f t="shared" si="11"/>
        <v>2</v>
      </c>
      <c r="P75" s="144">
        <f t="shared" si="12"/>
        <v>0</v>
      </c>
      <c r="Q75" s="146" t="s">
        <v>2917</v>
      </c>
      <c r="R75" s="147">
        <f t="shared" si="13"/>
        <v>0</v>
      </c>
      <c r="S75" s="146" t="s">
        <v>406</v>
      </c>
      <c r="T75" s="147">
        <f t="shared" si="13"/>
        <v>0</v>
      </c>
      <c r="U75" s="159" t="s">
        <v>406</v>
      </c>
      <c r="V75" s="54" t="s">
        <v>406</v>
      </c>
    </row>
    <row r="76" spans="3:22">
      <c r="C76" s="47" t="str">
        <f t="shared" si="8"/>
        <v>4B</v>
      </c>
      <c r="D76" s="47" t="str">
        <f>Strings!E77</f>
        <v>Chemist</v>
      </c>
      <c r="K76" s="142" t="str">
        <f t="shared" si="9"/>
        <v>049</v>
      </c>
      <c r="L76" s="145" t="s">
        <v>2861</v>
      </c>
      <c r="M76" s="144">
        <f t="shared" si="14"/>
        <v>74</v>
      </c>
      <c r="N76" s="144" t="str">
        <f t="shared" si="10"/>
        <v/>
      </c>
      <c r="O76" s="144">
        <f t="shared" si="11"/>
        <v>2</v>
      </c>
      <c r="P76" s="144">
        <f t="shared" si="12"/>
        <v>0</v>
      </c>
      <c r="Q76" s="146" t="s">
        <v>2549</v>
      </c>
      <c r="R76" s="147">
        <f t="shared" si="13"/>
        <v>0</v>
      </c>
      <c r="S76" s="146" t="s">
        <v>406</v>
      </c>
      <c r="T76" s="147">
        <f t="shared" si="13"/>
        <v>0</v>
      </c>
      <c r="U76" s="159" t="s">
        <v>406</v>
      </c>
      <c r="V76" s="54" t="s">
        <v>406</v>
      </c>
    </row>
    <row r="77" spans="3:22">
      <c r="C77" s="47" t="str">
        <f t="shared" si="8"/>
        <v>4C</v>
      </c>
      <c r="D77" s="47" t="str">
        <f>Strings!E78</f>
        <v>Knight</v>
      </c>
      <c r="K77" s="142" t="str">
        <f t="shared" si="9"/>
        <v>04A</v>
      </c>
      <c r="L77" s="145" t="s">
        <v>2862</v>
      </c>
      <c r="M77" s="144">
        <f t="shared" si="14"/>
        <v>75</v>
      </c>
      <c r="N77" s="144" t="str">
        <f t="shared" si="10"/>
        <v/>
      </c>
      <c r="O77" s="144">
        <f t="shared" si="11"/>
        <v>3</v>
      </c>
      <c r="P77" s="144">
        <f t="shared" si="12"/>
        <v>1</v>
      </c>
      <c r="Q77" s="146" t="s">
        <v>406</v>
      </c>
      <c r="R77" s="147">
        <f t="shared" si="13"/>
        <v>1</v>
      </c>
      <c r="S77" s="146" t="s">
        <v>406</v>
      </c>
      <c r="T77" s="147">
        <f t="shared" si="13"/>
        <v>1</v>
      </c>
      <c r="U77" s="159" t="s">
        <v>406</v>
      </c>
      <c r="V77" s="54" t="s">
        <v>406</v>
      </c>
    </row>
    <row r="78" spans="3:22">
      <c r="C78" s="47" t="str">
        <f t="shared" si="8"/>
        <v>4D</v>
      </c>
      <c r="D78" s="47" t="str">
        <f>Strings!E79</f>
        <v>Archer</v>
      </c>
      <c r="K78" s="142" t="str">
        <f t="shared" si="9"/>
        <v>04B</v>
      </c>
      <c r="L78" s="145" t="s">
        <v>2863</v>
      </c>
      <c r="M78" s="144">
        <f t="shared" si="14"/>
        <v>76</v>
      </c>
      <c r="N78" s="144" t="str">
        <f t="shared" si="10"/>
        <v/>
      </c>
      <c r="O78" s="144">
        <f t="shared" si="11"/>
        <v>4</v>
      </c>
      <c r="P78" s="144">
        <f t="shared" si="12"/>
        <v>1</v>
      </c>
      <c r="Q78" s="146" t="s">
        <v>406</v>
      </c>
      <c r="R78" s="147">
        <f t="shared" si="13"/>
        <v>1</v>
      </c>
      <c r="S78" s="146" t="s">
        <v>406</v>
      </c>
      <c r="T78" s="147">
        <f t="shared" si="13"/>
        <v>1</v>
      </c>
      <c r="U78" s="159" t="s">
        <v>406</v>
      </c>
      <c r="V78" s="54" t="s">
        <v>406</v>
      </c>
    </row>
    <row r="79" spans="3:22">
      <c r="C79" s="47" t="str">
        <f t="shared" si="8"/>
        <v>4E</v>
      </c>
      <c r="D79" s="47" t="str">
        <f>Strings!E80</f>
        <v>Monk</v>
      </c>
      <c r="K79" s="142" t="str">
        <f t="shared" si="9"/>
        <v>04C</v>
      </c>
      <c r="L79" s="145" t="s">
        <v>2864</v>
      </c>
      <c r="M79" s="144">
        <f t="shared" si="14"/>
        <v>77</v>
      </c>
      <c r="N79" s="144" t="str">
        <f t="shared" si="10"/>
        <v/>
      </c>
      <c r="O79" s="144">
        <f t="shared" si="11"/>
        <v>5</v>
      </c>
      <c r="P79" s="144">
        <f t="shared" si="12"/>
        <v>1</v>
      </c>
      <c r="Q79" s="146" t="s">
        <v>406</v>
      </c>
      <c r="R79" s="147">
        <f t="shared" si="13"/>
        <v>1</v>
      </c>
      <c r="S79" s="146" t="s">
        <v>406</v>
      </c>
      <c r="T79" s="147">
        <f t="shared" si="13"/>
        <v>1</v>
      </c>
      <c r="U79" s="159" t="s">
        <v>406</v>
      </c>
      <c r="V79" s="54" t="s">
        <v>406</v>
      </c>
    </row>
    <row r="80" spans="3:22">
      <c r="C80" s="47" t="str">
        <f t="shared" si="8"/>
        <v>4F</v>
      </c>
      <c r="D80" s="47" t="str">
        <f>Strings!E81</f>
        <v>Priest</v>
      </c>
      <c r="K80" s="142" t="str">
        <f t="shared" si="9"/>
        <v>04D</v>
      </c>
      <c r="L80" s="145" t="s">
        <v>2865</v>
      </c>
      <c r="M80" s="144">
        <f t="shared" si="14"/>
        <v>78</v>
      </c>
      <c r="N80" s="144" t="str">
        <f t="shared" si="10"/>
        <v/>
      </c>
      <c r="O80" s="144">
        <f t="shared" si="11"/>
        <v>6</v>
      </c>
      <c r="P80" s="144">
        <f t="shared" si="12"/>
        <v>1</v>
      </c>
      <c r="Q80" s="146" t="s">
        <v>406</v>
      </c>
      <c r="R80" s="147">
        <f t="shared" si="13"/>
        <v>1</v>
      </c>
      <c r="S80" s="146" t="s">
        <v>406</v>
      </c>
      <c r="T80" s="147">
        <f t="shared" si="13"/>
        <v>1</v>
      </c>
      <c r="U80" s="159" t="s">
        <v>406</v>
      </c>
      <c r="V80" s="54" t="s">
        <v>406</v>
      </c>
    </row>
    <row r="81" spans="3:22">
      <c r="C81" s="47" t="str">
        <f t="shared" si="8"/>
        <v>50</v>
      </c>
      <c r="D81" s="47" t="str">
        <f>Strings!E82</f>
        <v>Wizard</v>
      </c>
      <c r="K81" s="142" t="str">
        <f t="shared" si="9"/>
        <v>04E</v>
      </c>
      <c r="L81" s="145" t="s">
        <v>2866</v>
      </c>
      <c r="M81" s="144">
        <f t="shared" si="14"/>
        <v>79</v>
      </c>
      <c r="N81" s="144" t="str">
        <f t="shared" si="10"/>
        <v/>
      </c>
      <c r="O81" s="144">
        <f t="shared" si="11"/>
        <v>7</v>
      </c>
      <c r="P81" s="144">
        <f t="shared" si="12"/>
        <v>1</v>
      </c>
      <c r="Q81" s="146" t="s">
        <v>406</v>
      </c>
      <c r="R81" s="147">
        <f t="shared" si="13"/>
        <v>1</v>
      </c>
      <c r="S81" s="146" t="s">
        <v>406</v>
      </c>
      <c r="T81" s="147">
        <f t="shared" si="13"/>
        <v>1</v>
      </c>
      <c r="U81" s="159" t="s">
        <v>406</v>
      </c>
      <c r="V81" s="54" t="s">
        <v>406</v>
      </c>
    </row>
    <row r="82" spans="3:22">
      <c r="C82" s="47" t="str">
        <f t="shared" si="8"/>
        <v>51</v>
      </c>
      <c r="D82" s="47" t="str">
        <f>Strings!E83</f>
        <v>Time Mage</v>
      </c>
      <c r="K82" s="142" t="str">
        <f t="shared" si="9"/>
        <v>04F</v>
      </c>
      <c r="L82" s="145" t="s">
        <v>2867</v>
      </c>
      <c r="M82" s="144">
        <f t="shared" si="14"/>
        <v>80</v>
      </c>
      <c r="N82" s="144" t="str">
        <f t="shared" si="10"/>
        <v/>
      </c>
      <c r="O82" s="144">
        <f t="shared" si="11"/>
        <v>8</v>
      </c>
      <c r="P82" s="144">
        <f t="shared" si="12"/>
        <v>1</v>
      </c>
      <c r="Q82" s="146" t="s">
        <v>406</v>
      </c>
      <c r="R82" s="147">
        <f t="shared" si="13"/>
        <v>1</v>
      </c>
      <c r="S82" s="146" t="s">
        <v>406</v>
      </c>
      <c r="T82" s="147">
        <f t="shared" si="13"/>
        <v>1</v>
      </c>
      <c r="U82" s="159" t="s">
        <v>406</v>
      </c>
      <c r="V82" s="54" t="s">
        <v>406</v>
      </c>
    </row>
    <row r="83" spans="3:22">
      <c r="C83" s="47" t="str">
        <f t="shared" si="8"/>
        <v>52</v>
      </c>
      <c r="D83" s="47" t="str">
        <f>Strings!E84</f>
        <v>Summoner</v>
      </c>
      <c r="K83" s="142" t="str">
        <f t="shared" si="9"/>
        <v>050</v>
      </c>
      <c r="L83" s="145" t="s">
        <v>2868</v>
      </c>
      <c r="M83" s="144">
        <f t="shared" si="14"/>
        <v>81</v>
      </c>
      <c r="N83" s="144" t="str">
        <f t="shared" si="10"/>
        <v/>
      </c>
      <c r="O83" s="144">
        <f t="shared" si="11"/>
        <v>9</v>
      </c>
      <c r="P83" s="144">
        <f t="shared" si="12"/>
        <v>1</v>
      </c>
      <c r="Q83" s="146" t="s">
        <v>406</v>
      </c>
      <c r="R83" s="147">
        <f t="shared" si="13"/>
        <v>1</v>
      </c>
      <c r="S83" s="146" t="s">
        <v>406</v>
      </c>
      <c r="T83" s="147">
        <f t="shared" si="13"/>
        <v>1</v>
      </c>
      <c r="U83" s="159" t="s">
        <v>406</v>
      </c>
      <c r="V83" s="54" t="s">
        <v>406</v>
      </c>
    </row>
    <row r="84" spans="3:22">
      <c r="C84" s="47" t="str">
        <f t="shared" si="8"/>
        <v>53</v>
      </c>
      <c r="D84" s="47" t="str">
        <f>Strings!E85</f>
        <v>Thief</v>
      </c>
      <c r="K84" s="142" t="str">
        <f t="shared" si="9"/>
        <v>051</v>
      </c>
      <c r="L84" s="145" t="s">
        <v>2869</v>
      </c>
      <c r="M84" s="144">
        <f t="shared" si="14"/>
        <v>82</v>
      </c>
      <c r="N84" s="144" t="str">
        <f t="shared" si="10"/>
        <v/>
      </c>
      <c r="O84" s="144">
        <f t="shared" si="11"/>
        <v>10</v>
      </c>
      <c r="P84" s="144">
        <f t="shared" si="12"/>
        <v>1</v>
      </c>
      <c r="Q84" s="146" t="s">
        <v>406</v>
      </c>
      <c r="R84" s="147">
        <f t="shared" si="13"/>
        <v>1</v>
      </c>
      <c r="S84" s="146" t="s">
        <v>406</v>
      </c>
      <c r="T84" s="147">
        <f t="shared" si="13"/>
        <v>1</v>
      </c>
      <c r="U84" s="159" t="s">
        <v>406</v>
      </c>
      <c r="V84" s="54" t="s">
        <v>406</v>
      </c>
    </row>
    <row r="85" spans="3:22">
      <c r="C85" s="47" t="str">
        <f t="shared" si="8"/>
        <v>54</v>
      </c>
      <c r="D85" s="47" t="str">
        <f>Strings!E86</f>
        <v>Mediator</v>
      </c>
      <c r="K85" s="142" t="str">
        <f t="shared" si="9"/>
        <v>052</v>
      </c>
      <c r="L85" s="145" t="s">
        <v>2870</v>
      </c>
      <c r="M85" s="144">
        <f t="shared" si="14"/>
        <v>83</v>
      </c>
      <c r="N85" s="144" t="str">
        <f t="shared" si="10"/>
        <v/>
      </c>
      <c r="O85" s="144">
        <f t="shared" si="11"/>
        <v>10</v>
      </c>
      <c r="P85" s="144">
        <f t="shared" si="12"/>
        <v>0</v>
      </c>
      <c r="Q85" s="146" t="s">
        <v>2497</v>
      </c>
      <c r="R85" s="147">
        <f t="shared" si="13"/>
        <v>0</v>
      </c>
      <c r="S85" s="146" t="s">
        <v>406</v>
      </c>
      <c r="T85" s="147">
        <f t="shared" si="13"/>
        <v>0</v>
      </c>
      <c r="U85" s="159" t="s">
        <v>406</v>
      </c>
      <c r="V85" s="54" t="s">
        <v>406</v>
      </c>
    </row>
    <row r="86" spans="3:22">
      <c r="C86" s="47" t="str">
        <f t="shared" si="8"/>
        <v>55</v>
      </c>
      <c r="D86" s="47" t="str">
        <f>Strings!E87</f>
        <v>Oracle</v>
      </c>
      <c r="K86" s="142" t="str">
        <f t="shared" si="9"/>
        <v>053</v>
      </c>
      <c r="L86" s="145" t="s">
        <v>2871</v>
      </c>
      <c r="M86" s="144">
        <f t="shared" si="14"/>
        <v>84</v>
      </c>
      <c r="N86" s="144" t="str">
        <f t="shared" si="10"/>
        <v/>
      </c>
      <c r="O86" s="144">
        <f t="shared" si="11"/>
        <v>10</v>
      </c>
      <c r="P86" s="144">
        <f t="shared" si="12"/>
        <v>0</v>
      </c>
      <c r="Q86" s="146" t="s">
        <v>2497</v>
      </c>
      <c r="R86" s="147">
        <f t="shared" si="13"/>
        <v>0</v>
      </c>
      <c r="S86" s="146" t="s">
        <v>406</v>
      </c>
      <c r="T86" s="147">
        <f t="shared" si="13"/>
        <v>0</v>
      </c>
      <c r="U86" s="159" t="s">
        <v>406</v>
      </c>
      <c r="V86" s="54" t="s">
        <v>406</v>
      </c>
    </row>
    <row r="87" spans="3:22">
      <c r="C87" s="47" t="str">
        <f t="shared" si="8"/>
        <v>56</v>
      </c>
      <c r="D87" s="47" t="str">
        <f>Strings!E88</f>
        <v>Geomancer</v>
      </c>
      <c r="K87" s="142" t="str">
        <f t="shared" si="9"/>
        <v>054</v>
      </c>
      <c r="L87" s="145" t="s">
        <v>2872</v>
      </c>
      <c r="M87" s="144">
        <f t="shared" si="14"/>
        <v>85</v>
      </c>
      <c r="N87" s="144" t="str">
        <f t="shared" si="10"/>
        <v/>
      </c>
      <c r="O87" s="144">
        <f t="shared" si="11"/>
        <v>10</v>
      </c>
      <c r="P87" s="144">
        <f t="shared" si="12"/>
        <v>0</v>
      </c>
      <c r="Q87" s="146" t="s">
        <v>2497</v>
      </c>
      <c r="R87" s="147">
        <f t="shared" si="13"/>
        <v>0</v>
      </c>
      <c r="S87" s="146" t="s">
        <v>406</v>
      </c>
      <c r="T87" s="147">
        <f t="shared" si="13"/>
        <v>0</v>
      </c>
      <c r="U87" s="159" t="s">
        <v>406</v>
      </c>
      <c r="V87" s="54" t="s">
        <v>406</v>
      </c>
    </row>
    <row r="88" spans="3:22">
      <c r="C88" s="47" t="str">
        <f t="shared" si="8"/>
        <v>57</v>
      </c>
      <c r="D88" s="47" t="str">
        <f>Strings!E89</f>
        <v>Lancer</v>
      </c>
      <c r="K88" s="142" t="str">
        <f t="shared" si="9"/>
        <v>055</v>
      </c>
      <c r="L88" s="145" t="s">
        <v>2873</v>
      </c>
      <c r="M88" s="144">
        <f t="shared" si="14"/>
        <v>86</v>
      </c>
      <c r="N88" s="144" t="str">
        <f t="shared" si="10"/>
        <v/>
      </c>
      <c r="O88" s="144">
        <f t="shared" si="11"/>
        <v>10</v>
      </c>
      <c r="P88" s="144">
        <f t="shared" si="12"/>
        <v>0</v>
      </c>
      <c r="Q88" s="146" t="s">
        <v>2497</v>
      </c>
      <c r="R88" s="147">
        <f t="shared" si="13"/>
        <v>0</v>
      </c>
      <c r="S88" s="146" t="s">
        <v>406</v>
      </c>
      <c r="T88" s="147">
        <f t="shared" si="13"/>
        <v>0</v>
      </c>
      <c r="U88" s="159" t="s">
        <v>406</v>
      </c>
      <c r="V88" s="54" t="s">
        <v>406</v>
      </c>
    </row>
    <row r="89" spans="3:22">
      <c r="C89" s="47" t="str">
        <f t="shared" si="8"/>
        <v>58</v>
      </c>
      <c r="D89" s="47" t="str">
        <f>Strings!E90</f>
        <v>Samurai</v>
      </c>
      <c r="K89" s="142" t="str">
        <f t="shared" si="9"/>
        <v>056</v>
      </c>
      <c r="L89" s="145" t="s">
        <v>2874</v>
      </c>
      <c r="M89" s="144">
        <f t="shared" si="14"/>
        <v>87</v>
      </c>
      <c r="N89" s="144" t="str">
        <f t="shared" si="10"/>
        <v/>
      </c>
      <c r="O89" s="144">
        <f t="shared" si="11"/>
        <v>10</v>
      </c>
      <c r="P89" s="144">
        <f t="shared" si="12"/>
        <v>0</v>
      </c>
      <c r="Q89" s="146" t="s">
        <v>2497</v>
      </c>
      <c r="R89" s="147">
        <f t="shared" si="13"/>
        <v>0</v>
      </c>
      <c r="S89" s="146" t="s">
        <v>406</v>
      </c>
      <c r="T89" s="147">
        <f t="shared" si="13"/>
        <v>0</v>
      </c>
      <c r="U89" s="159" t="s">
        <v>406</v>
      </c>
      <c r="V89" s="54" t="s">
        <v>406</v>
      </c>
    </row>
    <row r="90" spans="3:22">
      <c r="C90" s="47" t="str">
        <f t="shared" si="8"/>
        <v>59</v>
      </c>
      <c r="D90" s="47" t="str">
        <f>Strings!E91</f>
        <v>Ninja</v>
      </c>
      <c r="K90" s="142" t="str">
        <f t="shared" si="9"/>
        <v>057</v>
      </c>
      <c r="L90" s="145" t="s">
        <v>2852</v>
      </c>
      <c r="M90" s="144">
        <f t="shared" si="14"/>
        <v>88</v>
      </c>
      <c r="N90" s="144" t="str">
        <f t="shared" si="10"/>
        <v/>
      </c>
      <c r="O90" s="144">
        <f t="shared" si="11"/>
        <v>11</v>
      </c>
      <c r="P90" s="144">
        <f t="shared" si="12"/>
        <v>1</v>
      </c>
      <c r="Q90" s="146" t="s">
        <v>406</v>
      </c>
      <c r="R90" s="147">
        <f t="shared" si="13"/>
        <v>1</v>
      </c>
      <c r="S90" s="146" t="s">
        <v>406</v>
      </c>
      <c r="T90" s="147">
        <f t="shared" si="13"/>
        <v>1</v>
      </c>
      <c r="U90" s="159" t="s">
        <v>406</v>
      </c>
      <c r="V90" s="54" t="s">
        <v>406</v>
      </c>
    </row>
    <row r="91" spans="3:22">
      <c r="C91" s="47" t="str">
        <f t="shared" si="8"/>
        <v>5A</v>
      </c>
      <c r="D91" s="47" t="str">
        <f>Strings!E92</f>
        <v>Calculator</v>
      </c>
      <c r="K91" s="142" t="str">
        <f t="shared" si="9"/>
        <v>058</v>
      </c>
      <c r="L91" s="145" t="s">
        <v>2852</v>
      </c>
      <c r="M91" s="144">
        <f t="shared" si="14"/>
        <v>89</v>
      </c>
      <c r="N91" s="144" t="str">
        <f t="shared" si="10"/>
        <v/>
      </c>
      <c r="O91" s="144">
        <f t="shared" si="11"/>
        <v>12</v>
      </c>
      <c r="P91" s="144">
        <f t="shared" si="12"/>
        <v>1</v>
      </c>
      <c r="Q91" s="146" t="s">
        <v>406</v>
      </c>
      <c r="R91" s="147">
        <f t="shared" si="13"/>
        <v>1</v>
      </c>
      <c r="S91" s="146" t="s">
        <v>406</v>
      </c>
      <c r="T91" s="147">
        <f t="shared" si="13"/>
        <v>1</v>
      </c>
      <c r="U91" s="159" t="s">
        <v>406</v>
      </c>
      <c r="V91" s="54" t="s">
        <v>406</v>
      </c>
    </row>
    <row r="92" spans="3:22">
      <c r="C92" s="47" t="str">
        <f t="shared" si="8"/>
        <v>5B</v>
      </c>
      <c r="D92" s="47" t="str">
        <f>Strings!E93</f>
        <v>Bard</v>
      </c>
      <c r="K92" s="142" t="str">
        <f t="shared" si="9"/>
        <v>059</v>
      </c>
      <c r="L92" s="145" t="s">
        <v>2852</v>
      </c>
      <c r="M92" s="144">
        <f t="shared" si="14"/>
        <v>90</v>
      </c>
      <c r="N92" s="144" t="str">
        <f t="shared" si="10"/>
        <v/>
      </c>
      <c r="O92" s="144">
        <f t="shared" si="11"/>
        <v>13</v>
      </c>
      <c r="P92" s="144">
        <f t="shared" si="12"/>
        <v>1</v>
      </c>
      <c r="Q92" s="146" t="s">
        <v>406</v>
      </c>
      <c r="R92" s="147">
        <f t="shared" si="13"/>
        <v>1</v>
      </c>
      <c r="S92" s="146" t="s">
        <v>406</v>
      </c>
      <c r="T92" s="147">
        <f t="shared" si="13"/>
        <v>1</v>
      </c>
      <c r="U92" s="159" t="s">
        <v>406</v>
      </c>
      <c r="V92" s="54" t="s">
        <v>406</v>
      </c>
    </row>
    <row r="93" spans="3:22">
      <c r="C93" s="47" t="str">
        <f t="shared" si="8"/>
        <v>5C</v>
      </c>
      <c r="D93" s="47" t="str">
        <f>Strings!E94</f>
        <v>Dancer</v>
      </c>
      <c r="K93" s="142" t="str">
        <f t="shared" si="9"/>
        <v>05A</v>
      </c>
      <c r="L93" s="145" t="s">
        <v>2852</v>
      </c>
      <c r="M93" s="144">
        <f t="shared" si="14"/>
        <v>91</v>
      </c>
      <c r="N93" s="144" t="str">
        <f t="shared" si="10"/>
        <v/>
      </c>
      <c r="O93" s="144">
        <f t="shared" si="11"/>
        <v>14</v>
      </c>
      <c r="P93" s="144">
        <f t="shared" si="12"/>
        <v>1</v>
      </c>
      <c r="Q93" s="146" t="s">
        <v>406</v>
      </c>
      <c r="R93" s="147">
        <f t="shared" si="13"/>
        <v>1</v>
      </c>
      <c r="S93" s="146" t="s">
        <v>406</v>
      </c>
      <c r="T93" s="147">
        <f t="shared" si="13"/>
        <v>1</v>
      </c>
      <c r="U93" s="159" t="s">
        <v>406</v>
      </c>
      <c r="V93" s="54" t="s">
        <v>406</v>
      </c>
    </row>
    <row r="94" spans="3:22">
      <c r="C94" s="47" t="str">
        <f t="shared" si="8"/>
        <v>5D</v>
      </c>
      <c r="D94" s="47" t="str">
        <f>Strings!E95</f>
        <v>Mime</v>
      </c>
      <c r="K94" s="142" t="str">
        <f t="shared" si="9"/>
        <v>05B</v>
      </c>
      <c r="L94" s="145" t="s">
        <v>2852</v>
      </c>
      <c r="M94" s="144">
        <f t="shared" si="14"/>
        <v>92</v>
      </c>
      <c r="N94" s="144" t="str">
        <f t="shared" si="10"/>
        <v/>
      </c>
      <c r="O94" s="144">
        <f t="shared" si="11"/>
        <v>15</v>
      </c>
      <c r="P94" s="144">
        <f t="shared" si="12"/>
        <v>1</v>
      </c>
      <c r="Q94" s="146" t="s">
        <v>406</v>
      </c>
      <c r="R94" s="147">
        <f t="shared" si="13"/>
        <v>1</v>
      </c>
      <c r="S94" s="146" t="s">
        <v>406</v>
      </c>
      <c r="T94" s="147">
        <f t="shared" si="13"/>
        <v>1</v>
      </c>
      <c r="U94" s="159" t="s">
        <v>406</v>
      </c>
      <c r="V94" s="54" t="s">
        <v>406</v>
      </c>
    </row>
    <row r="95" spans="3:22">
      <c r="C95" s="47" t="str">
        <f t="shared" si="8"/>
        <v>5E</v>
      </c>
      <c r="D95" s="47" t="str">
        <f>Strings!E96</f>
        <v>Chocobo</v>
      </c>
      <c r="K95" s="142" t="str">
        <f t="shared" si="9"/>
        <v>05C</v>
      </c>
      <c r="L95" s="145" t="s">
        <v>2852</v>
      </c>
      <c r="M95" s="144">
        <f t="shared" si="14"/>
        <v>93</v>
      </c>
      <c r="N95" s="144" t="str">
        <f t="shared" si="10"/>
        <v/>
      </c>
      <c r="O95" s="144">
        <f t="shared" si="11"/>
        <v>16</v>
      </c>
      <c r="P95" s="144">
        <f t="shared" si="12"/>
        <v>1</v>
      </c>
      <c r="Q95" s="146" t="s">
        <v>406</v>
      </c>
      <c r="R95" s="147">
        <f t="shared" si="13"/>
        <v>1</v>
      </c>
      <c r="S95" s="146" t="s">
        <v>406</v>
      </c>
      <c r="T95" s="147">
        <f t="shared" si="13"/>
        <v>1</v>
      </c>
      <c r="U95" s="159" t="s">
        <v>406</v>
      </c>
      <c r="V95" s="54" t="s">
        <v>406</v>
      </c>
    </row>
    <row r="96" spans="3:22">
      <c r="C96" s="47" t="str">
        <f t="shared" si="8"/>
        <v>5F</v>
      </c>
      <c r="D96" s="47" t="str">
        <f>Strings!E97</f>
        <v>Black Chocobo</v>
      </c>
      <c r="K96" s="142" t="str">
        <f t="shared" si="9"/>
        <v>05D</v>
      </c>
      <c r="L96" s="145" t="s">
        <v>2875</v>
      </c>
      <c r="M96" s="144">
        <f t="shared" si="14"/>
        <v>94</v>
      </c>
      <c r="N96" s="144" t="str">
        <f t="shared" si="10"/>
        <v/>
      </c>
      <c r="O96" s="144">
        <f t="shared" si="11"/>
        <v>17</v>
      </c>
      <c r="P96" s="144">
        <f t="shared" si="12"/>
        <v>1</v>
      </c>
      <c r="Q96" s="146" t="s">
        <v>406</v>
      </c>
      <c r="R96" s="147">
        <f t="shared" si="13"/>
        <v>1</v>
      </c>
      <c r="S96" s="146" t="s">
        <v>406</v>
      </c>
      <c r="T96" s="147">
        <f t="shared" si="13"/>
        <v>1</v>
      </c>
      <c r="U96" s="159" t="s">
        <v>406</v>
      </c>
      <c r="V96" s="54" t="s">
        <v>406</v>
      </c>
    </row>
    <row r="97" spans="3:22">
      <c r="C97" s="47" t="str">
        <f t="shared" si="8"/>
        <v>60</v>
      </c>
      <c r="D97" s="47" t="str">
        <f>Strings!E98</f>
        <v>Red Chocobo</v>
      </c>
      <c r="K97" s="142" t="str">
        <f t="shared" si="9"/>
        <v>05E</v>
      </c>
      <c r="L97" s="145" t="s">
        <v>2875</v>
      </c>
      <c r="M97" s="144">
        <f t="shared" si="14"/>
        <v>95</v>
      </c>
      <c r="N97" s="144" t="str">
        <f t="shared" si="10"/>
        <v/>
      </c>
      <c r="O97" s="144">
        <f t="shared" si="11"/>
        <v>18</v>
      </c>
      <c r="P97" s="144">
        <f t="shared" si="12"/>
        <v>1</v>
      </c>
      <c r="Q97" s="146" t="s">
        <v>406</v>
      </c>
      <c r="R97" s="147">
        <f t="shared" si="13"/>
        <v>1</v>
      </c>
      <c r="S97" s="146" t="s">
        <v>406</v>
      </c>
      <c r="T97" s="147">
        <f t="shared" si="13"/>
        <v>1</v>
      </c>
      <c r="U97" s="159" t="s">
        <v>406</v>
      </c>
      <c r="V97" s="54" t="s">
        <v>406</v>
      </c>
    </row>
    <row r="98" spans="3:22">
      <c r="C98" s="47" t="str">
        <f t="shared" si="8"/>
        <v>61</v>
      </c>
      <c r="D98" s="47" t="str">
        <f>Strings!E99</f>
        <v>Goblin</v>
      </c>
      <c r="K98" s="142" t="str">
        <f t="shared" si="9"/>
        <v>05F</v>
      </c>
      <c r="L98" s="145" t="s">
        <v>2875</v>
      </c>
      <c r="M98" s="144">
        <f t="shared" si="14"/>
        <v>96</v>
      </c>
      <c r="N98" s="144" t="str">
        <f t="shared" si="10"/>
        <v/>
      </c>
      <c r="O98" s="144">
        <f t="shared" si="11"/>
        <v>19</v>
      </c>
      <c r="P98" s="144">
        <f t="shared" si="12"/>
        <v>1</v>
      </c>
      <c r="Q98" s="146" t="s">
        <v>406</v>
      </c>
      <c r="R98" s="147">
        <f t="shared" si="13"/>
        <v>1</v>
      </c>
      <c r="S98" s="146" t="s">
        <v>406</v>
      </c>
      <c r="T98" s="147">
        <f t="shared" si="13"/>
        <v>1</v>
      </c>
      <c r="U98" s="159" t="s">
        <v>406</v>
      </c>
      <c r="V98" s="54" t="s">
        <v>406</v>
      </c>
    </row>
    <row r="99" spans="3:22">
      <c r="C99" s="47" t="str">
        <f t="shared" si="8"/>
        <v>62</v>
      </c>
      <c r="D99" s="47" t="str">
        <f>Strings!E100</f>
        <v>Black Goblin</v>
      </c>
      <c r="K99" s="142" t="str">
        <f t="shared" si="9"/>
        <v>060</v>
      </c>
      <c r="L99" s="145" t="s">
        <v>2852</v>
      </c>
      <c r="M99" s="144">
        <f t="shared" si="14"/>
        <v>97</v>
      </c>
      <c r="N99" s="144" t="str">
        <f t="shared" ref="N99:N130" si="15">IFERROR(DEC2HEX(MATCH(M99,$O$3:$O$160,0)-1,3)&amp;", ","")</f>
        <v/>
      </c>
      <c r="O99" s="144">
        <f t="shared" si="11"/>
        <v>19</v>
      </c>
      <c r="P99" s="144">
        <f t="shared" si="12"/>
        <v>0</v>
      </c>
      <c r="Q99" s="146" t="s">
        <v>406</v>
      </c>
      <c r="R99" s="147">
        <f t="shared" si="13"/>
        <v>0</v>
      </c>
      <c r="S99" s="146" t="s">
        <v>406</v>
      </c>
      <c r="T99" s="147">
        <f t="shared" si="13"/>
        <v>0</v>
      </c>
      <c r="U99" s="159" t="s">
        <v>2956</v>
      </c>
      <c r="V99" s="54" t="s">
        <v>406</v>
      </c>
    </row>
    <row r="100" spans="3:22">
      <c r="C100" s="47" t="str">
        <f t="shared" si="8"/>
        <v>63</v>
      </c>
      <c r="D100" s="47" t="str">
        <f>Strings!E101</f>
        <v>Gobbledeguck</v>
      </c>
      <c r="K100" s="142" t="str">
        <f t="shared" si="9"/>
        <v>061</v>
      </c>
      <c r="L100" s="145" t="s">
        <v>2876</v>
      </c>
      <c r="M100" s="144">
        <f t="shared" si="14"/>
        <v>98</v>
      </c>
      <c r="N100" s="144" t="str">
        <f t="shared" si="15"/>
        <v/>
      </c>
      <c r="O100" s="144">
        <f t="shared" si="11"/>
        <v>19</v>
      </c>
      <c r="P100" s="144">
        <f t="shared" si="12"/>
        <v>0</v>
      </c>
      <c r="Q100" s="146" t="s">
        <v>406</v>
      </c>
      <c r="R100" s="147">
        <f t="shared" si="13"/>
        <v>0</v>
      </c>
      <c r="S100" s="146" t="s">
        <v>406</v>
      </c>
      <c r="T100" s="147">
        <f t="shared" si="13"/>
        <v>0</v>
      </c>
      <c r="U100" s="159" t="s">
        <v>2956</v>
      </c>
      <c r="V100" s="54" t="s">
        <v>406</v>
      </c>
    </row>
    <row r="101" spans="3:22">
      <c r="C101" s="47" t="str">
        <f t="shared" si="8"/>
        <v>64</v>
      </c>
      <c r="D101" s="47" t="str">
        <f>Strings!E102</f>
        <v>Bomb</v>
      </c>
      <c r="K101" s="142" t="str">
        <f t="shared" si="9"/>
        <v>062</v>
      </c>
      <c r="L101" s="145" t="s">
        <v>2877</v>
      </c>
      <c r="M101" s="144">
        <f t="shared" si="14"/>
        <v>99</v>
      </c>
      <c r="N101" s="144" t="str">
        <f t="shared" si="15"/>
        <v/>
      </c>
      <c r="O101" s="144">
        <f t="shared" si="11"/>
        <v>19</v>
      </c>
      <c r="P101" s="144">
        <f t="shared" si="12"/>
        <v>0</v>
      </c>
      <c r="Q101" s="146" t="s">
        <v>406</v>
      </c>
      <c r="R101" s="147">
        <f t="shared" si="13"/>
        <v>0</v>
      </c>
      <c r="S101" s="146" t="s">
        <v>406</v>
      </c>
      <c r="T101" s="147">
        <f t="shared" si="13"/>
        <v>0</v>
      </c>
      <c r="U101" s="159" t="s">
        <v>2956</v>
      </c>
      <c r="V101" s="54" t="s">
        <v>406</v>
      </c>
    </row>
    <row r="102" spans="3:22">
      <c r="C102" s="47" t="str">
        <f t="shared" si="8"/>
        <v>65</v>
      </c>
      <c r="D102" s="47" t="str">
        <f>Strings!E103</f>
        <v>Grenade</v>
      </c>
      <c r="K102" s="142" t="str">
        <f t="shared" si="9"/>
        <v>063</v>
      </c>
      <c r="L102" s="145" t="s">
        <v>2848</v>
      </c>
      <c r="M102" s="144">
        <f t="shared" si="14"/>
        <v>100</v>
      </c>
      <c r="N102" s="144" t="str">
        <f t="shared" si="15"/>
        <v/>
      </c>
      <c r="O102" s="144">
        <f t="shared" si="11"/>
        <v>19</v>
      </c>
      <c r="P102" s="144">
        <f t="shared" si="12"/>
        <v>0</v>
      </c>
      <c r="Q102" s="146" t="s">
        <v>406</v>
      </c>
      <c r="R102" s="147">
        <f t="shared" si="13"/>
        <v>0</v>
      </c>
      <c r="S102" s="146" t="s">
        <v>406</v>
      </c>
      <c r="T102" s="147">
        <f t="shared" si="13"/>
        <v>0</v>
      </c>
      <c r="U102" s="159" t="s">
        <v>2956</v>
      </c>
      <c r="V102" s="54" t="s">
        <v>406</v>
      </c>
    </row>
    <row r="103" spans="3:22">
      <c r="C103" s="47" t="str">
        <f t="shared" si="8"/>
        <v>66</v>
      </c>
      <c r="D103" s="47" t="str">
        <f>Strings!E104</f>
        <v>Explosive</v>
      </c>
      <c r="K103" s="142" t="str">
        <f t="shared" si="9"/>
        <v>064</v>
      </c>
      <c r="L103" s="145" t="s">
        <v>2855</v>
      </c>
      <c r="M103" s="144">
        <f t="shared" si="14"/>
        <v>101</v>
      </c>
      <c r="N103" s="144" t="str">
        <f t="shared" si="15"/>
        <v/>
      </c>
      <c r="O103" s="144">
        <f t="shared" si="11"/>
        <v>19</v>
      </c>
      <c r="P103" s="144">
        <f t="shared" si="12"/>
        <v>0</v>
      </c>
      <c r="Q103" s="146" t="s">
        <v>406</v>
      </c>
      <c r="R103" s="147">
        <f t="shared" si="13"/>
        <v>0</v>
      </c>
      <c r="S103" s="146" t="s">
        <v>406</v>
      </c>
      <c r="T103" s="147">
        <f t="shared" si="13"/>
        <v>0</v>
      </c>
      <c r="U103" s="159" t="s">
        <v>2956</v>
      </c>
      <c r="V103" s="54" t="s">
        <v>406</v>
      </c>
    </row>
    <row r="104" spans="3:22">
      <c r="C104" s="47" t="str">
        <f t="shared" si="8"/>
        <v>67</v>
      </c>
      <c r="D104" s="47" t="str">
        <f>Strings!E105</f>
        <v>Red Panther</v>
      </c>
      <c r="K104" s="142" t="str">
        <f t="shared" si="9"/>
        <v>065</v>
      </c>
      <c r="L104" s="145" t="s">
        <v>2878</v>
      </c>
      <c r="M104" s="144">
        <f t="shared" si="14"/>
        <v>102</v>
      </c>
      <c r="N104" s="144" t="str">
        <f t="shared" si="15"/>
        <v/>
      </c>
      <c r="O104" s="144">
        <f t="shared" si="11"/>
        <v>19</v>
      </c>
      <c r="P104" s="144">
        <f t="shared" si="12"/>
        <v>0</v>
      </c>
      <c r="Q104" s="146" t="s">
        <v>406</v>
      </c>
      <c r="R104" s="147">
        <f t="shared" si="13"/>
        <v>0</v>
      </c>
      <c r="S104" s="146" t="s">
        <v>406</v>
      </c>
      <c r="T104" s="147">
        <f t="shared" si="13"/>
        <v>0</v>
      </c>
      <c r="U104" s="159" t="s">
        <v>2956</v>
      </c>
      <c r="V104" s="54" t="s">
        <v>406</v>
      </c>
    </row>
    <row r="105" spans="3:22">
      <c r="C105" s="47" t="str">
        <f t="shared" si="8"/>
        <v>68</v>
      </c>
      <c r="D105" s="47" t="str">
        <f>Strings!E106</f>
        <v>Cuar</v>
      </c>
      <c r="K105" s="142" t="str">
        <f t="shared" si="9"/>
        <v>066</v>
      </c>
      <c r="L105" s="145" t="s">
        <v>2856</v>
      </c>
      <c r="M105" s="144">
        <f t="shared" si="14"/>
        <v>103</v>
      </c>
      <c r="N105" s="144" t="str">
        <f t="shared" si="15"/>
        <v/>
      </c>
      <c r="O105" s="144">
        <f t="shared" si="11"/>
        <v>19</v>
      </c>
      <c r="P105" s="144">
        <f t="shared" si="12"/>
        <v>0</v>
      </c>
      <c r="Q105" s="146" t="s">
        <v>406</v>
      </c>
      <c r="R105" s="147">
        <f t="shared" si="13"/>
        <v>0</v>
      </c>
      <c r="S105" s="146" t="s">
        <v>406</v>
      </c>
      <c r="T105" s="147">
        <f t="shared" si="13"/>
        <v>0</v>
      </c>
      <c r="U105" s="159" t="s">
        <v>2956</v>
      </c>
      <c r="V105" s="54" t="s">
        <v>406</v>
      </c>
    </row>
    <row r="106" spans="3:22">
      <c r="C106" s="47" t="str">
        <f t="shared" si="8"/>
        <v>69</v>
      </c>
      <c r="D106" s="47" t="str">
        <f>Strings!E107</f>
        <v>Vampire</v>
      </c>
      <c r="K106" s="142" t="str">
        <f t="shared" si="9"/>
        <v>067</v>
      </c>
      <c r="L106" s="145" t="s">
        <v>2879</v>
      </c>
      <c r="M106" s="144">
        <f t="shared" si="14"/>
        <v>104</v>
      </c>
      <c r="N106" s="144" t="str">
        <f t="shared" si="15"/>
        <v/>
      </c>
      <c r="O106" s="144">
        <f t="shared" si="11"/>
        <v>19</v>
      </c>
      <c r="P106" s="144">
        <f t="shared" si="12"/>
        <v>0</v>
      </c>
      <c r="Q106" s="146" t="s">
        <v>406</v>
      </c>
      <c r="R106" s="147">
        <f t="shared" si="13"/>
        <v>0</v>
      </c>
      <c r="S106" s="146" t="s">
        <v>406</v>
      </c>
      <c r="T106" s="147">
        <f t="shared" si="13"/>
        <v>0</v>
      </c>
      <c r="U106" s="159" t="s">
        <v>2956</v>
      </c>
      <c r="V106" s="54" t="s">
        <v>406</v>
      </c>
    </row>
    <row r="107" spans="3:22">
      <c r="C107" s="47" t="str">
        <f t="shared" si="8"/>
        <v>6A</v>
      </c>
      <c r="D107" s="47" t="str">
        <f>Strings!E108</f>
        <v>Pisco Demon</v>
      </c>
      <c r="K107" s="142" t="str">
        <f t="shared" si="9"/>
        <v>068</v>
      </c>
      <c r="L107" s="145" t="s">
        <v>2880</v>
      </c>
      <c r="M107" s="144">
        <f t="shared" si="14"/>
        <v>105</v>
      </c>
      <c r="N107" s="144" t="str">
        <f t="shared" si="15"/>
        <v/>
      </c>
      <c r="O107" s="144">
        <f t="shared" si="11"/>
        <v>19</v>
      </c>
      <c r="P107" s="144">
        <f t="shared" si="12"/>
        <v>0</v>
      </c>
      <c r="Q107" s="146" t="s">
        <v>406</v>
      </c>
      <c r="R107" s="147">
        <f t="shared" si="13"/>
        <v>0</v>
      </c>
      <c r="S107" s="146" t="s">
        <v>406</v>
      </c>
      <c r="T107" s="147">
        <f t="shared" si="13"/>
        <v>0</v>
      </c>
      <c r="U107" s="159" t="s">
        <v>2956</v>
      </c>
      <c r="V107" s="54" t="s">
        <v>406</v>
      </c>
    </row>
    <row r="108" spans="3:22">
      <c r="C108" s="47" t="str">
        <f t="shared" si="8"/>
        <v>6B</v>
      </c>
      <c r="D108" s="47" t="str">
        <f>Strings!E109</f>
        <v>Squidlarkin</v>
      </c>
      <c r="K108" s="142" t="str">
        <f t="shared" si="9"/>
        <v>069</v>
      </c>
      <c r="L108" s="145" t="s">
        <v>2881</v>
      </c>
      <c r="M108" s="144">
        <f t="shared" si="14"/>
        <v>106</v>
      </c>
      <c r="N108" s="144" t="str">
        <f t="shared" si="15"/>
        <v/>
      </c>
      <c r="O108" s="144">
        <f t="shared" si="11"/>
        <v>19</v>
      </c>
      <c r="P108" s="144">
        <f t="shared" si="12"/>
        <v>0</v>
      </c>
      <c r="Q108" s="146" t="s">
        <v>406</v>
      </c>
      <c r="R108" s="147">
        <f t="shared" si="13"/>
        <v>0</v>
      </c>
      <c r="S108" s="146" t="s">
        <v>406</v>
      </c>
      <c r="T108" s="147">
        <f t="shared" si="13"/>
        <v>0</v>
      </c>
      <c r="U108" s="159" t="s">
        <v>2956</v>
      </c>
      <c r="V108" s="54" t="s">
        <v>406</v>
      </c>
    </row>
    <row r="109" spans="3:22">
      <c r="C109" s="47" t="str">
        <f t="shared" si="8"/>
        <v>6C</v>
      </c>
      <c r="D109" s="47" t="str">
        <f>Strings!E110</f>
        <v>Mindflare</v>
      </c>
      <c r="K109" s="142" t="str">
        <f t="shared" si="9"/>
        <v>06A</v>
      </c>
      <c r="L109" s="145" t="s">
        <v>2882</v>
      </c>
      <c r="M109" s="144">
        <f t="shared" si="14"/>
        <v>107</v>
      </c>
      <c r="N109" s="144" t="str">
        <f t="shared" si="15"/>
        <v/>
      </c>
      <c r="O109" s="144">
        <f t="shared" si="11"/>
        <v>19</v>
      </c>
      <c r="P109" s="144">
        <f t="shared" si="12"/>
        <v>0</v>
      </c>
      <c r="Q109" s="146" t="s">
        <v>406</v>
      </c>
      <c r="R109" s="147">
        <f t="shared" si="13"/>
        <v>0</v>
      </c>
      <c r="S109" s="146" t="s">
        <v>406</v>
      </c>
      <c r="T109" s="147">
        <f t="shared" si="13"/>
        <v>0</v>
      </c>
      <c r="U109" s="159" t="s">
        <v>2956</v>
      </c>
      <c r="V109" s="54" t="s">
        <v>406</v>
      </c>
    </row>
    <row r="110" spans="3:22">
      <c r="C110" s="47" t="str">
        <f t="shared" si="8"/>
        <v>6D</v>
      </c>
      <c r="D110" s="47" t="str">
        <f>Strings!E111</f>
        <v>Skeleton</v>
      </c>
      <c r="K110" s="142" t="str">
        <f t="shared" si="9"/>
        <v>06B</v>
      </c>
      <c r="L110" s="145" t="s">
        <v>2849</v>
      </c>
      <c r="M110" s="144">
        <f t="shared" si="14"/>
        <v>108</v>
      </c>
      <c r="N110" s="144" t="str">
        <f t="shared" si="15"/>
        <v/>
      </c>
      <c r="O110" s="144">
        <f t="shared" si="11"/>
        <v>19</v>
      </c>
      <c r="P110" s="144">
        <f t="shared" si="12"/>
        <v>0</v>
      </c>
      <c r="Q110" s="146" t="s">
        <v>406</v>
      </c>
      <c r="R110" s="147">
        <f t="shared" si="13"/>
        <v>0</v>
      </c>
      <c r="S110" s="146" t="s">
        <v>406</v>
      </c>
      <c r="T110" s="147">
        <f t="shared" si="13"/>
        <v>0</v>
      </c>
      <c r="U110" s="159" t="s">
        <v>2956</v>
      </c>
      <c r="V110" s="54" t="s">
        <v>406</v>
      </c>
    </row>
    <row r="111" spans="3:22">
      <c r="C111" s="47" t="str">
        <f t="shared" si="8"/>
        <v>6E</v>
      </c>
      <c r="D111" s="47" t="str">
        <f>Strings!E112</f>
        <v>Bone Snatch</v>
      </c>
      <c r="K111" s="142" t="str">
        <f t="shared" si="9"/>
        <v>06C</v>
      </c>
      <c r="L111" s="145" t="s">
        <v>2850</v>
      </c>
      <c r="M111" s="144">
        <f t="shared" si="14"/>
        <v>109</v>
      </c>
      <c r="N111" s="144" t="str">
        <f t="shared" si="15"/>
        <v/>
      </c>
      <c r="O111" s="144">
        <f t="shared" si="11"/>
        <v>19</v>
      </c>
      <c r="P111" s="144">
        <f t="shared" si="12"/>
        <v>0</v>
      </c>
      <c r="Q111" s="146" t="s">
        <v>406</v>
      </c>
      <c r="R111" s="147">
        <f t="shared" si="13"/>
        <v>0</v>
      </c>
      <c r="S111" s="146" t="s">
        <v>406</v>
      </c>
      <c r="T111" s="147">
        <f t="shared" si="13"/>
        <v>0</v>
      </c>
      <c r="U111" s="159" t="s">
        <v>2956</v>
      </c>
      <c r="V111" s="54" t="s">
        <v>406</v>
      </c>
    </row>
    <row r="112" spans="3:22">
      <c r="C112" s="47" t="str">
        <f t="shared" si="8"/>
        <v>6F</v>
      </c>
      <c r="D112" s="47" t="str">
        <f>Strings!E113</f>
        <v>Living Bone</v>
      </c>
      <c r="K112" s="142" t="str">
        <f t="shared" si="9"/>
        <v>06D</v>
      </c>
      <c r="L112" s="145" t="s">
        <v>2883</v>
      </c>
      <c r="M112" s="144">
        <f t="shared" si="14"/>
        <v>110</v>
      </c>
      <c r="N112" s="144" t="str">
        <f t="shared" si="15"/>
        <v/>
      </c>
      <c r="O112" s="144">
        <f t="shared" si="11"/>
        <v>19</v>
      </c>
      <c r="P112" s="144">
        <f t="shared" si="12"/>
        <v>0</v>
      </c>
      <c r="Q112" s="146" t="s">
        <v>406</v>
      </c>
      <c r="R112" s="147">
        <f t="shared" si="13"/>
        <v>0</v>
      </c>
      <c r="S112" s="146" t="s">
        <v>406</v>
      </c>
      <c r="T112" s="147">
        <f t="shared" si="13"/>
        <v>0</v>
      </c>
      <c r="U112" s="159" t="s">
        <v>2956</v>
      </c>
      <c r="V112" s="54" t="s">
        <v>406</v>
      </c>
    </row>
    <row r="113" spans="3:22">
      <c r="C113" s="47" t="str">
        <f t="shared" si="8"/>
        <v>70</v>
      </c>
      <c r="D113" s="47" t="str">
        <f>Strings!E114</f>
        <v>Ghoul</v>
      </c>
      <c r="K113" s="142" t="str">
        <f t="shared" si="9"/>
        <v>06E</v>
      </c>
      <c r="L113" s="145" t="s">
        <v>2884</v>
      </c>
      <c r="M113" s="144">
        <f t="shared" si="14"/>
        <v>111</v>
      </c>
      <c r="N113" s="144" t="str">
        <f t="shared" si="15"/>
        <v/>
      </c>
      <c r="O113" s="144">
        <f t="shared" si="11"/>
        <v>19</v>
      </c>
      <c r="P113" s="144">
        <f t="shared" si="12"/>
        <v>0</v>
      </c>
      <c r="Q113" s="146" t="s">
        <v>406</v>
      </c>
      <c r="R113" s="147">
        <f t="shared" si="13"/>
        <v>0</v>
      </c>
      <c r="S113" s="146" t="s">
        <v>406</v>
      </c>
      <c r="T113" s="147">
        <f t="shared" si="13"/>
        <v>0</v>
      </c>
      <c r="U113" s="159" t="s">
        <v>2956</v>
      </c>
      <c r="V113" s="54" t="s">
        <v>406</v>
      </c>
    </row>
    <row r="114" spans="3:22">
      <c r="C114" s="47" t="str">
        <f t="shared" si="8"/>
        <v>71</v>
      </c>
      <c r="D114" s="47" t="str">
        <f>Strings!E115</f>
        <v>Gust</v>
      </c>
      <c r="K114" s="142" t="str">
        <f t="shared" si="9"/>
        <v>06F</v>
      </c>
      <c r="L114" s="145" t="s">
        <v>2858</v>
      </c>
      <c r="M114" s="144">
        <f t="shared" si="14"/>
        <v>112</v>
      </c>
      <c r="N114" s="144" t="str">
        <f t="shared" si="15"/>
        <v/>
      </c>
      <c r="O114" s="144">
        <f t="shared" si="11"/>
        <v>19</v>
      </c>
      <c r="P114" s="144">
        <f t="shared" si="12"/>
        <v>0</v>
      </c>
      <c r="Q114" s="146" t="s">
        <v>406</v>
      </c>
      <c r="R114" s="147">
        <f t="shared" si="13"/>
        <v>0</v>
      </c>
      <c r="S114" s="146" t="s">
        <v>406</v>
      </c>
      <c r="T114" s="147">
        <f t="shared" si="13"/>
        <v>0</v>
      </c>
      <c r="U114" s="159" t="s">
        <v>2956</v>
      </c>
      <c r="V114" s="54" t="s">
        <v>406</v>
      </c>
    </row>
    <row r="115" spans="3:22">
      <c r="C115" s="47" t="str">
        <f t="shared" si="8"/>
        <v>72</v>
      </c>
      <c r="D115" s="47" t="str">
        <f>Strings!E116</f>
        <v>Revnant</v>
      </c>
      <c r="K115" s="142" t="str">
        <f t="shared" si="9"/>
        <v>070</v>
      </c>
      <c r="L115" s="145" t="s">
        <v>2885</v>
      </c>
      <c r="M115" s="144">
        <f t="shared" si="14"/>
        <v>113</v>
      </c>
      <c r="N115" s="144" t="str">
        <f t="shared" si="15"/>
        <v/>
      </c>
      <c r="O115" s="144">
        <f t="shared" si="11"/>
        <v>19</v>
      </c>
      <c r="P115" s="144">
        <f t="shared" si="12"/>
        <v>0</v>
      </c>
      <c r="Q115" s="146" t="s">
        <v>406</v>
      </c>
      <c r="R115" s="147">
        <f t="shared" si="13"/>
        <v>0</v>
      </c>
      <c r="S115" s="146" t="s">
        <v>406</v>
      </c>
      <c r="T115" s="147">
        <f t="shared" si="13"/>
        <v>0</v>
      </c>
      <c r="U115" s="159" t="s">
        <v>2956</v>
      </c>
      <c r="V115" s="54" t="s">
        <v>406</v>
      </c>
    </row>
    <row r="116" spans="3:22">
      <c r="C116" s="47" t="str">
        <f t="shared" si="8"/>
        <v>73</v>
      </c>
      <c r="D116" s="47" t="str">
        <f>Strings!E117</f>
        <v>Flotiball</v>
      </c>
      <c r="K116" s="142" t="str">
        <f t="shared" si="9"/>
        <v>071</v>
      </c>
      <c r="L116" s="145" t="s">
        <v>2859</v>
      </c>
      <c r="M116" s="144">
        <f t="shared" si="14"/>
        <v>114</v>
      </c>
      <c r="N116" s="144" t="str">
        <f t="shared" si="15"/>
        <v/>
      </c>
      <c r="O116" s="144">
        <f t="shared" si="11"/>
        <v>19</v>
      </c>
      <c r="P116" s="144">
        <f t="shared" si="12"/>
        <v>0</v>
      </c>
      <c r="Q116" s="146" t="s">
        <v>406</v>
      </c>
      <c r="R116" s="147">
        <f t="shared" si="13"/>
        <v>0</v>
      </c>
      <c r="S116" s="146" t="s">
        <v>406</v>
      </c>
      <c r="T116" s="147">
        <f t="shared" si="13"/>
        <v>0</v>
      </c>
      <c r="U116" s="159" t="s">
        <v>2956</v>
      </c>
      <c r="V116" s="54" t="s">
        <v>406</v>
      </c>
    </row>
    <row r="117" spans="3:22">
      <c r="C117" s="47" t="str">
        <f t="shared" si="8"/>
        <v>74</v>
      </c>
      <c r="D117" s="47" t="str">
        <f>Strings!E118</f>
        <v>Ahriman</v>
      </c>
      <c r="K117" s="142" t="str">
        <f t="shared" si="9"/>
        <v>072</v>
      </c>
      <c r="L117" s="145" t="s">
        <v>2886</v>
      </c>
      <c r="M117" s="144">
        <f t="shared" si="14"/>
        <v>115</v>
      </c>
      <c r="N117" s="144" t="str">
        <f t="shared" si="15"/>
        <v/>
      </c>
      <c r="O117" s="144">
        <f t="shared" si="11"/>
        <v>19</v>
      </c>
      <c r="P117" s="144">
        <f t="shared" si="12"/>
        <v>0</v>
      </c>
      <c r="Q117" s="146" t="s">
        <v>406</v>
      </c>
      <c r="R117" s="147">
        <f t="shared" si="13"/>
        <v>0</v>
      </c>
      <c r="S117" s="146" t="s">
        <v>406</v>
      </c>
      <c r="T117" s="147">
        <f t="shared" si="13"/>
        <v>0</v>
      </c>
      <c r="U117" s="159" t="s">
        <v>2956</v>
      </c>
      <c r="V117" s="54" t="s">
        <v>406</v>
      </c>
    </row>
    <row r="118" spans="3:22">
      <c r="C118" s="47" t="str">
        <f t="shared" si="8"/>
        <v>75</v>
      </c>
      <c r="D118" s="47" t="str">
        <f>Strings!E119</f>
        <v>Plague</v>
      </c>
      <c r="K118" s="142" t="str">
        <f t="shared" si="9"/>
        <v>073</v>
      </c>
      <c r="L118" s="145" t="s">
        <v>2887</v>
      </c>
      <c r="M118" s="144">
        <f t="shared" si="14"/>
        <v>116</v>
      </c>
      <c r="N118" s="144" t="str">
        <f t="shared" si="15"/>
        <v/>
      </c>
      <c r="O118" s="144">
        <f t="shared" si="11"/>
        <v>19</v>
      </c>
      <c r="P118" s="144">
        <f t="shared" si="12"/>
        <v>0</v>
      </c>
      <c r="Q118" s="146" t="s">
        <v>406</v>
      </c>
      <c r="R118" s="147">
        <f t="shared" si="13"/>
        <v>0</v>
      </c>
      <c r="S118" s="146" t="s">
        <v>406</v>
      </c>
      <c r="T118" s="147">
        <f t="shared" si="13"/>
        <v>0</v>
      </c>
      <c r="U118" s="159" t="s">
        <v>2956</v>
      </c>
      <c r="V118" s="54" t="s">
        <v>406</v>
      </c>
    </row>
    <row r="119" spans="3:22">
      <c r="C119" s="47" t="str">
        <f t="shared" si="8"/>
        <v>76</v>
      </c>
      <c r="D119" s="47" t="str">
        <f>Strings!E120</f>
        <v>Juravis</v>
      </c>
      <c r="K119" s="142" t="str">
        <f t="shared" si="9"/>
        <v>074</v>
      </c>
      <c r="L119" s="145" t="s">
        <v>2888</v>
      </c>
      <c r="M119" s="144">
        <f t="shared" si="14"/>
        <v>117</v>
      </c>
      <c r="N119" s="144" t="str">
        <f t="shared" si="15"/>
        <v/>
      </c>
      <c r="O119" s="144">
        <f t="shared" si="11"/>
        <v>19</v>
      </c>
      <c r="P119" s="144">
        <f t="shared" si="12"/>
        <v>0</v>
      </c>
      <c r="Q119" s="146" t="s">
        <v>406</v>
      </c>
      <c r="R119" s="147">
        <f t="shared" si="13"/>
        <v>0</v>
      </c>
      <c r="S119" s="146" t="s">
        <v>406</v>
      </c>
      <c r="T119" s="147">
        <f t="shared" si="13"/>
        <v>0</v>
      </c>
      <c r="U119" s="159" t="s">
        <v>2956</v>
      </c>
      <c r="V119" s="54" t="s">
        <v>406</v>
      </c>
    </row>
    <row r="120" spans="3:22">
      <c r="C120" s="47" t="str">
        <f t="shared" si="8"/>
        <v>77</v>
      </c>
      <c r="D120" s="47" t="str">
        <f>Strings!E121</f>
        <v>Steel Hawk</v>
      </c>
      <c r="K120" s="142" t="str">
        <f t="shared" si="9"/>
        <v>075</v>
      </c>
      <c r="L120" s="145" t="s">
        <v>2889</v>
      </c>
      <c r="M120" s="144">
        <f t="shared" si="14"/>
        <v>118</v>
      </c>
      <c r="N120" s="144" t="str">
        <f t="shared" si="15"/>
        <v/>
      </c>
      <c r="O120" s="144">
        <f t="shared" si="11"/>
        <v>19</v>
      </c>
      <c r="P120" s="144">
        <f t="shared" si="12"/>
        <v>0</v>
      </c>
      <c r="Q120" s="146" t="s">
        <v>406</v>
      </c>
      <c r="R120" s="147">
        <f t="shared" si="13"/>
        <v>0</v>
      </c>
      <c r="S120" s="146" t="s">
        <v>406</v>
      </c>
      <c r="T120" s="147">
        <f t="shared" si="13"/>
        <v>0</v>
      </c>
      <c r="U120" s="159" t="s">
        <v>2956</v>
      </c>
      <c r="V120" s="54" t="s">
        <v>406</v>
      </c>
    </row>
    <row r="121" spans="3:22">
      <c r="C121" s="47" t="str">
        <f t="shared" si="8"/>
        <v>78</v>
      </c>
      <c r="D121" s="47" t="str">
        <f>Strings!E122</f>
        <v>Cocatoris</v>
      </c>
      <c r="K121" s="142" t="str">
        <f t="shared" si="9"/>
        <v>076</v>
      </c>
      <c r="L121" s="145" t="s">
        <v>2851</v>
      </c>
      <c r="M121" s="144">
        <f t="shared" si="14"/>
        <v>119</v>
      </c>
      <c r="N121" s="144" t="str">
        <f t="shared" si="15"/>
        <v/>
      </c>
      <c r="O121" s="144">
        <f t="shared" si="11"/>
        <v>19</v>
      </c>
      <c r="P121" s="144">
        <f t="shared" si="12"/>
        <v>0</v>
      </c>
      <c r="Q121" s="146" t="s">
        <v>406</v>
      </c>
      <c r="R121" s="147">
        <f t="shared" si="13"/>
        <v>0</v>
      </c>
      <c r="S121" s="146" t="s">
        <v>406</v>
      </c>
      <c r="T121" s="147">
        <f t="shared" si="13"/>
        <v>0</v>
      </c>
      <c r="U121" s="159" t="s">
        <v>2956</v>
      </c>
      <c r="V121" s="54" t="s">
        <v>406</v>
      </c>
    </row>
    <row r="122" spans="3:22">
      <c r="C122" s="47" t="str">
        <f t="shared" si="8"/>
        <v>79</v>
      </c>
      <c r="D122" s="47" t="str">
        <f>Strings!E123</f>
        <v>Uribo</v>
      </c>
      <c r="K122" s="142" t="str">
        <f t="shared" si="9"/>
        <v>077</v>
      </c>
      <c r="L122" s="145" t="s">
        <v>2890</v>
      </c>
      <c r="M122" s="144">
        <f t="shared" si="14"/>
        <v>120</v>
      </c>
      <c r="N122" s="144" t="str">
        <f t="shared" si="15"/>
        <v/>
      </c>
      <c r="O122" s="144">
        <f t="shared" si="11"/>
        <v>19</v>
      </c>
      <c r="P122" s="144">
        <f t="shared" si="12"/>
        <v>0</v>
      </c>
      <c r="Q122" s="146" t="s">
        <v>406</v>
      </c>
      <c r="R122" s="147">
        <f t="shared" si="13"/>
        <v>0</v>
      </c>
      <c r="S122" s="146" t="s">
        <v>406</v>
      </c>
      <c r="T122" s="147">
        <f t="shared" si="13"/>
        <v>0</v>
      </c>
      <c r="U122" s="159" t="s">
        <v>2956</v>
      </c>
      <c r="V122" s="54" t="s">
        <v>406</v>
      </c>
    </row>
    <row r="123" spans="3:22">
      <c r="C123" s="47" t="str">
        <f t="shared" si="8"/>
        <v>7A</v>
      </c>
      <c r="D123" s="47" t="str">
        <f>Strings!E124</f>
        <v>Porky</v>
      </c>
      <c r="K123" s="142" t="str">
        <f t="shared" si="9"/>
        <v>078</v>
      </c>
      <c r="L123" s="145" t="s">
        <v>2891</v>
      </c>
      <c r="M123" s="144">
        <f t="shared" si="14"/>
        <v>121</v>
      </c>
      <c r="N123" s="144" t="str">
        <f t="shared" si="15"/>
        <v/>
      </c>
      <c r="O123" s="144">
        <f t="shared" si="11"/>
        <v>19</v>
      </c>
      <c r="P123" s="144">
        <f t="shared" si="12"/>
        <v>0</v>
      </c>
      <c r="Q123" s="146" t="s">
        <v>406</v>
      </c>
      <c r="R123" s="147">
        <f t="shared" si="13"/>
        <v>0</v>
      </c>
      <c r="S123" s="146" t="s">
        <v>406</v>
      </c>
      <c r="T123" s="147">
        <f t="shared" si="13"/>
        <v>0</v>
      </c>
      <c r="U123" s="159" t="s">
        <v>2956</v>
      </c>
      <c r="V123" s="54" t="s">
        <v>406</v>
      </c>
    </row>
    <row r="124" spans="3:22">
      <c r="C124" s="47" t="str">
        <f t="shared" si="8"/>
        <v>7B</v>
      </c>
      <c r="D124" s="47" t="str">
        <f>Strings!E125</f>
        <v>Wildbow</v>
      </c>
      <c r="K124" s="142" t="str">
        <f t="shared" si="9"/>
        <v>079</v>
      </c>
      <c r="L124" s="145" t="s">
        <v>2892</v>
      </c>
      <c r="M124" s="144">
        <f t="shared" si="14"/>
        <v>122</v>
      </c>
      <c r="N124" s="144" t="str">
        <f t="shared" si="15"/>
        <v/>
      </c>
      <c r="O124" s="144">
        <f t="shared" si="11"/>
        <v>19</v>
      </c>
      <c r="P124" s="144">
        <f t="shared" si="12"/>
        <v>0</v>
      </c>
      <c r="Q124" s="146" t="s">
        <v>406</v>
      </c>
      <c r="R124" s="147">
        <f t="shared" si="13"/>
        <v>0</v>
      </c>
      <c r="S124" s="146" t="s">
        <v>406</v>
      </c>
      <c r="T124" s="147">
        <f t="shared" si="13"/>
        <v>0</v>
      </c>
      <c r="U124" s="159" t="s">
        <v>2956</v>
      </c>
      <c r="V124" s="54" t="s">
        <v>406</v>
      </c>
    </row>
    <row r="125" spans="3:22">
      <c r="C125" s="47" t="str">
        <f t="shared" si="8"/>
        <v>7C</v>
      </c>
      <c r="D125" s="47" t="str">
        <f>Strings!E126</f>
        <v>Woodman</v>
      </c>
      <c r="K125" s="142" t="str">
        <f t="shared" si="9"/>
        <v>07A</v>
      </c>
      <c r="L125" s="145" t="s">
        <v>2893</v>
      </c>
      <c r="M125" s="144">
        <f t="shared" si="14"/>
        <v>123</v>
      </c>
      <c r="N125" s="144" t="str">
        <f t="shared" si="15"/>
        <v/>
      </c>
      <c r="O125" s="144">
        <f t="shared" si="11"/>
        <v>19</v>
      </c>
      <c r="P125" s="144">
        <f t="shared" si="12"/>
        <v>0</v>
      </c>
      <c r="Q125" s="146" t="s">
        <v>406</v>
      </c>
      <c r="R125" s="147">
        <f t="shared" si="13"/>
        <v>0</v>
      </c>
      <c r="S125" s="146" t="s">
        <v>406</v>
      </c>
      <c r="T125" s="147">
        <f t="shared" si="13"/>
        <v>0</v>
      </c>
      <c r="U125" s="159" t="s">
        <v>2956</v>
      </c>
      <c r="V125" s="54" t="s">
        <v>406</v>
      </c>
    </row>
    <row r="126" spans="3:22">
      <c r="C126" s="47" t="str">
        <f t="shared" si="8"/>
        <v>7D</v>
      </c>
      <c r="D126" s="47" t="str">
        <f>Strings!E127</f>
        <v>Trent</v>
      </c>
      <c r="K126" s="142" t="str">
        <f t="shared" si="9"/>
        <v>07B</v>
      </c>
      <c r="L126" s="145" t="s">
        <v>2894</v>
      </c>
      <c r="M126" s="144">
        <f t="shared" si="14"/>
        <v>124</v>
      </c>
      <c r="N126" s="144" t="str">
        <f t="shared" si="15"/>
        <v/>
      </c>
      <c r="O126" s="144">
        <f t="shared" si="11"/>
        <v>19</v>
      </c>
      <c r="P126" s="144">
        <f t="shared" si="12"/>
        <v>0</v>
      </c>
      <c r="Q126" s="146" t="s">
        <v>406</v>
      </c>
      <c r="R126" s="147">
        <f t="shared" si="13"/>
        <v>0</v>
      </c>
      <c r="S126" s="146" t="s">
        <v>406</v>
      </c>
      <c r="T126" s="147">
        <f t="shared" si="13"/>
        <v>0</v>
      </c>
      <c r="U126" s="159" t="s">
        <v>2956</v>
      </c>
      <c r="V126" s="54" t="s">
        <v>406</v>
      </c>
    </row>
    <row r="127" spans="3:22">
      <c r="C127" s="47" t="str">
        <f t="shared" si="8"/>
        <v>7E</v>
      </c>
      <c r="D127" s="47" t="str">
        <f>Strings!E128</f>
        <v>Taiju</v>
      </c>
      <c r="K127" s="142" t="str">
        <f t="shared" si="9"/>
        <v>07C</v>
      </c>
      <c r="L127" s="145" t="s">
        <v>2895</v>
      </c>
      <c r="M127" s="144">
        <f t="shared" si="14"/>
        <v>125</v>
      </c>
      <c r="N127" s="144" t="str">
        <f t="shared" si="15"/>
        <v/>
      </c>
      <c r="O127" s="144">
        <f t="shared" si="11"/>
        <v>19</v>
      </c>
      <c r="P127" s="144">
        <f t="shared" si="12"/>
        <v>0</v>
      </c>
      <c r="Q127" s="146" t="s">
        <v>406</v>
      </c>
      <c r="R127" s="147">
        <f t="shared" si="13"/>
        <v>0</v>
      </c>
      <c r="S127" s="146" t="s">
        <v>406</v>
      </c>
      <c r="T127" s="147">
        <f t="shared" si="13"/>
        <v>0</v>
      </c>
      <c r="U127" s="159" t="s">
        <v>2956</v>
      </c>
      <c r="V127" s="54" t="s">
        <v>406</v>
      </c>
    </row>
    <row r="128" spans="3:22">
      <c r="C128" s="47" t="str">
        <f t="shared" si="8"/>
        <v>7F</v>
      </c>
      <c r="D128" s="47" t="str">
        <f>Strings!E129</f>
        <v>Bull Demon</v>
      </c>
      <c r="K128" s="142" t="str">
        <f t="shared" si="9"/>
        <v>07D</v>
      </c>
      <c r="L128" s="145" t="s">
        <v>2896</v>
      </c>
      <c r="M128" s="144">
        <f t="shared" si="14"/>
        <v>126</v>
      </c>
      <c r="N128" s="144" t="str">
        <f t="shared" si="15"/>
        <v/>
      </c>
      <c r="O128" s="144">
        <f t="shared" si="11"/>
        <v>19</v>
      </c>
      <c r="P128" s="144">
        <f t="shared" si="12"/>
        <v>0</v>
      </c>
      <c r="Q128" s="146" t="s">
        <v>406</v>
      </c>
      <c r="R128" s="147">
        <f t="shared" si="13"/>
        <v>0</v>
      </c>
      <c r="S128" s="146" t="s">
        <v>406</v>
      </c>
      <c r="T128" s="147">
        <f t="shared" si="13"/>
        <v>0</v>
      </c>
      <c r="U128" s="159" t="s">
        <v>2956</v>
      </c>
      <c r="V128" s="54" t="s">
        <v>406</v>
      </c>
    </row>
    <row r="129" spans="3:22">
      <c r="C129" s="47" t="str">
        <f t="shared" si="8"/>
        <v>80</v>
      </c>
      <c r="D129" s="47" t="str">
        <f>Strings!E130</f>
        <v>Minitaurus</v>
      </c>
      <c r="K129" s="142" t="str">
        <f t="shared" si="9"/>
        <v>07E</v>
      </c>
      <c r="L129" s="145" t="s">
        <v>2897</v>
      </c>
      <c r="M129" s="144">
        <f t="shared" si="14"/>
        <v>127</v>
      </c>
      <c r="N129" s="144" t="str">
        <f t="shared" si="15"/>
        <v/>
      </c>
      <c r="O129" s="144">
        <f t="shared" si="11"/>
        <v>19</v>
      </c>
      <c r="P129" s="144">
        <f t="shared" si="12"/>
        <v>0</v>
      </c>
      <c r="Q129" s="146" t="s">
        <v>406</v>
      </c>
      <c r="R129" s="147">
        <f t="shared" si="13"/>
        <v>0</v>
      </c>
      <c r="S129" s="146" t="s">
        <v>406</v>
      </c>
      <c r="T129" s="147">
        <f t="shared" si="13"/>
        <v>0</v>
      </c>
      <c r="U129" s="159" t="s">
        <v>2956</v>
      </c>
      <c r="V129" s="54" t="s">
        <v>406</v>
      </c>
    </row>
    <row r="130" spans="3:22">
      <c r="C130" s="47" t="str">
        <f t="shared" ref="C130:C160" si="16">DEC2HEX(ROW()-1,2)</f>
        <v>81</v>
      </c>
      <c r="D130" s="47" t="str">
        <f>Strings!E131</f>
        <v>Sacred</v>
      </c>
      <c r="K130" s="142" t="str">
        <f t="shared" si="9"/>
        <v>07F</v>
      </c>
      <c r="L130" s="145" t="s">
        <v>2898</v>
      </c>
      <c r="M130" s="144">
        <f t="shared" si="14"/>
        <v>128</v>
      </c>
      <c r="N130" s="144" t="str">
        <f t="shared" si="15"/>
        <v/>
      </c>
      <c r="O130" s="144">
        <f t="shared" si="11"/>
        <v>19</v>
      </c>
      <c r="P130" s="144">
        <f t="shared" si="12"/>
        <v>0</v>
      </c>
      <c r="Q130" s="146" t="s">
        <v>406</v>
      </c>
      <c r="R130" s="147">
        <f t="shared" si="13"/>
        <v>0</v>
      </c>
      <c r="S130" s="146" t="s">
        <v>406</v>
      </c>
      <c r="T130" s="147">
        <f t="shared" si="13"/>
        <v>0</v>
      </c>
      <c r="U130" s="159" t="s">
        <v>2956</v>
      </c>
      <c r="V130" s="54" t="s">
        <v>406</v>
      </c>
    </row>
    <row r="131" spans="3:22">
      <c r="C131" s="47" t="str">
        <f t="shared" si="16"/>
        <v>82</v>
      </c>
      <c r="D131" s="47" t="str">
        <f>Strings!E132</f>
        <v>Morbol</v>
      </c>
      <c r="K131" s="142" t="str">
        <f t="shared" ref="K131:K157" si="17">DEC2HEX(ROW()-3,3)</f>
        <v>080</v>
      </c>
      <c r="L131" s="145" t="s">
        <v>2899</v>
      </c>
      <c r="M131" s="144">
        <f t="shared" si="14"/>
        <v>129</v>
      </c>
      <c r="N131" s="144" t="str">
        <f t="shared" ref="N131:N157" si="18">IFERROR(DEC2HEX(MATCH(M131,$O$3:$O$160,0)-1,3)&amp;", ","")</f>
        <v/>
      </c>
      <c r="O131" s="144">
        <f t="shared" si="11"/>
        <v>19</v>
      </c>
      <c r="P131" s="144">
        <f t="shared" si="12"/>
        <v>0</v>
      </c>
      <c r="Q131" s="146" t="s">
        <v>406</v>
      </c>
      <c r="R131" s="147">
        <f t="shared" si="13"/>
        <v>0</v>
      </c>
      <c r="S131" s="146" t="s">
        <v>406</v>
      </c>
      <c r="T131" s="147">
        <f t="shared" si="13"/>
        <v>0</v>
      </c>
      <c r="U131" s="159" t="s">
        <v>2956</v>
      </c>
      <c r="V131" s="54" t="s">
        <v>406</v>
      </c>
    </row>
    <row r="132" spans="3:22">
      <c r="C132" s="47" t="str">
        <f t="shared" si="16"/>
        <v>83</v>
      </c>
      <c r="D132" s="47" t="str">
        <f>Strings!E133</f>
        <v>Ochu</v>
      </c>
      <c r="K132" s="142" t="str">
        <f t="shared" si="17"/>
        <v>081</v>
      </c>
      <c r="L132" s="145" t="s">
        <v>2900</v>
      </c>
      <c r="M132" s="144">
        <f t="shared" si="14"/>
        <v>130</v>
      </c>
      <c r="N132" s="144" t="str">
        <f t="shared" si="18"/>
        <v/>
      </c>
      <c r="O132" s="144">
        <f t="shared" ref="O132:O157" si="19">O131+P132</f>
        <v>19</v>
      </c>
      <c r="P132" s="144">
        <f t="shared" ref="P132:P157" si="20">IF(AND(LEN(Q132)=0,LEN(S132)=0,LEN(U132)=0),1,0)</f>
        <v>0</v>
      </c>
      <c r="Q132" s="146" t="s">
        <v>406</v>
      </c>
      <c r="R132" s="147">
        <f t="shared" ref="R132:T157" si="21">$P132</f>
        <v>0</v>
      </c>
      <c r="S132" s="146" t="s">
        <v>406</v>
      </c>
      <c r="T132" s="147">
        <f t="shared" si="21"/>
        <v>0</v>
      </c>
      <c r="U132" s="159" t="s">
        <v>2956</v>
      </c>
      <c r="V132" s="54" t="s">
        <v>406</v>
      </c>
    </row>
    <row r="133" spans="3:22">
      <c r="C133" s="47" t="str">
        <f t="shared" si="16"/>
        <v>84</v>
      </c>
      <c r="D133" s="47" t="str">
        <f>Strings!E134</f>
        <v>Great Morbol</v>
      </c>
      <c r="K133" s="142" t="str">
        <f t="shared" si="17"/>
        <v>082</v>
      </c>
      <c r="L133" s="145" t="s">
        <v>2901</v>
      </c>
      <c r="M133" s="144">
        <f t="shared" ref="M133:M157" si="22">M132+1</f>
        <v>131</v>
      </c>
      <c r="N133" s="144" t="str">
        <f t="shared" si="18"/>
        <v/>
      </c>
      <c r="O133" s="144">
        <f t="shared" si="19"/>
        <v>19</v>
      </c>
      <c r="P133" s="144">
        <f t="shared" si="20"/>
        <v>0</v>
      </c>
      <c r="Q133" s="146" t="s">
        <v>406</v>
      </c>
      <c r="R133" s="147">
        <f t="shared" si="21"/>
        <v>0</v>
      </c>
      <c r="S133" s="146" t="s">
        <v>406</v>
      </c>
      <c r="T133" s="147">
        <f t="shared" si="21"/>
        <v>0</v>
      </c>
      <c r="U133" s="159" t="s">
        <v>2956</v>
      </c>
      <c r="V133" s="54" t="s">
        <v>406</v>
      </c>
    </row>
    <row r="134" spans="3:22">
      <c r="C134" s="47" t="str">
        <f t="shared" si="16"/>
        <v>85</v>
      </c>
      <c r="D134" s="47" t="str">
        <f>Strings!E135</f>
        <v>Behemoth</v>
      </c>
      <c r="K134" s="142" t="str">
        <f t="shared" si="17"/>
        <v>083</v>
      </c>
      <c r="L134" s="145" t="s">
        <v>2902</v>
      </c>
      <c r="M134" s="144">
        <f t="shared" si="22"/>
        <v>132</v>
      </c>
      <c r="N134" s="144" t="str">
        <f t="shared" si="18"/>
        <v/>
      </c>
      <c r="O134" s="144">
        <f t="shared" si="19"/>
        <v>19</v>
      </c>
      <c r="P134" s="144">
        <f t="shared" si="20"/>
        <v>0</v>
      </c>
      <c r="Q134" s="146" t="s">
        <v>406</v>
      </c>
      <c r="R134" s="147">
        <f t="shared" si="21"/>
        <v>0</v>
      </c>
      <c r="S134" s="146" t="s">
        <v>406</v>
      </c>
      <c r="T134" s="147">
        <f t="shared" si="21"/>
        <v>0</v>
      </c>
      <c r="U134" s="159" t="s">
        <v>2956</v>
      </c>
      <c r="V134" s="54" t="s">
        <v>406</v>
      </c>
    </row>
    <row r="135" spans="3:22">
      <c r="C135" s="47" t="str">
        <f t="shared" si="16"/>
        <v>86</v>
      </c>
      <c r="D135" s="47" t="str">
        <f>Strings!E136</f>
        <v>King Behemoth</v>
      </c>
      <c r="K135" s="142" t="str">
        <f t="shared" si="17"/>
        <v>084</v>
      </c>
      <c r="L135" s="145" t="s">
        <v>2903</v>
      </c>
      <c r="M135" s="144">
        <f t="shared" si="22"/>
        <v>133</v>
      </c>
      <c r="N135" s="144" t="str">
        <f t="shared" si="18"/>
        <v/>
      </c>
      <c r="O135" s="144">
        <f t="shared" si="19"/>
        <v>19</v>
      </c>
      <c r="P135" s="144">
        <f t="shared" si="20"/>
        <v>0</v>
      </c>
      <c r="Q135" s="146" t="s">
        <v>406</v>
      </c>
      <c r="R135" s="147">
        <f t="shared" si="21"/>
        <v>0</v>
      </c>
      <c r="S135" s="146" t="s">
        <v>406</v>
      </c>
      <c r="T135" s="147">
        <f t="shared" si="21"/>
        <v>0</v>
      </c>
      <c r="U135" s="159" t="s">
        <v>2956</v>
      </c>
      <c r="V135" s="54" t="s">
        <v>406</v>
      </c>
    </row>
    <row r="136" spans="3:22">
      <c r="C136" s="47" t="str">
        <f t="shared" si="16"/>
        <v>87</v>
      </c>
      <c r="D136" s="47" t="str">
        <f>Strings!E137</f>
        <v>Dark Behemoth</v>
      </c>
      <c r="K136" s="142" t="str">
        <f t="shared" si="17"/>
        <v>085</v>
      </c>
      <c r="L136" s="145" t="s">
        <v>2904</v>
      </c>
      <c r="M136" s="144">
        <f t="shared" si="22"/>
        <v>134</v>
      </c>
      <c r="N136" s="144" t="str">
        <f t="shared" si="18"/>
        <v/>
      </c>
      <c r="O136" s="144">
        <f t="shared" si="19"/>
        <v>19</v>
      </c>
      <c r="P136" s="144">
        <f t="shared" si="20"/>
        <v>0</v>
      </c>
      <c r="Q136" s="146" t="s">
        <v>406</v>
      </c>
      <c r="R136" s="147">
        <f t="shared" si="21"/>
        <v>0</v>
      </c>
      <c r="S136" s="146" t="s">
        <v>406</v>
      </c>
      <c r="T136" s="147">
        <f t="shared" si="21"/>
        <v>0</v>
      </c>
      <c r="U136" s="159" t="s">
        <v>2956</v>
      </c>
      <c r="V136" s="54" t="s">
        <v>406</v>
      </c>
    </row>
    <row r="137" spans="3:22">
      <c r="C137" s="47" t="str">
        <f t="shared" si="16"/>
        <v>88</v>
      </c>
      <c r="D137" s="47" t="str">
        <f>Strings!E138</f>
        <v>Dragon</v>
      </c>
      <c r="K137" s="142" t="str">
        <f t="shared" si="17"/>
        <v>086</v>
      </c>
      <c r="L137" s="145" t="s">
        <v>1832</v>
      </c>
      <c r="M137" s="144">
        <f t="shared" si="22"/>
        <v>135</v>
      </c>
      <c r="N137" s="144" t="str">
        <f t="shared" si="18"/>
        <v/>
      </c>
      <c r="O137" s="144">
        <f t="shared" si="19"/>
        <v>19</v>
      </c>
      <c r="P137" s="144">
        <f t="shared" si="20"/>
        <v>0</v>
      </c>
      <c r="Q137" s="146" t="s">
        <v>406</v>
      </c>
      <c r="R137" s="147">
        <f t="shared" si="21"/>
        <v>0</v>
      </c>
      <c r="S137" s="146" t="str">
        <f>$D$95&amp;", "&amp;$D$96&amp;", "&amp;$D$97</f>
        <v>Chocobo, Black Chocobo, Red Chocobo</v>
      </c>
      <c r="T137" s="147">
        <f t="shared" si="21"/>
        <v>0</v>
      </c>
      <c r="U137" s="159" t="s">
        <v>406</v>
      </c>
      <c r="V137" s="54" t="s">
        <v>406</v>
      </c>
    </row>
    <row r="138" spans="3:22">
      <c r="C138" s="47" t="str">
        <f t="shared" si="16"/>
        <v>89</v>
      </c>
      <c r="D138" s="47" t="str">
        <f>Strings!E139</f>
        <v>Blue Dragon</v>
      </c>
      <c r="K138" s="142" t="str">
        <f t="shared" si="17"/>
        <v>087</v>
      </c>
      <c r="L138" s="145" t="s">
        <v>1835</v>
      </c>
      <c r="M138" s="144">
        <f t="shared" si="22"/>
        <v>136</v>
      </c>
      <c r="N138" s="144" t="str">
        <f t="shared" si="18"/>
        <v/>
      </c>
      <c r="O138" s="144">
        <f t="shared" si="19"/>
        <v>19</v>
      </c>
      <c r="P138" s="144">
        <f t="shared" si="20"/>
        <v>0</v>
      </c>
      <c r="Q138" s="146" t="s">
        <v>406</v>
      </c>
      <c r="R138" s="147">
        <f t="shared" si="21"/>
        <v>0</v>
      </c>
      <c r="S138" s="146" t="str">
        <f>$D$98&amp;", "&amp;$D$99&amp;", "&amp;$D$100</f>
        <v>Goblin, Black Goblin, Gobbledeguck</v>
      </c>
      <c r="T138" s="147">
        <f t="shared" si="21"/>
        <v>0</v>
      </c>
      <c r="U138" s="159" t="s">
        <v>406</v>
      </c>
      <c r="V138" s="54" t="s">
        <v>406</v>
      </c>
    </row>
    <row r="139" spans="3:22">
      <c r="C139" s="47" t="str">
        <f t="shared" si="16"/>
        <v>8A</v>
      </c>
      <c r="D139" s="47" t="str">
        <f>Strings!E140</f>
        <v>Red Dragon</v>
      </c>
      <c r="K139" s="142" t="str">
        <f t="shared" si="17"/>
        <v>088</v>
      </c>
      <c r="L139" s="145" t="s">
        <v>1838</v>
      </c>
      <c r="M139" s="144">
        <f t="shared" si="22"/>
        <v>137</v>
      </c>
      <c r="N139" s="144" t="str">
        <f t="shared" si="18"/>
        <v/>
      </c>
      <c r="O139" s="144">
        <f t="shared" si="19"/>
        <v>19</v>
      </c>
      <c r="P139" s="144">
        <f t="shared" si="20"/>
        <v>0</v>
      </c>
      <c r="Q139" s="146" t="s">
        <v>406</v>
      </c>
      <c r="R139" s="147">
        <f t="shared" si="21"/>
        <v>0</v>
      </c>
      <c r="S139" s="146" t="str">
        <f>$D$101&amp;", "&amp;$D$102&amp;", "&amp;$D$103</f>
        <v>Bomb, Grenade, Explosive</v>
      </c>
      <c r="T139" s="147">
        <f t="shared" si="21"/>
        <v>0</v>
      </c>
      <c r="U139" s="159" t="s">
        <v>406</v>
      </c>
      <c r="V139" s="54" t="s">
        <v>406</v>
      </c>
    </row>
    <row r="140" spans="3:22">
      <c r="C140" s="47" t="str">
        <f t="shared" si="16"/>
        <v>8B</v>
      </c>
      <c r="D140" s="47" t="str">
        <f>Strings!E141</f>
        <v>Hyudra</v>
      </c>
      <c r="K140" s="142" t="str">
        <f t="shared" si="17"/>
        <v>089</v>
      </c>
      <c r="L140" s="145" t="s">
        <v>2905</v>
      </c>
      <c r="M140" s="144">
        <f t="shared" si="22"/>
        <v>138</v>
      </c>
      <c r="N140" s="144" t="str">
        <f t="shared" si="18"/>
        <v/>
      </c>
      <c r="O140" s="144">
        <f t="shared" si="19"/>
        <v>19</v>
      </c>
      <c r="P140" s="144">
        <f t="shared" si="20"/>
        <v>0</v>
      </c>
      <c r="Q140" s="146" t="s">
        <v>406</v>
      </c>
      <c r="R140" s="147">
        <f t="shared" si="21"/>
        <v>0</v>
      </c>
      <c r="S140" s="146" t="str">
        <f>$D$104&amp;", "&amp;$D$105&amp;", "&amp;$D$106</f>
        <v>Red Panther, Cuar, Vampire</v>
      </c>
      <c r="T140" s="147">
        <f t="shared" si="21"/>
        <v>0</v>
      </c>
      <c r="U140" s="159" t="s">
        <v>406</v>
      </c>
      <c r="V140" s="54" t="s">
        <v>406</v>
      </c>
    </row>
    <row r="141" spans="3:22">
      <c r="C141" s="47" t="str">
        <f t="shared" si="16"/>
        <v>8C</v>
      </c>
      <c r="D141" s="47" t="str">
        <f>Strings!E142</f>
        <v>Hydra</v>
      </c>
      <c r="K141" s="142" t="str">
        <f t="shared" si="17"/>
        <v>08A</v>
      </c>
      <c r="L141" s="145" t="s">
        <v>2906</v>
      </c>
      <c r="M141" s="144">
        <f t="shared" si="22"/>
        <v>139</v>
      </c>
      <c r="N141" s="144" t="str">
        <f t="shared" si="18"/>
        <v/>
      </c>
      <c r="O141" s="144">
        <f t="shared" si="19"/>
        <v>19</v>
      </c>
      <c r="P141" s="144">
        <f t="shared" si="20"/>
        <v>0</v>
      </c>
      <c r="Q141" s="146" t="s">
        <v>406</v>
      </c>
      <c r="R141" s="147">
        <f t="shared" si="21"/>
        <v>0</v>
      </c>
      <c r="S141" s="146" t="str">
        <f>$D$107&amp;", "&amp;$D$108&amp;", "&amp;$D$109</f>
        <v>Pisco Demon, Squidlarkin, Mindflare</v>
      </c>
      <c r="T141" s="147">
        <f t="shared" si="21"/>
        <v>0</v>
      </c>
      <c r="U141" s="159" t="s">
        <v>406</v>
      </c>
      <c r="V141" s="54" t="s">
        <v>406</v>
      </c>
    </row>
    <row r="142" spans="3:22">
      <c r="C142" s="47" t="str">
        <f t="shared" si="16"/>
        <v>8D</v>
      </c>
      <c r="D142" s="47" t="str">
        <f>Strings!E143</f>
        <v>Tiamat</v>
      </c>
      <c r="K142" s="142" t="str">
        <f t="shared" si="17"/>
        <v>08B</v>
      </c>
      <c r="L142" s="145" t="s">
        <v>1847</v>
      </c>
      <c r="M142" s="144">
        <f t="shared" si="22"/>
        <v>140</v>
      </c>
      <c r="N142" s="144" t="str">
        <f t="shared" si="18"/>
        <v/>
      </c>
      <c r="O142" s="144">
        <f t="shared" si="19"/>
        <v>19</v>
      </c>
      <c r="P142" s="144">
        <f t="shared" si="20"/>
        <v>0</v>
      </c>
      <c r="Q142" s="146" t="s">
        <v>406</v>
      </c>
      <c r="R142" s="147">
        <f t="shared" si="21"/>
        <v>0</v>
      </c>
      <c r="S142" s="146" t="str">
        <f>$D$110&amp;", "&amp;$D$111&amp;", "&amp;$D$112</f>
        <v>Skeleton, Bone Snatch, Living Bone</v>
      </c>
      <c r="T142" s="147">
        <f t="shared" si="21"/>
        <v>0</v>
      </c>
      <c r="U142" s="159" t="s">
        <v>406</v>
      </c>
      <c r="V142" s="54" t="s">
        <v>406</v>
      </c>
    </row>
    <row r="143" spans="3:22">
      <c r="C143" s="47" t="str">
        <f t="shared" si="16"/>
        <v>8E</v>
      </c>
      <c r="D143" s="47" t="str">
        <f>Strings!E144</f>
        <v>None</v>
      </c>
      <c r="K143" s="142" t="str">
        <f t="shared" si="17"/>
        <v>08C</v>
      </c>
      <c r="L143" s="145" t="s">
        <v>2907</v>
      </c>
      <c r="M143" s="144">
        <f t="shared" si="22"/>
        <v>141</v>
      </c>
      <c r="N143" s="144" t="str">
        <f t="shared" si="18"/>
        <v/>
      </c>
      <c r="O143" s="144">
        <f t="shared" si="19"/>
        <v>19</v>
      </c>
      <c r="P143" s="144">
        <f t="shared" si="20"/>
        <v>0</v>
      </c>
      <c r="Q143" s="146" t="s">
        <v>406</v>
      </c>
      <c r="R143" s="147">
        <f t="shared" si="21"/>
        <v>0</v>
      </c>
      <c r="S143" s="146" t="str">
        <f>$D$113&amp;", "&amp;$D$114&amp;", "&amp;$D$115</f>
        <v>Ghoul, Gust, Revnant</v>
      </c>
      <c r="T143" s="147">
        <f t="shared" si="21"/>
        <v>0</v>
      </c>
      <c r="U143" s="159" t="s">
        <v>406</v>
      </c>
      <c r="V143" s="54" t="s">
        <v>406</v>
      </c>
    </row>
    <row r="144" spans="3:22">
      <c r="C144" s="47" t="str">
        <f t="shared" si="16"/>
        <v>8F</v>
      </c>
      <c r="D144" s="47" t="str">
        <f>Strings!E145</f>
        <v>None</v>
      </c>
      <c r="K144" s="142" t="str">
        <f t="shared" si="17"/>
        <v>08D</v>
      </c>
      <c r="L144" s="145" t="s">
        <v>1854</v>
      </c>
      <c r="M144" s="144">
        <f t="shared" si="22"/>
        <v>142</v>
      </c>
      <c r="N144" s="144" t="str">
        <f t="shared" si="18"/>
        <v/>
      </c>
      <c r="O144" s="144">
        <f t="shared" si="19"/>
        <v>19</v>
      </c>
      <c r="P144" s="144">
        <f t="shared" si="20"/>
        <v>0</v>
      </c>
      <c r="Q144" s="146" t="s">
        <v>406</v>
      </c>
      <c r="R144" s="147">
        <f t="shared" si="21"/>
        <v>0</v>
      </c>
      <c r="S144" s="146" t="str">
        <f>$D$116&amp;", "&amp;$D$117&amp;", "&amp;$D$118</f>
        <v>Flotiball, Ahriman, Plague</v>
      </c>
      <c r="T144" s="147">
        <f t="shared" si="21"/>
        <v>0</v>
      </c>
      <c r="U144" s="159" t="s">
        <v>406</v>
      </c>
      <c r="V144" s="54" t="s">
        <v>406</v>
      </c>
    </row>
    <row r="145" spans="3:22">
      <c r="C145" s="47" t="str">
        <f t="shared" si="16"/>
        <v>90</v>
      </c>
      <c r="D145" s="47" t="str">
        <f>Strings!E146</f>
        <v>Byblos</v>
      </c>
      <c r="K145" s="142" t="str">
        <f t="shared" si="17"/>
        <v>08E</v>
      </c>
      <c r="L145" s="145" t="s">
        <v>2908</v>
      </c>
      <c r="M145" s="144">
        <f t="shared" si="22"/>
        <v>143</v>
      </c>
      <c r="N145" s="144" t="str">
        <f t="shared" si="18"/>
        <v/>
      </c>
      <c r="O145" s="144">
        <f t="shared" si="19"/>
        <v>19</v>
      </c>
      <c r="P145" s="144">
        <f t="shared" si="20"/>
        <v>0</v>
      </c>
      <c r="Q145" s="146" t="s">
        <v>406</v>
      </c>
      <c r="R145" s="147">
        <f t="shared" si="21"/>
        <v>0</v>
      </c>
      <c r="S145" s="146" t="str">
        <f>$D$119&amp;", "&amp;$D$120&amp;", "&amp;$D$121</f>
        <v>Juravis, Steel Hawk, Cocatoris</v>
      </c>
      <c r="T145" s="147">
        <f t="shared" si="21"/>
        <v>0</v>
      </c>
      <c r="U145" s="159" t="s">
        <v>406</v>
      </c>
      <c r="V145" s="54" t="s">
        <v>406</v>
      </c>
    </row>
    <row r="146" spans="3:22">
      <c r="C146" s="47" t="str">
        <f t="shared" si="16"/>
        <v>91</v>
      </c>
      <c r="D146" s="47" t="str">
        <f>Strings!E147</f>
        <v>Steel Giant</v>
      </c>
      <c r="K146" s="142" t="str">
        <f t="shared" si="17"/>
        <v>08F</v>
      </c>
      <c r="L146" s="145" t="s">
        <v>1859</v>
      </c>
      <c r="M146" s="144">
        <f t="shared" si="22"/>
        <v>144</v>
      </c>
      <c r="N146" s="144" t="str">
        <f t="shared" si="18"/>
        <v/>
      </c>
      <c r="O146" s="144">
        <f t="shared" si="19"/>
        <v>19</v>
      </c>
      <c r="P146" s="144">
        <f t="shared" si="20"/>
        <v>0</v>
      </c>
      <c r="Q146" s="146" t="s">
        <v>406</v>
      </c>
      <c r="R146" s="147">
        <f t="shared" si="21"/>
        <v>0</v>
      </c>
      <c r="S146" s="146" t="str">
        <f>$D$122&amp;", "&amp;$D$123&amp;", "&amp;$D$124</f>
        <v>Uribo, Porky, Wildbow</v>
      </c>
      <c r="T146" s="147">
        <f t="shared" si="21"/>
        <v>0</v>
      </c>
      <c r="U146" s="159" t="s">
        <v>406</v>
      </c>
      <c r="V146" s="54" t="s">
        <v>406</v>
      </c>
    </row>
    <row r="147" spans="3:22">
      <c r="C147" s="47" t="str">
        <f t="shared" si="16"/>
        <v>92</v>
      </c>
      <c r="D147" s="47" t="str">
        <f>Strings!E148</f>
        <v>None</v>
      </c>
      <c r="K147" s="142" t="str">
        <f t="shared" si="17"/>
        <v>090</v>
      </c>
      <c r="L147" s="145" t="s">
        <v>2909</v>
      </c>
      <c r="M147" s="144">
        <f t="shared" si="22"/>
        <v>145</v>
      </c>
      <c r="N147" s="144" t="str">
        <f t="shared" si="18"/>
        <v/>
      </c>
      <c r="O147" s="144">
        <f t="shared" si="19"/>
        <v>19</v>
      </c>
      <c r="P147" s="144">
        <f t="shared" si="20"/>
        <v>0</v>
      </c>
      <c r="Q147" s="146" t="s">
        <v>406</v>
      </c>
      <c r="R147" s="147">
        <f t="shared" si="21"/>
        <v>0</v>
      </c>
      <c r="S147" s="146" t="str">
        <f>$D$125&amp;", "&amp;$D$126&amp;", "&amp;$D$127</f>
        <v>Woodman, Trent, Taiju</v>
      </c>
      <c r="T147" s="147">
        <f t="shared" si="21"/>
        <v>0</v>
      </c>
      <c r="U147" s="159" t="s">
        <v>406</v>
      </c>
      <c r="V147" s="54" t="s">
        <v>406</v>
      </c>
    </row>
    <row r="148" spans="3:22">
      <c r="C148" s="47" t="str">
        <f t="shared" si="16"/>
        <v>93</v>
      </c>
      <c r="D148" s="47" t="str">
        <f>Strings!E149</f>
        <v>None</v>
      </c>
      <c r="K148" s="142" t="str">
        <f t="shared" si="17"/>
        <v>091</v>
      </c>
      <c r="L148" s="145" t="s">
        <v>2910</v>
      </c>
      <c r="M148" s="144">
        <f t="shared" si="22"/>
        <v>146</v>
      </c>
      <c r="N148" s="144" t="str">
        <f t="shared" si="18"/>
        <v/>
      </c>
      <c r="O148" s="144">
        <f t="shared" si="19"/>
        <v>19</v>
      </c>
      <c r="P148" s="144">
        <f t="shared" si="20"/>
        <v>0</v>
      </c>
      <c r="Q148" s="146" t="s">
        <v>406</v>
      </c>
      <c r="R148" s="147">
        <f t="shared" si="21"/>
        <v>0</v>
      </c>
      <c r="S148" s="146" t="str">
        <f>$D$128&amp;", "&amp;$D$129&amp;", "&amp;$D$130</f>
        <v>Bull Demon, Minitaurus, Sacred</v>
      </c>
      <c r="T148" s="147">
        <f t="shared" si="21"/>
        <v>0</v>
      </c>
      <c r="U148" s="159" t="s">
        <v>406</v>
      </c>
      <c r="V148" s="54" t="s">
        <v>406</v>
      </c>
    </row>
    <row r="149" spans="3:22">
      <c r="C149" s="47" t="str">
        <f t="shared" si="16"/>
        <v>94</v>
      </c>
      <c r="D149" s="47" t="str">
        <f>Strings!E150</f>
        <v>None</v>
      </c>
      <c r="K149" s="142" t="str">
        <f t="shared" si="17"/>
        <v>092</v>
      </c>
      <c r="L149" s="145" t="s">
        <v>2911</v>
      </c>
      <c r="M149" s="144">
        <f t="shared" si="22"/>
        <v>147</v>
      </c>
      <c r="N149" s="144" t="str">
        <f t="shared" si="18"/>
        <v/>
      </c>
      <c r="O149" s="144">
        <f t="shared" si="19"/>
        <v>19</v>
      </c>
      <c r="P149" s="144">
        <f t="shared" si="20"/>
        <v>0</v>
      </c>
      <c r="Q149" s="146" t="s">
        <v>406</v>
      </c>
      <c r="R149" s="147">
        <f t="shared" si="21"/>
        <v>0</v>
      </c>
      <c r="S149" s="146" t="str">
        <f>$D$131&amp;", "&amp;$D$132&amp;", "&amp;$D$133</f>
        <v>Morbol, Ochu, Great Morbol</v>
      </c>
      <c r="T149" s="147">
        <f t="shared" si="21"/>
        <v>0</v>
      </c>
      <c r="U149" s="159" t="s">
        <v>406</v>
      </c>
      <c r="V149" s="54" t="s">
        <v>406</v>
      </c>
    </row>
    <row r="150" spans="3:22">
      <c r="C150" s="47" t="str">
        <f t="shared" si="16"/>
        <v>95</v>
      </c>
      <c r="D150" s="47" t="str">
        <f>Strings!E151</f>
        <v>None</v>
      </c>
      <c r="K150" s="142" t="str">
        <f t="shared" si="17"/>
        <v>093</v>
      </c>
      <c r="L150" s="145" t="s">
        <v>1871</v>
      </c>
      <c r="M150" s="144">
        <f t="shared" si="22"/>
        <v>148</v>
      </c>
      <c r="N150" s="144" t="str">
        <f t="shared" si="18"/>
        <v/>
      </c>
      <c r="O150" s="144">
        <f t="shared" si="19"/>
        <v>19</v>
      </c>
      <c r="P150" s="144">
        <f t="shared" si="20"/>
        <v>0</v>
      </c>
      <c r="Q150" s="146" t="s">
        <v>406</v>
      </c>
      <c r="R150" s="147">
        <f t="shared" si="21"/>
        <v>0</v>
      </c>
      <c r="S150" s="146" t="str">
        <f>$D$134&amp;", "&amp;$D$135&amp;", "&amp;$D$136</f>
        <v>Behemoth, King Behemoth, Dark Behemoth</v>
      </c>
      <c r="T150" s="147">
        <f t="shared" si="21"/>
        <v>0</v>
      </c>
      <c r="U150" s="159" t="s">
        <v>406</v>
      </c>
      <c r="V150" s="54" t="s">
        <v>406</v>
      </c>
    </row>
    <row r="151" spans="3:22">
      <c r="C151" s="47" t="str">
        <f t="shared" si="16"/>
        <v>96</v>
      </c>
      <c r="D151" s="47" t="str">
        <f>Strings!E152</f>
        <v>Apanda</v>
      </c>
      <c r="K151" s="142" t="str">
        <f t="shared" si="17"/>
        <v>094</v>
      </c>
      <c r="L151" s="145" t="s">
        <v>1747</v>
      </c>
      <c r="M151" s="144">
        <f t="shared" si="22"/>
        <v>149</v>
      </c>
      <c r="N151" s="144" t="str">
        <f t="shared" si="18"/>
        <v/>
      </c>
      <c r="O151" s="144">
        <f t="shared" si="19"/>
        <v>19</v>
      </c>
      <c r="P151" s="144">
        <f t="shared" si="20"/>
        <v>0</v>
      </c>
      <c r="Q151" s="146" t="s">
        <v>406</v>
      </c>
      <c r="R151" s="147">
        <f t="shared" si="21"/>
        <v>0</v>
      </c>
      <c r="S151" s="146" t="str">
        <f>$D$73&amp;", "&amp;$D$137&amp;", "&amp;$D$138&amp;", "&amp;$D$139&amp;", "&amp;$D$153</f>
        <v>Holy Dragon, Dragon, Blue Dragon, Red Dragon, Holy Dragon</v>
      </c>
      <c r="T151" s="147">
        <f t="shared" si="21"/>
        <v>0</v>
      </c>
      <c r="U151" s="159" t="s">
        <v>406</v>
      </c>
      <c r="V151" s="54" t="s">
        <v>406</v>
      </c>
    </row>
    <row r="152" spans="3:22">
      <c r="C152" s="47" t="str">
        <f t="shared" si="16"/>
        <v>97</v>
      </c>
      <c r="D152" s="47" t="str">
        <f>Strings!E153</f>
        <v>Serpentarius</v>
      </c>
      <c r="K152" s="142" t="str">
        <f t="shared" si="17"/>
        <v>095</v>
      </c>
      <c r="L152" s="145" t="s">
        <v>1878</v>
      </c>
      <c r="M152" s="144">
        <f t="shared" si="22"/>
        <v>150</v>
      </c>
      <c r="N152" s="144" t="str">
        <f t="shared" si="18"/>
        <v/>
      </c>
      <c r="O152" s="144">
        <f t="shared" si="19"/>
        <v>19</v>
      </c>
      <c r="P152" s="144">
        <f t="shared" si="20"/>
        <v>0</v>
      </c>
      <c r="Q152" s="146" t="s">
        <v>406</v>
      </c>
      <c r="R152" s="147">
        <f t="shared" si="21"/>
        <v>0</v>
      </c>
      <c r="S152" s="146" t="str">
        <f>$D$140&amp;", "&amp;$D$141&amp;", "&amp;$D$142</f>
        <v>Hyudra, Hydra, Tiamat</v>
      </c>
      <c r="T152" s="147">
        <f t="shared" si="21"/>
        <v>0</v>
      </c>
      <c r="U152" s="159" t="s">
        <v>406</v>
      </c>
      <c r="V152" s="54" t="s">
        <v>406</v>
      </c>
    </row>
    <row r="153" spans="3:22">
      <c r="C153" s="47" t="str">
        <f t="shared" si="16"/>
        <v>98</v>
      </c>
      <c r="D153" s="47" t="str">
        <f>Strings!E154</f>
        <v>Holy Dragon</v>
      </c>
      <c r="K153" s="142" t="str">
        <f t="shared" si="17"/>
        <v>096</v>
      </c>
      <c r="L153" s="145" t="s">
        <v>2912</v>
      </c>
      <c r="M153" s="144">
        <f t="shared" si="22"/>
        <v>151</v>
      </c>
      <c r="N153" s="144" t="str">
        <f t="shared" si="18"/>
        <v/>
      </c>
      <c r="O153" s="144">
        <f t="shared" si="19"/>
        <v>19</v>
      </c>
      <c r="P153" s="144">
        <f t="shared" si="20"/>
        <v>0</v>
      </c>
      <c r="Q153" s="146" t="s">
        <v>406</v>
      </c>
      <c r="R153" s="147">
        <f t="shared" si="21"/>
        <v>0</v>
      </c>
      <c r="S153" s="146" t="str">
        <f>$D$145&amp;", "&amp;$D$151</f>
        <v>Byblos, Apanda</v>
      </c>
      <c r="T153" s="147">
        <f t="shared" si="21"/>
        <v>0</v>
      </c>
      <c r="U153" s="159" t="s">
        <v>406</v>
      </c>
      <c r="V153" s="54" t="s">
        <v>406</v>
      </c>
    </row>
    <row r="154" spans="3:22">
      <c r="C154" s="47" t="str">
        <f t="shared" si="16"/>
        <v>99</v>
      </c>
      <c r="D154" s="47" t="str">
        <f>Strings!E155</f>
        <v>Archaic Demon</v>
      </c>
      <c r="K154" s="142" t="str">
        <f t="shared" si="17"/>
        <v>097</v>
      </c>
      <c r="L154" s="145" t="s">
        <v>2820</v>
      </c>
      <c r="M154" s="144">
        <f t="shared" si="22"/>
        <v>152</v>
      </c>
      <c r="N154" s="144" t="str">
        <f t="shared" si="18"/>
        <v/>
      </c>
      <c r="O154" s="144">
        <f t="shared" si="19"/>
        <v>19</v>
      </c>
      <c r="P154" s="144">
        <f t="shared" si="20"/>
        <v>0</v>
      </c>
      <c r="Q154" s="146" t="s">
        <v>406</v>
      </c>
      <c r="R154" s="147">
        <f t="shared" si="21"/>
        <v>0</v>
      </c>
      <c r="S154" s="146" t="str">
        <f>$D$152</f>
        <v>Serpentarius</v>
      </c>
      <c r="T154" s="147">
        <f t="shared" si="21"/>
        <v>0</v>
      </c>
      <c r="U154" s="159" t="s">
        <v>406</v>
      </c>
      <c r="V154" s="54" t="s">
        <v>406</v>
      </c>
    </row>
    <row r="155" spans="3:22">
      <c r="C155" s="47" t="str">
        <f t="shared" si="16"/>
        <v>9A</v>
      </c>
      <c r="D155" s="47" t="str">
        <f>Strings!E156</f>
        <v>Ultima Demon</v>
      </c>
      <c r="K155" s="142" t="str">
        <f t="shared" si="17"/>
        <v>098</v>
      </c>
      <c r="L155" s="145" t="s">
        <v>1747</v>
      </c>
      <c r="M155" s="144">
        <f t="shared" si="22"/>
        <v>153</v>
      </c>
      <c r="N155" s="144" t="str">
        <f t="shared" si="18"/>
        <v/>
      </c>
      <c r="O155" s="144">
        <f t="shared" si="19"/>
        <v>20</v>
      </c>
      <c r="P155" s="144">
        <f t="shared" si="20"/>
        <v>1</v>
      </c>
      <c r="Q155" s="146" t="s">
        <v>406</v>
      </c>
      <c r="R155" s="147">
        <f t="shared" si="21"/>
        <v>1</v>
      </c>
      <c r="S155" s="146" t="s">
        <v>406</v>
      </c>
      <c r="T155" s="147">
        <f t="shared" si="21"/>
        <v>1</v>
      </c>
      <c r="U155" s="159" t="s">
        <v>406</v>
      </c>
      <c r="V155" s="54" t="s">
        <v>406</v>
      </c>
    </row>
    <row r="156" spans="3:22">
      <c r="C156" s="47" t="str">
        <f t="shared" si="16"/>
        <v>9B</v>
      </c>
      <c r="D156" s="47" t="str">
        <f>Strings!E157</f>
        <v/>
      </c>
      <c r="K156" s="142" t="str">
        <f t="shared" si="17"/>
        <v>099</v>
      </c>
      <c r="L156" s="145" t="s">
        <v>2913</v>
      </c>
      <c r="M156" s="144">
        <f t="shared" si="22"/>
        <v>154</v>
      </c>
      <c r="N156" s="144" t="str">
        <f t="shared" si="18"/>
        <v/>
      </c>
      <c r="O156" s="144">
        <f t="shared" si="19"/>
        <v>20</v>
      </c>
      <c r="P156" s="144">
        <f t="shared" si="20"/>
        <v>0</v>
      </c>
      <c r="Q156" s="146" t="s">
        <v>406</v>
      </c>
      <c r="R156" s="147">
        <f t="shared" si="21"/>
        <v>0</v>
      </c>
      <c r="S156" s="146" t="str">
        <f>$D$154&amp;", "&amp;$D$155</f>
        <v>Archaic Demon, Ultima Demon</v>
      </c>
      <c r="T156" s="147">
        <f t="shared" si="21"/>
        <v>0</v>
      </c>
      <c r="U156" s="159" t="s">
        <v>406</v>
      </c>
      <c r="V156" s="54" t="s">
        <v>406</v>
      </c>
    </row>
    <row r="157" spans="3:22">
      <c r="C157" s="47" t="str">
        <f t="shared" si="16"/>
        <v>9C</v>
      </c>
      <c r="D157" s="47" t="str">
        <f>Strings!E158</f>
        <v/>
      </c>
      <c r="K157" s="148" t="str">
        <f t="shared" si="17"/>
        <v>09A</v>
      </c>
      <c r="L157" s="149" t="s">
        <v>1880</v>
      </c>
      <c r="M157" s="150">
        <f t="shared" si="22"/>
        <v>155</v>
      </c>
      <c r="N157" s="150" t="str">
        <f t="shared" si="18"/>
        <v/>
      </c>
      <c r="O157" s="150">
        <f t="shared" si="19"/>
        <v>20</v>
      </c>
      <c r="P157" s="150">
        <f t="shared" si="20"/>
        <v>0</v>
      </c>
      <c r="Q157" s="151" t="s">
        <v>406</v>
      </c>
      <c r="R157" s="152">
        <f t="shared" si="21"/>
        <v>0</v>
      </c>
      <c r="S157" s="151" t="str">
        <f>$D$146</f>
        <v>Steel Giant</v>
      </c>
      <c r="T157" s="152">
        <f t="shared" si="21"/>
        <v>0</v>
      </c>
      <c r="U157" s="160" t="s">
        <v>406</v>
      </c>
      <c r="V157" s="54" t="s">
        <v>406</v>
      </c>
    </row>
    <row r="158" spans="3:22">
      <c r="C158" s="47" t="str">
        <f t="shared" si="16"/>
        <v>9D</v>
      </c>
      <c r="D158" s="47" t="str">
        <f>Strings!E159</f>
        <v/>
      </c>
      <c r="L158" s="48" t="s">
        <v>406</v>
      </c>
      <c r="N158" s="47" t="str">
        <f>N3&amp;N4&amp;N5&amp;N6&amp;N7&amp;N8&amp;N9&amp;N10&amp;N11&amp;N12&amp;N13&amp;N14&amp;N15&amp;N16&amp;N17&amp;N18&amp;N19&amp;N20&amp;N21&amp;N22&amp;N23&amp;N24&amp;N25&amp;N26&amp;N27&amp;N28&amp;N29&amp;N30&amp;N31&amp;N32&amp;N33&amp;N34&amp;N35&amp;N36&amp;N37&amp;N38&amp;N39&amp;N40&amp;N41&amp;N42&amp;N43&amp;N44&amp;N45&amp;N46&amp;N47&amp;N48&amp;N49&amp;N50&amp;N51&amp;N52&amp;N53&amp;N54&amp;N55&amp;N56&amp;N57&amp;N58&amp;N59&amp;N60&amp;N61&amp;N62&amp;N63&amp;N64&amp;N65&amp;N66&amp;N67&amp;N68&amp;N69&amp;N70&amp;N71&amp;N72&amp;N73&amp;N74&amp;N75&amp;N76&amp;N77&amp;N78&amp;N79&amp;N80&amp;N81&amp;N82&amp;N83&amp;N84&amp;N85&amp;N86&amp;N87&amp;N88&amp;N89&amp;N90&amp;N91&amp;N92&amp;N93&amp;N94&amp;N95&amp;N96&amp;N97&amp;N98&amp;N99&amp;N100&amp;N101&amp;N102&amp;N103&amp;N104&amp;N105&amp;N106&amp;N107&amp;N108&amp;N109&amp;N110&amp;N111&amp;N112&amp;N113&amp;N114&amp;N115&amp;N116&amp;N117&amp;N118&amp;N119&amp;N120&amp;N121&amp;N122&amp;N123&amp;N124&amp;N125&amp;N126&amp;N127&amp;N128&amp;N129&amp;N130&amp;N131&amp;N132&amp;N133&amp;N134&amp;N135&amp;N136&amp;N137&amp;N138&amp;N139&amp;N140&amp;N141&amp;N142&amp;N143&amp;N144&amp;N145&amp;N146&amp;N147&amp;N148&amp;N149&amp;N150&amp;N151&amp;N152&amp;N153&amp;N154&amp;N155&amp;N156&amp;N157</f>
        <v xml:space="preserve">035, 039, 04A, 04B, 04C, 04D, 04E, 04F, 050, 051, 057, 058, 059, 05A, 05B, 05C, 05D, 05E, 05F, 098, </v>
      </c>
      <c r="Q158" s="54" t="s">
        <v>406</v>
      </c>
      <c r="S158" s="54" t="s">
        <v>406</v>
      </c>
      <c r="V158" s="54" t="s">
        <v>406</v>
      </c>
    </row>
    <row r="159" spans="3:22">
      <c r="C159" s="47" t="str">
        <f t="shared" si="16"/>
        <v>9E</v>
      </c>
      <c r="D159" s="47" t="str">
        <f>Strings!E160</f>
        <v/>
      </c>
      <c r="L159" s="48" t="s">
        <v>406</v>
      </c>
      <c r="Q159" s="54" t="s">
        <v>406</v>
      </c>
      <c r="S159" s="54" t="s">
        <v>406</v>
      </c>
      <c r="V159" s="54" t="s">
        <v>406</v>
      </c>
    </row>
    <row r="160" spans="3:22">
      <c r="C160" s="47" t="str">
        <f t="shared" si="16"/>
        <v>9F</v>
      </c>
      <c r="D160" s="47" t="str">
        <f>Strings!E161</f>
        <v/>
      </c>
      <c r="L160" s="48" t="s">
        <v>406</v>
      </c>
      <c r="N160" s="47" t="str">
        <f>N158&amp;N159</f>
        <v xml:space="preserve">035, 039, 04A, 04B, 04C, 04D, 04E, 04F, 050, 051, 057, 058, 059, 05A, 05B, 05C, 05D, 05E, 05F, 098, </v>
      </c>
      <c r="Q160" s="54" t="s">
        <v>406</v>
      </c>
      <c r="S160" s="54" t="s">
        <v>406</v>
      </c>
      <c r="V160" s="54" t="s">
        <v>406</v>
      </c>
    </row>
  </sheetData>
  <mergeCells count="1">
    <mergeCell ref="W3:W14"/>
  </mergeCells>
  <conditionalFormatting sqref="S4:S160 U4:U160 Q4:Q160">
    <cfRule type="expression" dxfId="4" priority="3">
      <formula>INDIRECT(ADDRESS(ROW(),COLUMN()-1))=1</formula>
    </cfRule>
  </conditionalFormatting>
  <conditionalFormatting sqref="R4:R160">
    <cfRule type="expression" dxfId="3" priority="2">
      <formula>INDIRECT(ADDRESS(ROW(),COLUMN()-1))=1</formula>
    </cfRule>
  </conditionalFormatting>
  <conditionalFormatting sqref="T4:T160">
    <cfRule type="expression" dxfId="2" priority="1">
      <formula>INDIRECT(ADDRESS(ROW(),COLUMN()-1))=1</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D725D-4510-425F-B0E2-604F0452160D}">
  <sheetPr codeName="Sheet10">
    <tabColor theme="9" tint="0.39997558519241921"/>
  </sheetPr>
  <dimension ref="A1:W585"/>
  <sheetViews>
    <sheetView showRowColHeaders="0" topLeftCell="J1" workbookViewId="0">
      <selection activeCell="W2" sqref="W2"/>
    </sheetView>
  </sheetViews>
  <sheetFormatPr defaultRowHeight="15"/>
  <cols>
    <col min="1" max="2" width="9.140625" style="47" hidden="1" customWidth="1"/>
    <col min="3" max="3" width="4" style="47" hidden="1" customWidth="1"/>
    <col min="4" max="9" width="9.140625" style="47" hidden="1" customWidth="1"/>
    <col min="10" max="10" width="3.28515625" style="47" customWidth="1"/>
    <col min="11" max="11" width="5" style="47" customWidth="1"/>
    <col min="12" max="12" width="42.140625" style="47" customWidth="1"/>
    <col min="13" max="15" width="6.28515625" style="47" hidden="1" customWidth="1"/>
    <col min="16" max="16" width="2.7109375" style="47" hidden="1" customWidth="1"/>
    <col min="17" max="17" width="30.5703125" style="47" customWidth="1"/>
    <col min="18" max="18" width="2.28515625" style="50" hidden="1" customWidth="1"/>
    <col min="19" max="19" width="26.140625" style="47" customWidth="1"/>
    <col min="20" max="20" width="2.28515625" style="50" hidden="1" customWidth="1"/>
    <col min="21" max="21" width="26.140625" style="47" customWidth="1"/>
    <col min="22" max="22" width="3.28515625" style="47" customWidth="1"/>
    <col min="23" max="23" width="39.7109375" style="47" customWidth="1"/>
    <col min="24" max="16384" width="9.140625" style="47"/>
  </cols>
  <sheetData>
    <row r="1" spans="1:23">
      <c r="A1" s="47" t="str">
        <f>RangeAddress(Q3:Q514)</f>
        <v>'ENTDs'!$Q$3:$Q$514</v>
      </c>
      <c r="C1" s="47" t="str">
        <f>DEC2HEX(ROW()-1,2)</f>
        <v>00</v>
      </c>
      <c r="D1" s="47" t="str">
        <f>Strings!F2&amp;""</f>
        <v>Lesalia Imperial Capital</v>
      </c>
      <c r="E1" s="47" t="str">
        <f>Strings!C2</f>
        <v/>
      </c>
      <c r="F1" s="47" t="str">
        <f>Strings!B2</f>
        <v/>
      </c>
      <c r="G1" s="47" t="str">
        <f>Strings!E2</f>
        <v/>
      </c>
    </row>
    <row r="2" spans="1:23">
      <c r="A2" s="47" t="str">
        <f>RangeAddress($S$3:$S$514)</f>
        <v>'ENTDs'!$S$3:$S$514</v>
      </c>
      <c r="B2" s="47" t="str">
        <f>RangeAddress(Strings!$D$1:$D$43)</f>
        <v>'Strings'!$D$1:$D$43</v>
      </c>
      <c r="C2" s="47" t="str">
        <f t="shared" ref="C2:C65" si="0">DEC2HEX(ROW()-1,2)</f>
        <v>01</v>
      </c>
      <c r="D2" s="47" t="str">
        <f>Strings!F3&amp;""</f>
        <v>Riovanes Castle</v>
      </c>
      <c r="K2" s="103" t="s">
        <v>59</v>
      </c>
      <c r="L2" s="104" t="s">
        <v>1973</v>
      </c>
      <c r="M2" s="104"/>
      <c r="N2" s="104"/>
      <c r="O2" s="104"/>
      <c r="P2" s="104"/>
      <c r="Q2" s="105" t="s">
        <v>2501</v>
      </c>
      <c r="R2" s="103"/>
      <c r="S2" s="105" t="s">
        <v>2437</v>
      </c>
      <c r="T2" s="103"/>
      <c r="U2" s="105" t="s">
        <v>2692</v>
      </c>
      <c r="W2" s="103" t="s">
        <v>2436</v>
      </c>
    </row>
    <row r="3" spans="1:23">
      <c r="A3" s="47" t="str">
        <f>RangeAddress($U$3:$U$514)</f>
        <v>'ENTDs'!$U$3:$U$514</v>
      </c>
      <c r="C3" s="47" t="str">
        <f t="shared" si="0"/>
        <v>02</v>
      </c>
      <c r="D3" s="47" t="str">
        <f>Strings!F4&amp;""</f>
        <v>Igros Castle</v>
      </c>
      <c r="K3" s="106" t="str">
        <f t="shared" ref="K3:K66" si="1">DEC2HEX(ROW()-3,3)</f>
        <v>000</v>
      </c>
      <c r="L3" s="107" t="s">
        <v>406</v>
      </c>
      <c r="M3" s="108">
        <v>1</v>
      </c>
      <c r="N3" s="108" t="str">
        <f>IFERROR(DEC2HEX(MATCH(M3,$O$3:$O$514,0)-1,3)&amp;", ","")</f>
        <v xml:space="preserve">022, </v>
      </c>
      <c r="O3" s="108"/>
      <c r="P3" s="108">
        <f>IF(AND(LEN(Q3)=0,LEN(S3)=0,LEN(U3)=0),1,0)</f>
        <v>1</v>
      </c>
      <c r="Q3" s="112" t="s">
        <v>406</v>
      </c>
      <c r="R3" s="113">
        <f>$P3</f>
        <v>1</v>
      </c>
      <c r="S3" s="112" t="s">
        <v>406</v>
      </c>
      <c r="T3" s="113">
        <f>$P3</f>
        <v>1</v>
      </c>
      <c r="U3" s="112" t="s">
        <v>406</v>
      </c>
      <c r="V3" s="54" t="s">
        <v>406</v>
      </c>
      <c r="W3" s="180" t="str">
        <f>IFERROR(LEFT(N517,LEN(N517)-2),"")</f>
        <v>022, 023, 024, 030, 045, 046, 047, 048, 051, 0FD, 0FE, 0FF, 105, 10A, 127, 12C, 14B, 14E, 14F, 150, 151, 152, 153, 154, 155, 156, 157, 158, 159, 15A, 15B, 15C, 15D, 15E, 15F, 160, 161, 162, 163, 164, 165, 166, 167, 168, 169, 16A, 16B, 16C, 16D, 16E, 16F, 170, 171, 172, 173, 174, 175, 176, 177, 178, 179, 17A, 17B, 17C, 17D, 17E, 17F, 1D6, 1D7, 1D8, 1D9, 1DA, 1DB, 1DC, 1DD, 1DE, 1DF, 1E0, 1E1, 1E2, 1E3, 1E4, 1E5, 1E6, 1E7, 1E8, 1E9, 1EA, 1EB, 1EC, 1ED, 1EE, 1EF, 1F0, 1F1, 1F2, 1F3, 1F4, 1F5, 1F6, 1F7, 1F8, 1F9, 1FA, 1FB, 1FC, 1FD</v>
      </c>
    </row>
    <row r="4" spans="1:23">
      <c r="C4" s="47" t="str">
        <f t="shared" si="0"/>
        <v>03</v>
      </c>
      <c r="D4" s="47" t="str">
        <f>Strings!F5&amp;""</f>
        <v>Lionel Castle</v>
      </c>
      <c r="K4" s="106" t="str">
        <f t="shared" si="1"/>
        <v>001</v>
      </c>
      <c r="L4" s="107" t="s">
        <v>1975</v>
      </c>
      <c r="M4" s="108">
        <f>M3+1</f>
        <v>2</v>
      </c>
      <c r="N4" s="108" t="str">
        <f t="shared" ref="N4:N67" si="2">IFERROR(DEC2HEX(MATCH(M4,$O$3:$O$514,0)-1,3)&amp;", ","")</f>
        <v xml:space="preserve">023, </v>
      </c>
      <c r="O4" s="108">
        <f t="shared" ref="O4:O67" si="3">O3+P4</f>
        <v>0</v>
      </c>
      <c r="P4" s="108">
        <f t="shared" ref="P4:P67" si="4">IF(AND(LEN(Q4)=0,LEN(S4)=0,LEN(U4)=0),1,0)</f>
        <v>0</v>
      </c>
      <c r="Q4" s="112" t="s">
        <v>406</v>
      </c>
      <c r="R4" s="113">
        <f t="shared" ref="R4:T67" si="5">$P4</f>
        <v>0</v>
      </c>
      <c r="S4" s="112" t="str">
        <f t="shared" ref="S4:S11" si="6">$D$37</f>
        <v>Dolbodar Swamp</v>
      </c>
      <c r="T4" s="113">
        <f t="shared" si="5"/>
        <v>0</v>
      </c>
      <c r="U4" s="112" t="s">
        <v>406</v>
      </c>
      <c r="V4" s="54" t="s">
        <v>406</v>
      </c>
      <c r="W4" s="181"/>
    </row>
    <row r="5" spans="1:23">
      <c r="C5" s="47" t="str">
        <f t="shared" si="0"/>
        <v>04</v>
      </c>
      <c r="D5" s="47" t="str">
        <f>Strings!F6&amp;""</f>
        <v>Limberry Castle</v>
      </c>
      <c r="K5" s="106" t="str">
        <f t="shared" si="1"/>
        <v>002</v>
      </c>
      <c r="L5" s="107" t="s">
        <v>1976</v>
      </c>
      <c r="M5" s="108">
        <f t="shared" ref="M5:M68" si="7">M4+1</f>
        <v>3</v>
      </c>
      <c r="N5" s="108" t="str">
        <f t="shared" si="2"/>
        <v xml:space="preserve">024, </v>
      </c>
      <c r="O5" s="108">
        <f t="shared" si="3"/>
        <v>0</v>
      </c>
      <c r="P5" s="108">
        <f t="shared" si="4"/>
        <v>0</v>
      </c>
      <c r="Q5" s="112" t="s">
        <v>406</v>
      </c>
      <c r="R5" s="113">
        <f t="shared" si="5"/>
        <v>0</v>
      </c>
      <c r="S5" s="112" t="str">
        <f t="shared" si="6"/>
        <v>Dolbodar Swamp</v>
      </c>
      <c r="T5" s="113">
        <f t="shared" si="5"/>
        <v>0</v>
      </c>
      <c r="U5" s="112" t="s">
        <v>406</v>
      </c>
      <c r="V5" s="54" t="s">
        <v>406</v>
      </c>
      <c r="W5" s="181"/>
    </row>
    <row r="6" spans="1:23">
      <c r="C6" s="47" t="str">
        <f t="shared" si="0"/>
        <v>05</v>
      </c>
      <c r="D6" s="47" t="str">
        <f>Strings!F7&amp;""</f>
        <v>Zeltennia Castle</v>
      </c>
      <c r="K6" s="106" t="str">
        <f t="shared" si="1"/>
        <v>003</v>
      </c>
      <c r="L6" s="107" t="s">
        <v>1977</v>
      </c>
      <c r="M6" s="108">
        <f t="shared" si="7"/>
        <v>4</v>
      </c>
      <c r="N6" s="108" t="str">
        <f t="shared" si="2"/>
        <v xml:space="preserve">030, </v>
      </c>
      <c r="O6" s="108">
        <f t="shared" si="3"/>
        <v>0</v>
      </c>
      <c r="P6" s="108">
        <f t="shared" si="4"/>
        <v>0</v>
      </c>
      <c r="Q6" s="112" t="s">
        <v>406</v>
      </c>
      <c r="R6" s="113">
        <f t="shared" si="5"/>
        <v>0</v>
      </c>
      <c r="S6" s="112" t="str">
        <f t="shared" si="6"/>
        <v>Dolbodar Swamp</v>
      </c>
      <c r="T6" s="113">
        <f t="shared" si="5"/>
        <v>0</v>
      </c>
      <c r="U6" s="112" t="s">
        <v>406</v>
      </c>
      <c r="V6" s="54" t="s">
        <v>406</v>
      </c>
      <c r="W6" s="181"/>
    </row>
    <row r="7" spans="1:23">
      <c r="C7" s="47" t="str">
        <f t="shared" si="0"/>
        <v>06</v>
      </c>
      <c r="D7" s="47" t="str">
        <f>Strings!F8&amp;""</f>
        <v>Magic City Gariland</v>
      </c>
      <c r="K7" s="106" t="str">
        <f t="shared" si="1"/>
        <v>004</v>
      </c>
      <c r="L7" s="107" t="s">
        <v>1978</v>
      </c>
      <c r="M7" s="108">
        <f t="shared" si="7"/>
        <v>5</v>
      </c>
      <c r="N7" s="108" t="str">
        <f t="shared" si="2"/>
        <v xml:space="preserve">045, </v>
      </c>
      <c r="O7" s="108">
        <f t="shared" si="3"/>
        <v>0</v>
      </c>
      <c r="P7" s="108">
        <f t="shared" si="4"/>
        <v>0</v>
      </c>
      <c r="Q7" s="112" t="s">
        <v>406</v>
      </c>
      <c r="R7" s="113">
        <f t="shared" si="5"/>
        <v>0</v>
      </c>
      <c r="S7" s="112" t="str">
        <f t="shared" si="6"/>
        <v>Dolbodar Swamp</v>
      </c>
      <c r="T7" s="113">
        <f t="shared" si="5"/>
        <v>0</v>
      </c>
      <c r="U7" s="112" t="s">
        <v>406</v>
      </c>
      <c r="V7" s="54" t="s">
        <v>406</v>
      </c>
      <c r="W7" s="181"/>
    </row>
    <row r="8" spans="1:23">
      <c r="C8" s="47" t="str">
        <f t="shared" si="0"/>
        <v>07</v>
      </c>
      <c r="D8" s="47" t="str">
        <f>Strings!F9&amp;""</f>
        <v>Yardow Fort City</v>
      </c>
      <c r="K8" s="106" t="str">
        <f t="shared" si="1"/>
        <v>005</v>
      </c>
      <c r="L8" s="107" t="s">
        <v>1979</v>
      </c>
      <c r="M8" s="108">
        <f t="shared" si="7"/>
        <v>6</v>
      </c>
      <c r="N8" s="108" t="str">
        <f t="shared" si="2"/>
        <v xml:space="preserve">046, </v>
      </c>
      <c r="O8" s="108">
        <f t="shared" si="3"/>
        <v>0</v>
      </c>
      <c r="P8" s="108">
        <f t="shared" si="4"/>
        <v>0</v>
      </c>
      <c r="Q8" s="112" t="s">
        <v>406</v>
      </c>
      <c r="R8" s="113">
        <f t="shared" si="5"/>
        <v>0</v>
      </c>
      <c r="S8" s="112" t="str">
        <f t="shared" si="6"/>
        <v>Dolbodar Swamp</v>
      </c>
      <c r="T8" s="113">
        <f t="shared" si="5"/>
        <v>0</v>
      </c>
      <c r="U8" s="112" t="s">
        <v>406</v>
      </c>
      <c r="V8" s="54" t="s">
        <v>406</v>
      </c>
      <c r="W8" s="181"/>
    </row>
    <row r="9" spans="1:23">
      <c r="C9" s="47" t="str">
        <f t="shared" si="0"/>
        <v>08</v>
      </c>
      <c r="D9" s="47" t="str">
        <f>Strings!F10&amp;""</f>
        <v>Goland Coal City</v>
      </c>
      <c r="K9" s="106" t="str">
        <f t="shared" si="1"/>
        <v>006</v>
      </c>
      <c r="L9" s="107" t="s">
        <v>1980</v>
      </c>
      <c r="M9" s="108">
        <f t="shared" si="7"/>
        <v>7</v>
      </c>
      <c r="N9" s="108" t="str">
        <f t="shared" si="2"/>
        <v xml:space="preserve">047, </v>
      </c>
      <c r="O9" s="108">
        <f t="shared" si="3"/>
        <v>0</v>
      </c>
      <c r="P9" s="108">
        <f t="shared" si="4"/>
        <v>0</v>
      </c>
      <c r="Q9" s="112" t="s">
        <v>406</v>
      </c>
      <c r="R9" s="113">
        <f t="shared" si="5"/>
        <v>0</v>
      </c>
      <c r="S9" s="112" t="str">
        <f t="shared" si="6"/>
        <v>Dolbodar Swamp</v>
      </c>
      <c r="T9" s="113">
        <f t="shared" si="5"/>
        <v>0</v>
      </c>
      <c r="U9" s="112" t="s">
        <v>406</v>
      </c>
      <c r="V9" s="54" t="s">
        <v>406</v>
      </c>
      <c r="W9" s="181"/>
    </row>
    <row r="10" spans="1:23">
      <c r="C10" s="47" t="str">
        <f t="shared" si="0"/>
        <v>09</v>
      </c>
      <c r="D10" s="47" t="str">
        <f>Strings!F11&amp;""</f>
        <v>Dorter Trade City</v>
      </c>
      <c r="K10" s="106" t="str">
        <f t="shared" si="1"/>
        <v>007</v>
      </c>
      <c r="L10" s="107" t="s">
        <v>1981</v>
      </c>
      <c r="M10" s="108">
        <f t="shared" si="7"/>
        <v>8</v>
      </c>
      <c r="N10" s="108" t="str">
        <f t="shared" si="2"/>
        <v xml:space="preserve">048, </v>
      </c>
      <c r="O10" s="108">
        <f t="shared" si="3"/>
        <v>0</v>
      </c>
      <c r="P10" s="108">
        <f t="shared" si="4"/>
        <v>0</v>
      </c>
      <c r="Q10" s="112" t="s">
        <v>406</v>
      </c>
      <c r="R10" s="113">
        <f t="shared" si="5"/>
        <v>0</v>
      </c>
      <c r="S10" s="112" t="str">
        <f t="shared" si="6"/>
        <v>Dolbodar Swamp</v>
      </c>
      <c r="T10" s="113">
        <f t="shared" si="5"/>
        <v>0</v>
      </c>
      <c r="U10" s="112" t="s">
        <v>406</v>
      </c>
      <c r="V10" s="54" t="s">
        <v>406</v>
      </c>
      <c r="W10" s="181"/>
    </row>
    <row r="11" spans="1:23">
      <c r="C11" s="47" t="str">
        <f t="shared" si="0"/>
        <v>0A</v>
      </c>
      <c r="D11" s="47" t="str">
        <f>Strings!F12&amp;""</f>
        <v>Zaland Fort City</v>
      </c>
      <c r="K11" s="106" t="str">
        <f t="shared" si="1"/>
        <v>008</v>
      </c>
      <c r="L11" s="107" t="s">
        <v>1982</v>
      </c>
      <c r="M11" s="108">
        <f t="shared" si="7"/>
        <v>9</v>
      </c>
      <c r="N11" s="108" t="str">
        <f t="shared" si="2"/>
        <v xml:space="preserve">051, </v>
      </c>
      <c r="O11" s="108">
        <f t="shared" si="3"/>
        <v>0</v>
      </c>
      <c r="P11" s="108">
        <f t="shared" si="4"/>
        <v>0</v>
      </c>
      <c r="Q11" s="112" t="s">
        <v>406</v>
      </c>
      <c r="R11" s="113">
        <f t="shared" si="5"/>
        <v>0</v>
      </c>
      <c r="S11" s="112" t="str">
        <f t="shared" si="6"/>
        <v>Dolbodar Swamp</v>
      </c>
      <c r="T11" s="113">
        <f t="shared" si="5"/>
        <v>0</v>
      </c>
      <c r="U11" s="112" t="s">
        <v>406</v>
      </c>
      <c r="V11" s="54" t="s">
        <v>406</v>
      </c>
      <c r="W11" s="181"/>
    </row>
    <row r="12" spans="1:23">
      <c r="C12" s="47" t="str">
        <f t="shared" si="0"/>
        <v>0B</v>
      </c>
      <c r="D12" s="47" t="str">
        <f>Strings!F13&amp;""</f>
        <v>Goug Machine City</v>
      </c>
      <c r="K12" s="106" t="str">
        <f t="shared" si="1"/>
        <v>009</v>
      </c>
      <c r="L12" s="107" t="s">
        <v>406</v>
      </c>
      <c r="M12" s="108">
        <f t="shared" si="7"/>
        <v>10</v>
      </c>
      <c r="N12" s="108" t="str">
        <f t="shared" si="2"/>
        <v xml:space="preserve">0FD, </v>
      </c>
      <c r="O12" s="108">
        <f t="shared" si="3"/>
        <v>0</v>
      </c>
      <c r="P12" s="108">
        <f t="shared" si="4"/>
        <v>0</v>
      </c>
      <c r="Q12" s="112" t="s">
        <v>2413</v>
      </c>
      <c r="R12" s="113">
        <f t="shared" si="5"/>
        <v>0</v>
      </c>
      <c r="S12" s="112" t="s">
        <v>406</v>
      </c>
      <c r="T12" s="113">
        <f t="shared" si="5"/>
        <v>0</v>
      </c>
      <c r="U12" s="112" t="s">
        <v>406</v>
      </c>
      <c r="V12" s="54" t="s">
        <v>406</v>
      </c>
      <c r="W12" s="181"/>
    </row>
    <row r="13" spans="1:23">
      <c r="C13" s="47" t="str">
        <f t="shared" si="0"/>
        <v>0C</v>
      </c>
      <c r="D13" s="47" t="str">
        <f>Strings!F14&amp;""</f>
        <v>Warjilis Trade City</v>
      </c>
      <c r="K13" s="106" t="str">
        <f t="shared" si="1"/>
        <v>00A</v>
      </c>
      <c r="L13" s="107" t="s">
        <v>406</v>
      </c>
      <c r="M13" s="108">
        <f t="shared" si="7"/>
        <v>11</v>
      </c>
      <c r="N13" s="108" t="str">
        <f t="shared" si="2"/>
        <v xml:space="preserve">0FE, </v>
      </c>
      <c r="O13" s="108">
        <f t="shared" si="3"/>
        <v>0</v>
      </c>
      <c r="P13" s="108">
        <f t="shared" si="4"/>
        <v>0</v>
      </c>
      <c r="Q13" s="112" t="s">
        <v>2414</v>
      </c>
      <c r="R13" s="113">
        <f t="shared" si="5"/>
        <v>0</v>
      </c>
      <c r="S13" s="112" t="s">
        <v>406</v>
      </c>
      <c r="T13" s="113">
        <f t="shared" si="5"/>
        <v>0</v>
      </c>
      <c r="U13" s="112" t="s">
        <v>406</v>
      </c>
      <c r="V13" s="54" t="s">
        <v>406</v>
      </c>
      <c r="W13" s="181"/>
    </row>
    <row r="14" spans="1:23">
      <c r="C14" s="47" t="str">
        <f t="shared" si="0"/>
        <v>0D</v>
      </c>
      <c r="D14" s="47" t="str">
        <f>Strings!F15&amp;""</f>
        <v>Bervenia Free City</v>
      </c>
      <c r="K14" s="106" t="str">
        <f t="shared" si="1"/>
        <v>00B</v>
      </c>
      <c r="L14" s="107" t="s">
        <v>406</v>
      </c>
      <c r="M14" s="108">
        <f t="shared" si="7"/>
        <v>12</v>
      </c>
      <c r="N14" s="108" t="str">
        <f t="shared" si="2"/>
        <v xml:space="preserve">0FF, </v>
      </c>
      <c r="O14" s="108">
        <f t="shared" si="3"/>
        <v>0</v>
      </c>
      <c r="P14" s="108">
        <f t="shared" si="4"/>
        <v>0</v>
      </c>
      <c r="Q14" s="112" t="s">
        <v>2412</v>
      </c>
      <c r="R14" s="113">
        <f t="shared" si="5"/>
        <v>0</v>
      </c>
      <c r="S14" s="112" t="s">
        <v>406</v>
      </c>
      <c r="T14" s="113">
        <f t="shared" si="5"/>
        <v>0</v>
      </c>
      <c r="U14" s="112" t="s">
        <v>406</v>
      </c>
      <c r="V14" s="54" t="s">
        <v>406</v>
      </c>
      <c r="W14" s="182"/>
    </row>
    <row r="15" spans="1:23">
      <c r="C15" s="47" t="str">
        <f t="shared" si="0"/>
        <v>0E</v>
      </c>
      <c r="D15" s="47" t="str">
        <f>Strings!F16&amp;""</f>
        <v>Zarghidas Trade City</v>
      </c>
      <c r="K15" s="106" t="str">
        <f t="shared" si="1"/>
        <v>00C</v>
      </c>
      <c r="L15" s="107" t="s">
        <v>406</v>
      </c>
      <c r="M15" s="108">
        <f t="shared" si="7"/>
        <v>13</v>
      </c>
      <c r="N15" s="108" t="str">
        <f t="shared" si="2"/>
        <v xml:space="preserve">105, </v>
      </c>
      <c r="O15" s="108">
        <f t="shared" si="3"/>
        <v>0</v>
      </c>
      <c r="P15" s="108">
        <f t="shared" si="4"/>
        <v>0</v>
      </c>
      <c r="Q15" s="112" t="s">
        <v>2416</v>
      </c>
      <c r="R15" s="113">
        <f t="shared" si="5"/>
        <v>0</v>
      </c>
      <c r="S15" s="112" t="s">
        <v>406</v>
      </c>
      <c r="T15" s="113">
        <f t="shared" si="5"/>
        <v>0</v>
      </c>
      <c r="U15" s="112" t="s">
        <v>406</v>
      </c>
      <c r="V15" s="54" t="s">
        <v>406</v>
      </c>
    </row>
    <row r="16" spans="1:23">
      <c r="C16" s="47" t="str">
        <f t="shared" si="0"/>
        <v>0F</v>
      </c>
      <c r="D16" s="47" t="str">
        <f>Strings!F17&amp;""</f>
        <v>Fort Zeakden</v>
      </c>
      <c r="K16" s="106" t="str">
        <f t="shared" si="1"/>
        <v>00D</v>
      </c>
      <c r="L16" s="107" t="s">
        <v>1983</v>
      </c>
      <c r="M16" s="108">
        <f t="shared" si="7"/>
        <v>14</v>
      </c>
      <c r="N16" s="108" t="str">
        <f t="shared" si="2"/>
        <v xml:space="preserve">10A, </v>
      </c>
      <c r="O16" s="108">
        <f t="shared" si="3"/>
        <v>0</v>
      </c>
      <c r="P16" s="108">
        <f t="shared" si="4"/>
        <v>0</v>
      </c>
      <c r="Q16" s="112" t="s">
        <v>406</v>
      </c>
      <c r="R16" s="113">
        <f t="shared" si="5"/>
        <v>0</v>
      </c>
      <c r="S16" s="112" t="str">
        <f t="shared" ref="S16:S27" si="8">$D$26</f>
        <v>Fovoham Plains</v>
      </c>
      <c r="T16" s="113">
        <f t="shared" si="5"/>
        <v>0</v>
      </c>
      <c r="U16" s="112" t="s">
        <v>406</v>
      </c>
      <c r="V16" s="54" t="s">
        <v>406</v>
      </c>
    </row>
    <row r="17" spans="3:23">
      <c r="C17" s="47" t="str">
        <f t="shared" si="0"/>
        <v>10</v>
      </c>
      <c r="D17" s="47" t="str">
        <f>Strings!F18&amp;""</f>
        <v>Murond Holy Place</v>
      </c>
      <c r="K17" s="106" t="str">
        <f t="shared" si="1"/>
        <v>00E</v>
      </c>
      <c r="L17" s="107" t="s">
        <v>1984</v>
      </c>
      <c r="M17" s="108">
        <f t="shared" si="7"/>
        <v>15</v>
      </c>
      <c r="N17" s="108" t="str">
        <f t="shared" si="2"/>
        <v xml:space="preserve">127, </v>
      </c>
      <c r="O17" s="108">
        <f t="shared" si="3"/>
        <v>0</v>
      </c>
      <c r="P17" s="108">
        <f t="shared" si="4"/>
        <v>0</v>
      </c>
      <c r="Q17" s="112" t="s">
        <v>406</v>
      </c>
      <c r="R17" s="113">
        <f t="shared" si="5"/>
        <v>0</v>
      </c>
      <c r="S17" s="112" t="str">
        <f t="shared" si="8"/>
        <v>Fovoham Plains</v>
      </c>
      <c r="T17" s="113">
        <f t="shared" si="5"/>
        <v>0</v>
      </c>
      <c r="U17" s="112" t="s">
        <v>406</v>
      </c>
      <c r="V17" s="54" t="s">
        <v>406</v>
      </c>
    </row>
    <row r="18" spans="3:23">
      <c r="C18" s="47" t="str">
        <f t="shared" si="0"/>
        <v>11</v>
      </c>
      <c r="D18" s="47" t="str">
        <f>Strings!F19&amp;""</f>
        <v>Thieves Fort</v>
      </c>
      <c r="K18" s="106" t="str">
        <f t="shared" si="1"/>
        <v>00F</v>
      </c>
      <c r="L18" s="107" t="s">
        <v>1985</v>
      </c>
      <c r="M18" s="108">
        <f t="shared" si="7"/>
        <v>16</v>
      </c>
      <c r="N18" s="108" t="str">
        <f t="shared" si="2"/>
        <v xml:space="preserve">12C, </v>
      </c>
      <c r="O18" s="108">
        <f t="shared" si="3"/>
        <v>0</v>
      </c>
      <c r="P18" s="108">
        <f t="shared" si="4"/>
        <v>0</v>
      </c>
      <c r="Q18" s="112" t="s">
        <v>406</v>
      </c>
      <c r="R18" s="113">
        <f t="shared" si="5"/>
        <v>0</v>
      </c>
      <c r="S18" s="112" t="str">
        <f t="shared" si="8"/>
        <v>Fovoham Plains</v>
      </c>
      <c r="T18" s="113">
        <f t="shared" si="5"/>
        <v>0</v>
      </c>
      <c r="U18" s="112" t="s">
        <v>406</v>
      </c>
      <c r="V18" s="54" t="s">
        <v>406</v>
      </c>
    </row>
    <row r="19" spans="3:23">
      <c r="C19" s="47" t="str">
        <f t="shared" si="0"/>
        <v>12</v>
      </c>
      <c r="D19" s="47" t="str">
        <f>Strings!F20&amp;""</f>
        <v>Orbonne Monastery</v>
      </c>
      <c r="K19" s="106" t="str">
        <f t="shared" si="1"/>
        <v>010</v>
      </c>
      <c r="L19" s="107" t="s">
        <v>1986</v>
      </c>
      <c r="M19" s="108">
        <f t="shared" si="7"/>
        <v>17</v>
      </c>
      <c r="N19" s="108" t="str">
        <f t="shared" si="2"/>
        <v xml:space="preserve">14B, </v>
      </c>
      <c r="O19" s="108">
        <f t="shared" si="3"/>
        <v>0</v>
      </c>
      <c r="P19" s="108">
        <f t="shared" si="4"/>
        <v>0</v>
      </c>
      <c r="Q19" s="112" t="s">
        <v>406</v>
      </c>
      <c r="R19" s="113">
        <f t="shared" si="5"/>
        <v>0</v>
      </c>
      <c r="S19" s="112" t="str">
        <f t="shared" si="8"/>
        <v>Fovoham Plains</v>
      </c>
      <c r="T19" s="113">
        <f t="shared" si="5"/>
        <v>0</v>
      </c>
      <c r="U19" s="112" t="s">
        <v>406</v>
      </c>
      <c r="V19" s="54" t="s">
        <v>406</v>
      </c>
    </row>
    <row r="20" spans="3:23" ht="15" customHeight="1">
      <c r="C20" s="47" t="str">
        <f t="shared" si="0"/>
        <v>13</v>
      </c>
      <c r="D20" s="47" t="str">
        <f>Strings!F21&amp;""</f>
        <v>Golgorand Execution Site</v>
      </c>
      <c r="K20" s="106" t="str">
        <f t="shared" si="1"/>
        <v>011</v>
      </c>
      <c r="L20" s="107" t="s">
        <v>1987</v>
      </c>
      <c r="M20" s="108">
        <f t="shared" si="7"/>
        <v>18</v>
      </c>
      <c r="N20" s="108" t="str">
        <f t="shared" si="2"/>
        <v xml:space="preserve">14E, </v>
      </c>
      <c r="O20" s="108">
        <f t="shared" si="3"/>
        <v>0</v>
      </c>
      <c r="P20" s="108">
        <f t="shared" si="4"/>
        <v>0</v>
      </c>
      <c r="Q20" s="112" t="s">
        <v>406</v>
      </c>
      <c r="R20" s="113">
        <f t="shared" si="5"/>
        <v>0</v>
      </c>
      <c r="S20" s="112" t="str">
        <f t="shared" si="8"/>
        <v>Fovoham Plains</v>
      </c>
      <c r="T20" s="113">
        <f t="shared" si="5"/>
        <v>0</v>
      </c>
      <c r="U20" s="112" t="s">
        <v>406</v>
      </c>
      <c r="V20" s="54" t="s">
        <v>406</v>
      </c>
      <c r="W20" s="97"/>
    </row>
    <row r="21" spans="3:23">
      <c r="C21" s="47" t="str">
        <f t="shared" si="0"/>
        <v>14</v>
      </c>
      <c r="D21" s="47" t="str">
        <f>Strings!F22&amp;""</f>
        <v>Murond Death City</v>
      </c>
      <c r="K21" s="106" t="str">
        <f t="shared" si="1"/>
        <v>012</v>
      </c>
      <c r="L21" s="107" t="s">
        <v>1988</v>
      </c>
      <c r="M21" s="108">
        <f t="shared" si="7"/>
        <v>19</v>
      </c>
      <c r="N21" s="108" t="str">
        <f t="shared" si="2"/>
        <v xml:space="preserve">14F, </v>
      </c>
      <c r="O21" s="108">
        <f t="shared" si="3"/>
        <v>0</v>
      </c>
      <c r="P21" s="108">
        <f t="shared" si="4"/>
        <v>0</v>
      </c>
      <c r="Q21" s="112" t="s">
        <v>406</v>
      </c>
      <c r="R21" s="113">
        <f t="shared" si="5"/>
        <v>0</v>
      </c>
      <c r="S21" s="112" t="str">
        <f t="shared" si="8"/>
        <v>Fovoham Plains</v>
      </c>
      <c r="T21" s="113">
        <f t="shared" si="5"/>
        <v>0</v>
      </c>
      <c r="U21" s="112" t="s">
        <v>406</v>
      </c>
      <c r="V21" s="54" t="s">
        <v>406</v>
      </c>
    </row>
    <row r="22" spans="3:23">
      <c r="C22" s="47" t="str">
        <f t="shared" si="0"/>
        <v>15</v>
      </c>
      <c r="D22" s="47" t="str">
        <f>Strings!F23&amp;""</f>
        <v>Bethla Garrison</v>
      </c>
      <c r="K22" s="106" t="str">
        <f t="shared" si="1"/>
        <v>013</v>
      </c>
      <c r="L22" s="107" t="s">
        <v>1989</v>
      </c>
      <c r="M22" s="108">
        <f t="shared" si="7"/>
        <v>20</v>
      </c>
      <c r="N22" s="108" t="str">
        <f t="shared" si="2"/>
        <v xml:space="preserve">150, </v>
      </c>
      <c r="O22" s="108">
        <f t="shared" si="3"/>
        <v>0</v>
      </c>
      <c r="P22" s="108">
        <f t="shared" si="4"/>
        <v>0</v>
      </c>
      <c r="Q22" s="112" t="s">
        <v>406</v>
      </c>
      <c r="R22" s="113">
        <f t="shared" si="5"/>
        <v>0</v>
      </c>
      <c r="S22" s="112" t="str">
        <f t="shared" si="8"/>
        <v>Fovoham Plains</v>
      </c>
      <c r="T22" s="113">
        <f t="shared" si="5"/>
        <v>0</v>
      </c>
      <c r="U22" s="112" t="s">
        <v>406</v>
      </c>
      <c r="V22" s="54" t="s">
        <v>406</v>
      </c>
    </row>
    <row r="23" spans="3:23">
      <c r="C23" s="47" t="str">
        <f t="shared" si="0"/>
        <v>16</v>
      </c>
      <c r="D23" s="47" t="str">
        <f>Strings!F24&amp;""</f>
        <v>Deep Dungeon</v>
      </c>
      <c r="K23" s="106" t="str">
        <f t="shared" si="1"/>
        <v>014</v>
      </c>
      <c r="L23" s="107" t="s">
        <v>1990</v>
      </c>
      <c r="M23" s="108">
        <f t="shared" si="7"/>
        <v>21</v>
      </c>
      <c r="N23" s="108" t="str">
        <f t="shared" si="2"/>
        <v xml:space="preserve">151, </v>
      </c>
      <c r="O23" s="108">
        <f t="shared" si="3"/>
        <v>0</v>
      </c>
      <c r="P23" s="108">
        <f t="shared" si="4"/>
        <v>0</v>
      </c>
      <c r="Q23" s="112" t="s">
        <v>406</v>
      </c>
      <c r="R23" s="113">
        <f t="shared" si="5"/>
        <v>0</v>
      </c>
      <c r="S23" s="112" t="str">
        <f t="shared" si="8"/>
        <v>Fovoham Plains</v>
      </c>
      <c r="T23" s="113">
        <f t="shared" si="5"/>
        <v>0</v>
      </c>
      <c r="U23" s="112" t="s">
        <v>406</v>
      </c>
      <c r="V23" s="54" t="s">
        <v>406</v>
      </c>
    </row>
    <row r="24" spans="3:23">
      <c r="C24" s="47" t="str">
        <f t="shared" si="0"/>
        <v>17</v>
      </c>
      <c r="D24" s="47" t="str">
        <f>Strings!F25&amp;""</f>
        <v>Nelveska Temple</v>
      </c>
      <c r="K24" s="106" t="str">
        <f t="shared" si="1"/>
        <v>015</v>
      </c>
      <c r="L24" s="107" t="s">
        <v>1991</v>
      </c>
      <c r="M24" s="108">
        <f t="shared" si="7"/>
        <v>22</v>
      </c>
      <c r="N24" s="108" t="str">
        <f t="shared" si="2"/>
        <v xml:space="preserve">152, </v>
      </c>
      <c r="O24" s="108">
        <f t="shared" si="3"/>
        <v>0</v>
      </c>
      <c r="P24" s="108">
        <f t="shared" si="4"/>
        <v>0</v>
      </c>
      <c r="Q24" s="112" t="s">
        <v>406</v>
      </c>
      <c r="R24" s="113">
        <f t="shared" si="5"/>
        <v>0</v>
      </c>
      <c r="S24" s="112" t="str">
        <f t="shared" si="8"/>
        <v>Fovoham Plains</v>
      </c>
      <c r="T24" s="113">
        <f t="shared" si="5"/>
        <v>0</v>
      </c>
      <c r="U24" s="112" t="s">
        <v>406</v>
      </c>
      <c r="V24" s="54" t="s">
        <v>406</v>
      </c>
    </row>
    <row r="25" spans="3:23">
      <c r="C25" s="47" t="str">
        <f t="shared" si="0"/>
        <v>18</v>
      </c>
      <c r="D25" s="47" t="str">
        <f>Strings!F26&amp;""</f>
        <v>Mandalia Plains</v>
      </c>
      <c r="K25" s="106" t="str">
        <f t="shared" si="1"/>
        <v>016</v>
      </c>
      <c r="L25" s="107" t="s">
        <v>1992</v>
      </c>
      <c r="M25" s="108">
        <f t="shared" si="7"/>
        <v>23</v>
      </c>
      <c r="N25" s="108" t="str">
        <f t="shared" si="2"/>
        <v xml:space="preserve">153, </v>
      </c>
      <c r="O25" s="108">
        <f t="shared" si="3"/>
        <v>0</v>
      </c>
      <c r="P25" s="108">
        <f t="shared" si="4"/>
        <v>0</v>
      </c>
      <c r="Q25" s="112" t="s">
        <v>406</v>
      </c>
      <c r="R25" s="113">
        <f t="shared" si="5"/>
        <v>0</v>
      </c>
      <c r="S25" s="112" t="str">
        <f t="shared" si="8"/>
        <v>Fovoham Plains</v>
      </c>
      <c r="T25" s="113">
        <f t="shared" si="5"/>
        <v>0</v>
      </c>
      <c r="U25" s="112" t="s">
        <v>406</v>
      </c>
      <c r="V25" s="54" t="s">
        <v>406</v>
      </c>
    </row>
    <row r="26" spans="3:23">
      <c r="C26" s="47" t="str">
        <f t="shared" si="0"/>
        <v>19</v>
      </c>
      <c r="D26" s="47" t="str">
        <f>Strings!F27&amp;""</f>
        <v>Fovoham Plains</v>
      </c>
      <c r="K26" s="106" t="str">
        <f t="shared" si="1"/>
        <v>017</v>
      </c>
      <c r="L26" s="107" t="s">
        <v>1993</v>
      </c>
      <c r="M26" s="108">
        <f t="shared" si="7"/>
        <v>24</v>
      </c>
      <c r="N26" s="108" t="str">
        <f t="shared" si="2"/>
        <v xml:space="preserve">154, </v>
      </c>
      <c r="O26" s="108">
        <f t="shared" si="3"/>
        <v>0</v>
      </c>
      <c r="P26" s="108">
        <f t="shared" si="4"/>
        <v>0</v>
      </c>
      <c r="Q26" s="112" t="s">
        <v>406</v>
      </c>
      <c r="R26" s="113">
        <f t="shared" si="5"/>
        <v>0</v>
      </c>
      <c r="S26" s="112" t="str">
        <f t="shared" si="8"/>
        <v>Fovoham Plains</v>
      </c>
      <c r="T26" s="113">
        <f t="shared" si="5"/>
        <v>0</v>
      </c>
      <c r="U26" s="112" t="s">
        <v>406</v>
      </c>
      <c r="V26" s="54" t="s">
        <v>406</v>
      </c>
    </row>
    <row r="27" spans="3:23">
      <c r="C27" s="47" t="str">
        <f t="shared" si="0"/>
        <v>1A</v>
      </c>
      <c r="D27" s="47" t="str">
        <f>Strings!F28&amp;""</f>
        <v>Sweegy Woods</v>
      </c>
      <c r="K27" s="106" t="str">
        <f t="shared" si="1"/>
        <v>018</v>
      </c>
      <c r="L27" s="107" t="s">
        <v>1994</v>
      </c>
      <c r="M27" s="108">
        <f t="shared" si="7"/>
        <v>25</v>
      </c>
      <c r="N27" s="108" t="str">
        <f t="shared" si="2"/>
        <v xml:space="preserve">155, </v>
      </c>
      <c r="O27" s="108">
        <f t="shared" si="3"/>
        <v>0</v>
      </c>
      <c r="P27" s="108">
        <f t="shared" si="4"/>
        <v>0</v>
      </c>
      <c r="Q27" s="112" t="s">
        <v>406</v>
      </c>
      <c r="R27" s="113">
        <f t="shared" si="5"/>
        <v>0</v>
      </c>
      <c r="S27" s="112" t="str">
        <f t="shared" si="8"/>
        <v>Fovoham Plains</v>
      </c>
      <c r="T27" s="113">
        <f t="shared" si="5"/>
        <v>0</v>
      </c>
      <c r="U27" s="112" t="s">
        <v>406</v>
      </c>
      <c r="V27" s="54" t="s">
        <v>406</v>
      </c>
    </row>
    <row r="28" spans="3:23">
      <c r="C28" s="47" t="str">
        <f t="shared" si="0"/>
        <v>1B</v>
      </c>
      <c r="D28" s="47" t="str">
        <f>Strings!F29&amp;""</f>
        <v>Bervenia Volcano</v>
      </c>
      <c r="K28" s="106" t="str">
        <f t="shared" si="1"/>
        <v>019</v>
      </c>
      <c r="L28" s="107" t="s">
        <v>1995</v>
      </c>
      <c r="M28" s="108">
        <f t="shared" si="7"/>
        <v>26</v>
      </c>
      <c r="N28" s="108" t="str">
        <f t="shared" si="2"/>
        <v xml:space="preserve">156, </v>
      </c>
      <c r="O28" s="108">
        <f t="shared" si="3"/>
        <v>0</v>
      </c>
      <c r="P28" s="108">
        <f t="shared" si="4"/>
        <v>0</v>
      </c>
      <c r="Q28" s="112" t="s">
        <v>406</v>
      </c>
      <c r="R28" s="113">
        <f t="shared" si="5"/>
        <v>0</v>
      </c>
      <c r="S28" s="112" t="str">
        <f t="shared" ref="S28:S35" si="9">$D$27</f>
        <v>Sweegy Woods</v>
      </c>
      <c r="T28" s="113">
        <f t="shared" si="5"/>
        <v>0</v>
      </c>
      <c r="U28" s="112" t="s">
        <v>406</v>
      </c>
      <c r="V28" s="54" t="s">
        <v>406</v>
      </c>
    </row>
    <row r="29" spans="3:23">
      <c r="C29" s="47" t="str">
        <f t="shared" si="0"/>
        <v>1C</v>
      </c>
      <c r="D29" s="47" t="str">
        <f>Strings!F30&amp;""</f>
        <v>Zeklaus Desert</v>
      </c>
      <c r="K29" s="106" t="str">
        <f t="shared" si="1"/>
        <v>01A</v>
      </c>
      <c r="L29" s="107" t="s">
        <v>1996</v>
      </c>
      <c r="M29" s="108">
        <f t="shared" si="7"/>
        <v>27</v>
      </c>
      <c r="N29" s="108" t="str">
        <f t="shared" si="2"/>
        <v xml:space="preserve">157, </v>
      </c>
      <c r="O29" s="108">
        <f t="shared" si="3"/>
        <v>0</v>
      </c>
      <c r="P29" s="108">
        <f t="shared" si="4"/>
        <v>0</v>
      </c>
      <c r="Q29" s="112" t="s">
        <v>406</v>
      </c>
      <c r="R29" s="113">
        <f t="shared" si="5"/>
        <v>0</v>
      </c>
      <c r="S29" s="112" t="str">
        <f t="shared" si="9"/>
        <v>Sweegy Woods</v>
      </c>
      <c r="T29" s="113">
        <f t="shared" si="5"/>
        <v>0</v>
      </c>
      <c r="U29" s="112" t="s">
        <v>406</v>
      </c>
      <c r="V29" s="54" t="s">
        <v>406</v>
      </c>
    </row>
    <row r="30" spans="3:23">
      <c r="C30" s="47" t="str">
        <f t="shared" si="0"/>
        <v>1D</v>
      </c>
      <c r="D30" s="47" t="str">
        <f>Strings!F31&amp;""</f>
        <v>Lenalia Plateau</v>
      </c>
      <c r="K30" s="106" t="str">
        <f t="shared" si="1"/>
        <v>01B</v>
      </c>
      <c r="L30" s="107" t="s">
        <v>1997</v>
      </c>
      <c r="M30" s="108">
        <f t="shared" si="7"/>
        <v>28</v>
      </c>
      <c r="N30" s="108" t="str">
        <f t="shared" si="2"/>
        <v xml:space="preserve">158, </v>
      </c>
      <c r="O30" s="108">
        <f t="shared" si="3"/>
        <v>0</v>
      </c>
      <c r="P30" s="108">
        <f t="shared" si="4"/>
        <v>0</v>
      </c>
      <c r="Q30" s="112" t="s">
        <v>406</v>
      </c>
      <c r="R30" s="113">
        <f t="shared" si="5"/>
        <v>0</v>
      </c>
      <c r="S30" s="112" t="str">
        <f t="shared" si="9"/>
        <v>Sweegy Woods</v>
      </c>
      <c r="T30" s="113">
        <f t="shared" si="5"/>
        <v>0</v>
      </c>
      <c r="U30" s="112" t="s">
        <v>406</v>
      </c>
      <c r="V30" s="54" t="s">
        <v>406</v>
      </c>
    </row>
    <row r="31" spans="3:23">
      <c r="C31" s="47" t="str">
        <f t="shared" si="0"/>
        <v>1E</v>
      </c>
      <c r="D31" s="47" t="str">
        <f>Strings!F32&amp;""</f>
        <v>Zigolis Swamp</v>
      </c>
      <c r="K31" s="106" t="str">
        <f t="shared" si="1"/>
        <v>01C</v>
      </c>
      <c r="L31" s="107" t="s">
        <v>1998</v>
      </c>
      <c r="M31" s="108">
        <f t="shared" si="7"/>
        <v>29</v>
      </c>
      <c r="N31" s="108" t="str">
        <f t="shared" si="2"/>
        <v xml:space="preserve">159, </v>
      </c>
      <c r="O31" s="108">
        <f t="shared" si="3"/>
        <v>0</v>
      </c>
      <c r="P31" s="108">
        <f t="shared" si="4"/>
        <v>0</v>
      </c>
      <c r="Q31" s="112" t="s">
        <v>406</v>
      </c>
      <c r="R31" s="113">
        <f t="shared" si="5"/>
        <v>0</v>
      </c>
      <c r="S31" s="112" t="str">
        <f t="shared" si="9"/>
        <v>Sweegy Woods</v>
      </c>
      <c r="T31" s="113">
        <f t="shared" si="5"/>
        <v>0</v>
      </c>
      <c r="U31" s="112" t="s">
        <v>406</v>
      </c>
      <c r="V31" s="54" t="s">
        <v>406</v>
      </c>
    </row>
    <row r="32" spans="3:23">
      <c r="C32" s="47" t="str">
        <f t="shared" si="0"/>
        <v>1F</v>
      </c>
      <c r="D32" s="47" t="str">
        <f>Strings!F33&amp;""</f>
        <v>Yuguo Woods</v>
      </c>
      <c r="K32" s="106" t="str">
        <f t="shared" si="1"/>
        <v>01D</v>
      </c>
      <c r="L32" s="107" t="s">
        <v>1999</v>
      </c>
      <c r="M32" s="108">
        <f t="shared" si="7"/>
        <v>30</v>
      </c>
      <c r="N32" s="108" t="str">
        <f t="shared" si="2"/>
        <v xml:space="preserve">15A, </v>
      </c>
      <c r="O32" s="108">
        <f t="shared" si="3"/>
        <v>0</v>
      </c>
      <c r="P32" s="108">
        <f t="shared" si="4"/>
        <v>0</v>
      </c>
      <c r="Q32" s="112" t="s">
        <v>406</v>
      </c>
      <c r="R32" s="113">
        <f t="shared" si="5"/>
        <v>0</v>
      </c>
      <c r="S32" s="112" t="str">
        <f t="shared" si="9"/>
        <v>Sweegy Woods</v>
      </c>
      <c r="T32" s="113">
        <f t="shared" si="5"/>
        <v>0</v>
      </c>
      <c r="U32" s="112" t="s">
        <v>406</v>
      </c>
      <c r="V32" s="54" t="s">
        <v>406</v>
      </c>
    </row>
    <row r="33" spans="3:22">
      <c r="C33" s="47" t="str">
        <f t="shared" si="0"/>
        <v>20</v>
      </c>
      <c r="D33" s="47" t="str">
        <f>Strings!F34&amp;""</f>
        <v>Araguay Woods</v>
      </c>
      <c r="K33" s="106" t="str">
        <f t="shared" si="1"/>
        <v>01E</v>
      </c>
      <c r="L33" s="107" t="s">
        <v>2000</v>
      </c>
      <c r="M33" s="108">
        <f t="shared" si="7"/>
        <v>31</v>
      </c>
      <c r="N33" s="108" t="str">
        <f t="shared" si="2"/>
        <v xml:space="preserve">15B, </v>
      </c>
      <c r="O33" s="108">
        <f t="shared" si="3"/>
        <v>0</v>
      </c>
      <c r="P33" s="108">
        <f t="shared" si="4"/>
        <v>0</v>
      </c>
      <c r="Q33" s="112" t="s">
        <v>406</v>
      </c>
      <c r="R33" s="113">
        <f t="shared" si="5"/>
        <v>0</v>
      </c>
      <c r="S33" s="112" t="str">
        <f t="shared" si="9"/>
        <v>Sweegy Woods</v>
      </c>
      <c r="T33" s="113">
        <f t="shared" si="5"/>
        <v>0</v>
      </c>
      <c r="U33" s="112" t="s">
        <v>406</v>
      </c>
      <c r="V33" s="54" t="s">
        <v>406</v>
      </c>
    </row>
    <row r="34" spans="3:22">
      <c r="C34" s="47" t="str">
        <f t="shared" si="0"/>
        <v>21</v>
      </c>
      <c r="D34" s="47" t="str">
        <f>Strings!F35&amp;""</f>
        <v>Grog Hill</v>
      </c>
      <c r="K34" s="106" t="str">
        <f t="shared" si="1"/>
        <v>01F</v>
      </c>
      <c r="L34" s="107" t="s">
        <v>2001</v>
      </c>
      <c r="M34" s="108">
        <f t="shared" si="7"/>
        <v>32</v>
      </c>
      <c r="N34" s="108" t="str">
        <f t="shared" si="2"/>
        <v xml:space="preserve">15C, </v>
      </c>
      <c r="O34" s="108">
        <f t="shared" si="3"/>
        <v>0</v>
      </c>
      <c r="P34" s="108">
        <f t="shared" si="4"/>
        <v>0</v>
      </c>
      <c r="Q34" s="112" t="s">
        <v>406</v>
      </c>
      <c r="R34" s="113">
        <f t="shared" si="5"/>
        <v>0</v>
      </c>
      <c r="S34" s="112" t="str">
        <f t="shared" si="9"/>
        <v>Sweegy Woods</v>
      </c>
      <c r="T34" s="113">
        <f t="shared" si="5"/>
        <v>0</v>
      </c>
      <c r="U34" s="112" t="s">
        <v>406</v>
      </c>
      <c r="V34" s="54" t="s">
        <v>406</v>
      </c>
    </row>
    <row r="35" spans="3:22">
      <c r="C35" s="47" t="str">
        <f t="shared" si="0"/>
        <v>22</v>
      </c>
      <c r="D35" s="47" t="str">
        <f>Strings!F36&amp;""</f>
        <v>Bed Desert</v>
      </c>
      <c r="K35" s="106" t="str">
        <f t="shared" si="1"/>
        <v>020</v>
      </c>
      <c r="L35" s="107" t="s">
        <v>2002</v>
      </c>
      <c r="M35" s="108">
        <f t="shared" si="7"/>
        <v>33</v>
      </c>
      <c r="N35" s="108" t="str">
        <f t="shared" si="2"/>
        <v xml:space="preserve">15D, </v>
      </c>
      <c r="O35" s="108">
        <f t="shared" si="3"/>
        <v>0</v>
      </c>
      <c r="P35" s="108">
        <f t="shared" si="4"/>
        <v>0</v>
      </c>
      <c r="Q35" s="112" t="s">
        <v>406</v>
      </c>
      <c r="R35" s="113">
        <f t="shared" si="5"/>
        <v>0</v>
      </c>
      <c r="S35" s="112" t="str">
        <f t="shared" si="9"/>
        <v>Sweegy Woods</v>
      </c>
      <c r="T35" s="113">
        <f t="shared" si="5"/>
        <v>0</v>
      </c>
      <c r="U35" s="112" t="s">
        <v>406</v>
      </c>
      <c r="V35" s="54" t="s">
        <v>406</v>
      </c>
    </row>
    <row r="36" spans="3:22">
      <c r="C36" s="47" t="str">
        <f t="shared" si="0"/>
        <v>23</v>
      </c>
      <c r="D36" s="47" t="str">
        <f>Strings!F37&amp;""</f>
        <v>Zirekile Falls</v>
      </c>
      <c r="K36" s="106" t="str">
        <f t="shared" si="1"/>
        <v>021</v>
      </c>
      <c r="L36" s="107" t="s">
        <v>406</v>
      </c>
      <c r="M36" s="108">
        <f t="shared" si="7"/>
        <v>34</v>
      </c>
      <c r="N36" s="108" t="str">
        <f t="shared" si="2"/>
        <v xml:space="preserve">15E, </v>
      </c>
      <c r="O36" s="108">
        <f t="shared" si="3"/>
        <v>0</v>
      </c>
      <c r="P36" s="108">
        <f t="shared" si="4"/>
        <v>0</v>
      </c>
      <c r="Q36" s="112" t="s">
        <v>2411</v>
      </c>
      <c r="R36" s="113">
        <f t="shared" si="5"/>
        <v>0</v>
      </c>
      <c r="S36" s="112" t="s">
        <v>406</v>
      </c>
      <c r="T36" s="113">
        <f t="shared" si="5"/>
        <v>0</v>
      </c>
      <c r="U36" s="112" t="s">
        <v>406</v>
      </c>
      <c r="V36" s="54" t="s">
        <v>406</v>
      </c>
    </row>
    <row r="37" spans="3:22">
      <c r="C37" s="47" t="str">
        <f t="shared" si="0"/>
        <v>24</v>
      </c>
      <c r="D37" s="47" t="str">
        <f>Strings!F38&amp;""</f>
        <v>Dolbodar Swamp</v>
      </c>
      <c r="K37" s="106" t="str">
        <f t="shared" si="1"/>
        <v>022</v>
      </c>
      <c r="L37" s="107" t="s">
        <v>406</v>
      </c>
      <c r="M37" s="108">
        <f t="shared" si="7"/>
        <v>35</v>
      </c>
      <c r="N37" s="108" t="str">
        <f t="shared" si="2"/>
        <v xml:space="preserve">15F, </v>
      </c>
      <c r="O37" s="108">
        <f t="shared" si="3"/>
        <v>1</v>
      </c>
      <c r="P37" s="108">
        <f t="shared" si="4"/>
        <v>1</v>
      </c>
      <c r="Q37" s="112" t="s">
        <v>406</v>
      </c>
      <c r="R37" s="113">
        <f t="shared" si="5"/>
        <v>1</v>
      </c>
      <c r="S37" s="112" t="s">
        <v>406</v>
      </c>
      <c r="T37" s="113">
        <f t="shared" si="5"/>
        <v>1</v>
      </c>
      <c r="U37" s="112" t="s">
        <v>406</v>
      </c>
      <c r="V37" s="54" t="s">
        <v>406</v>
      </c>
    </row>
    <row r="38" spans="3:22">
      <c r="C38" s="47" t="str">
        <f t="shared" si="0"/>
        <v>25</v>
      </c>
      <c r="D38" s="47" t="str">
        <f>Strings!F39&amp;""</f>
        <v>Bariaus Hill</v>
      </c>
      <c r="K38" s="106" t="str">
        <f t="shared" si="1"/>
        <v>023</v>
      </c>
      <c r="L38" s="107" t="s">
        <v>406</v>
      </c>
      <c r="M38" s="108">
        <f t="shared" si="7"/>
        <v>36</v>
      </c>
      <c r="N38" s="108" t="str">
        <f t="shared" si="2"/>
        <v xml:space="preserve">160, </v>
      </c>
      <c r="O38" s="108">
        <f t="shared" si="3"/>
        <v>2</v>
      </c>
      <c r="P38" s="108">
        <f t="shared" si="4"/>
        <v>1</v>
      </c>
      <c r="Q38" s="112" t="s">
        <v>406</v>
      </c>
      <c r="R38" s="113">
        <f t="shared" si="5"/>
        <v>1</v>
      </c>
      <c r="S38" s="112" t="s">
        <v>406</v>
      </c>
      <c r="T38" s="113">
        <f t="shared" si="5"/>
        <v>1</v>
      </c>
      <c r="U38" s="112" t="s">
        <v>406</v>
      </c>
      <c r="V38" s="54" t="s">
        <v>406</v>
      </c>
    </row>
    <row r="39" spans="3:22">
      <c r="C39" s="47" t="str">
        <f t="shared" si="0"/>
        <v>26</v>
      </c>
      <c r="D39" s="47" t="str">
        <f>Strings!F40&amp;""</f>
        <v>Doguola Pass</v>
      </c>
      <c r="K39" s="106" t="str">
        <f t="shared" si="1"/>
        <v>024</v>
      </c>
      <c r="L39" s="107" t="s">
        <v>406</v>
      </c>
      <c r="M39" s="108">
        <f t="shared" si="7"/>
        <v>37</v>
      </c>
      <c r="N39" s="108" t="str">
        <f t="shared" si="2"/>
        <v xml:space="preserve">161, </v>
      </c>
      <c r="O39" s="108">
        <f t="shared" si="3"/>
        <v>3</v>
      </c>
      <c r="P39" s="108">
        <f t="shared" si="4"/>
        <v>1</v>
      </c>
      <c r="Q39" s="112" t="s">
        <v>406</v>
      </c>
      <c r="R39" s="113">
        <f t="shared" si="5"/>
        <v>1</v>
      </c>
      <c r="S39" s="112" t="s">
        <v>406</v>
      </c>
      <c r="T39" s="113">
        <f t="shared" si="5"/>
        <v>1</v>
      </c>
      <c r="U39" s="112" t="s">
        <v>406</v>
      </c>
      <c r="V39" s="54" t="s">
        <v>406</v>
      </c>
    </row>
    <row r="40" spans="3:22">
      <c r="C40" s="47" t="str">
        <f t="shared" si="0"/>
        <v>27</v>
      </c>
      <c r="D40" s="47" t="str">
        <f>Strings!F41&amp;""</f>
        <v>Bariaus Valley</v>
      </c>
      <c r="K40" s="106" t="str">
        <f t="shared" si="1"/>
        <v>025</v>
      </c>
      <c r="L40" s="107" t="s">
        <v>2003</v>
      </c>
      <c r="M40" s="108">
        <f t="shared" si="7"/>
        <v>38</v>
      </c>
      <c r="N40" s="108" t="str">
        <f t="shared" si="2"/>
        <v xml:space="preserve">162, </v>
      </c>
      <c r="O40" s="108">
        <f t="shared" si="3"/>
        <v>3</v>
      </c>
      <c r="P40" s="108">
        <f t="shared" si="4"/>
        <v>0</v>
      </c>
      <c r="Q40" s="112" t="s">
        <v>406</v>
      </c>
      <c r="R40" s="113">
        <f t="shared" si="5"/>
        <v>0</v>
      </c>
      <c r="S40" s="112" t="str">
        <f t="shared" ref="S40:S47" si="10">$D$28</f>
        <v>Bervenia Volcano</v>
      </c>
      <c r="T40" s="113">
        <f t="shared" si="5"/>
        <v>0</v>
      </c>
      <c r="U40" s="112" t="s">
        <v>406</v>
      </c>
      <c r="V40" s="54" t="s">
        <v>406</v>
      </c>
    </row>
    <row r="41" spans="3:22">
      <c r="C41" s="47" t="str">
        <f t="shared" si="0"/>
        <v>28</v>
      </c>
      <c r="D41" s="47" t="str">
        <f>Strings!F42&amp;""</f>
        <v>Finath River</v>
      </c>
      <c r="K41" s="106" t="str">
        <f t="shared" si="1"/>
        <v>026</v>
      </c>
      <c r="L41" s="107" t="s">
        <v>2004</v>
      </c>
      <c r="M41" s="108">
        <f t="shared" si="7"/>
        <v>39</v>
      </c>
      <c r="N41" s="108" t="str">
        <f t="shared" si="2"/>
        <v xml:space="preserve">163, </v>
      </c>
      <c r="O41" s="108">
        <f t="shared" si="3"/>
        <v>3</v>
      </c>
      <c r="P41" s="108">
        <f t="shared" si="4"/>
        <v>0</v>
      </c>
      <c r="Q41" s="112" t="s">
        <v>406</v>
      </c>
      <c r="R41" s="113">
        <f t="shared" si="5"/>
        <v>0</v>
      </c>
      <c r="S41" s="112" t="str">
        <f t="shared" si="10"/>
        <v>Bervenia Volcano</v>
      </c>
      <c r="T41" s="113">
        <f t="shared" si="5"/>
        <v>0</v>
      </c>
      <c r="U41" s="112" t="s">
        <v>406</v>
      </c>
      <c r="V41" s="54" t="s">
        <v>406</v>
      </c>
    </row>
    <row r="42" spans="3:22">
      <c r="C42" s="47" t="str">
        <f t="shared" si="0"/>
        <v>29</v>
      </c>
      <c r="D42" s="47" t="str">
        <f>Strings!F43&amp;""</f>
        <v>Poeskas Lake</v>
      </c>
      <c r="K42" s="106" t="str">
        <f t="shared" si="1"/>
        <v>027</v>
      </c>
      <c r="L42" s="107" t="s">
        <v>2005</v>
      </c>
      <c r="M42" s="108">
        <f t="shared" si="7"/>
        <v>40</v>
      </c>
      <c r="N42" s="108" t="str">
        <f t="shared" si="2"/>
        <v xml:space="preserve">164, </v>
      </c>
      <c r="O42" s="108">
        <f t="shared" si="3"/>
        <v>3</v>
      </c>
      <c r="P42" s="108">
        <f t="shared" si="4"/>
        <v>0</v>
      </c>
      <c r="Q42" s="112" t="s">
        <v>406</v>
      </c>
      <c r="R42" s="113">
        <f t="shared" si="5"/>
        <v>0</v>
      </c>
      <c r="S42" s="112" t="str">
        <f t="shared" si="10"/>
        <v>Bervenia Volcano</v>
      </c>
      <c r="T42" s="113">
        <f t="shared" si="5"/>
        <v>0</v>
      </c>
      <c r="U42" s="112" t="s">
        <v>406</v>
      </c>
      <c r="V42" s="54" t="s">
        <v>406</v>
      </c>
    </row>
    <row r="43" spans="3:22">
      <c r="C43" s="47" t="str">
        <f t="shared" si="0"/>
        <v>2A</v>
      </c>
      <c r="D43" s="47" t="str">
        <f>Strings!F44&amp;""</f>
        <v>Germinas Peak</v>
      </c>
      <c r="K43" s="106" t="str">
        <f t="shared" si="1"/>
        <v>028</v>
      </c>
      <c r="L43" s="107" t="s">
        <v>2006</v>
      </c>
      <c r="M43" s="108">
        <f t="shared" si="7"/>
        <v>41</v>
      </c>
      <c r="N43" s="108" t="str">
        <f t="shared" si="2"/>
        <v xml:space="preserve">165, </v>
      </c>
      <c r="O43" s="108">
        <f t="shared" si="3"/>
        <v>3</v>
      </c>
      <c r="P43" s="108">
        <f t="shared" si="4"/>
        <v>0</v>
      </c>
      <c r="Q43" s="112" t="s">
        <v>406</v>
      </c>
      <c r="R43" s="113">
        <f t="shared" si="5"/>
        <v>0</v>
      </c>
      <c r="S43" s="112" t="str">
        <f t="shared" si="10"/>
        <v>Bervenia Volcano</v>
      </c>
      <c r="T43" s="113">
        <f t="shared" si="5"/>
        <v>0</v>
      </c>
      <c r="U43" s="112" t="s">
        <v>406</v>
      </c>
      <c r="V43" s="54" t="s">
        <v>406</v>
      </c>
    </row>
    <row r="44" spans="3:22">
      <c r="C44" s="47" t="str">
        <f t="shared" si="0"/>
        <v>2B</v>
      </c>
      <c r="D44" s="47" t="str">
        <f>Strings!F45&amp;""</f>
        <v/>
      </c>
      <c r="K44" s="106" t="str">
        <f t="shared" si="1"/>
        <v>029</v>
      </c>
      <c r="L44" s="107" t="s">
        <v>2007</v>
      </c>
      <c r="M44" s="108">
        <f t="shared" si="7"/>
        <v>42</v>
      </c>
      <c r="N44" s="108" t="str">
        <f t="shared" si="2"/>
        <v xml:space="preserve">166, </v>
      </c>
      <c r="O44" s="108">
        <f t="shared" si="3"/>
        <v>3</v>
      </c>
      <c r="P44" s="108">
        <f t="shared" si="4"/>
        <v>0</v>
      </c>
      <c r="Q44" s="112" t="s">
        <v>406</v>
      </c>
      <c r="R44" s="113">
        <f t="shared" si="5"/>
        <v>0</v>
      </c>
      <c r="S44" s="112" t="str">
        <f t="shared" si="10"/>
        <v>Bervenia Volcano</v>
      </c>
      <c r="T44" s="113">
        <f t="shared" si="5"/>
        <v>0</v>
      </c>
      <c r="U44" s="112" t="s">
        <v>406</v>
      </c>
      <c r="V44" s="54" t="s">
        <v>406</v>
      </c>
    </row>
    <row r="45" spans="3:22">
      <c r="C45" s="47" t="str">
        <f t="shared" si="0"/>
        <v>2C</v>
      </c>
      <c r="K45" s="106" t="str">
        <f t="shared" si="1"/>
        <v>02A</v>
      </c>
      <c r="L45" s="107" t="s">
        <v>2008</v>
      </c>
      <c r="M45" s="108">
        <f t="shared" si="7"/>
        <v>43</v>
      </c>
      <c r="N45" s="108" t="str">
        <f t="shared" si="2"/>
        <v xml:space="preserve">167, </v>
      </c>
      <c r="O45" s="108">
        <f t="shared" si="3"/>
        <v>3</v>
      </c>
      <c r="P45" s="108">
        <f t="shared" si="4"/>
        <v>0</v>
      </c>
      <c r="Q45" s="112" t="s">
        <v>406</v>
      </c>
      <c r="R45" s="113">
        <f t="shared" si="5"/>
        <v>0</v>
      </c>
      <c r="S45" s="112" t="str">
        <f t="shared" si="10"/>
        <v>Bervenia Volcano</v>
      </c>
      <c r="T45" s="113">
        <f t="shared" si="5"/>
        <v>0</v>
      </c>
      <c r="U45" s="112" t="s">
        <v>406</v>
      </c>
      <c r="V45" s="54" t="s">
        <v>406</v>
      </c>
    </row>
    <row r="46" spans="3:22">
      <c r="C46" s="47" t="str">
        <f t="shared" si="0"/>
        <v>2D</v>
      </c>
      <c r="K46" s="106" t="str">
        <f t="shared" si="1"/>
        <v>02B</v>
      </c>
      <c r="L46" s="107" t="s">
        <v>2009</v>
      </c>
      <c r="M46" s="108">
        <f t="shared" si="7"/>
        <v>44</v>
      </c>
      <c r="N46" s="108" t="str">
        <f t="shared" si="2"/>
        <v xml:space="preserve">168, </v>
      </c>
      <c r="O46" s="108">
        <f t="shared" si="3"/>
        <v>3</v>
      </c>
      <c r="P46" s="108">
        <f t="shared" si="4"/>
        <v>0</v>
      </c>
      <c r="Q46" s="112" t="s">
        <v>406</v>
      </c>
      <c r="R46" s="113">
        <f t="shared" si="5"/>
        <v>0</v>
      </c>
      <c r="S46" s="112" t="str">
        <f t="shared" si="10"/>
        <v>Bervenia Volcano</v>
      </c>
      <c r="T46" s="113">
        <f t="shared" si="5"/>
        <v>0</v>
      </c>
      <c r="U46" s="112" t="s">
        <v>406</v>
      </c>
      <c r="V46" s="54" t="s">
        <v>406</v>
      </c>
    </row>
    <row r="47" spans="3:22">
      <c r="C47" s="47" t="str">
        <f t="shared" si="0"/>
        <v>2E</v>
      </c>
      <c r="K47" s="106" t="str">
        <f t="shared" si="1"/>
        <v>02C</v>
      </c>
      <c r="L47" s="107" t="s">
        <v>2010</v>
      </c>
      <c r="M47" s="108">
        <f t="shared" si="7"/>
        <v>45</v>
      </c>
      <c r="N47" s="108" t="str">
        <f t="shared" si="2"/>
        <v xml:space="preserve">169, </v>
      </c>
      <c r="O47" s="108">
        <f t="shared" si="3"/>
        <v>3</v>
      </c>
      <c r="P47" s="108">
        <f t="shared" si="4"/>
        <v>0</v>
      </c>
      <c r="Q47" s="112" t="s">
        <v>406</v>
      </c>
      <c r="R47" s="113">
        <f t="shared" si="5"/>
        <v>0</v>
      </c>
      <c r="S47" s="112" t="str">
        <f t="shared" si="10"/>
        <v>Bervenia Volcano</v>
      </c>
      <c r="T47" s="113">
        <f t="shared" si="5"/>
        <v>0</v>
      </c>
      <c r="U47" s="112" t="s">
        <v>406</v>
      </c>
      <c r="V47" s="54" t="s">
        <v>406</v>
      </c>
    </row>
    <row r="48" spans="3:22">
      <c r="C48" s="47" t="str">
        <f t="shared" si="0"/>
        <v>2F</v>
      </c>
      <c r="K48" s="106" t="str">
        <f t="shared" si="1"/>
        <v>02D</v>
      </c>
      <c r="L48" s="107" t="s">
        <v>406</v>
      </c>
      <c r="M48" s="108">
        <f t="shared" si="7"/>
        <v>46</v>
      </c>
      <c r="N48" s="108" t="str">
        <f t="shared" si="2"/>
        <v xml:space="preserve">16A, </v>
      </c>
      <c r="O48" s="108">
        <f t="shared" si="3"/>
        <v>3</v>
      </c>
      <c r="P48" s="108">
        <f t="shared" si="4"/>
        <v>0</v>
      </c>
      <c r="Q48" s="112" t="s">
        <v>2410</v>
      </c>
      <c r="R48" s="113">
        <f t="shared" si="5"/>
        <v>0</v>
      </c>
      <c r="S48" s="112" t="s">
        <v>406</v>
      </c>
      <c r="T48" s="113">
        <f t="shared" si="5"/>
        <v>0</v>
      </c>
      <c r="U48" s="112" t="s">
        <v>406</v>
      </c>
      <c r="V48" s="54" t="s">
        <v>406</v>
      </c>
    </row>
    <row r="49" spans="3:22">
      <c r="C49" s="47" t="str">
        <f t="shared" si="0"/>
        <v>30</v>
      </c>
      <c r="K49" s="106" t="str">
        <f t="shared" si="1"/>
        <v>02E</v>
      </c>
      <c r="L49" s="107" t="s">
        <v>406</v>
      </c>
      <c r="M49" s="108">
        <f t="shared" si="7"/>
        <v>47</v>
      </c>
      <c r="N49" s="108" t="str">
        <f t="shared" si="2"/>
        <v xml:space="preserve">16B, </v>
      </c>
      <c r="O49" s="108">
        <f t="shared" si="3"/>
        <v>3</v>
      </c>
      <c r="P49" s="108">
        <f t="shared" si="4"/>
        <v>0</v>
      </c>
      <c r="Q49" s="112" t="s">
        <v>2415</v>
      </c>
      <c r="R49" s="113">
        <f t="shared" si="5"/>
        <v>0</v>
      </c>
      <c r="S49" s="112" t="s">
        <v>406</v>
      </c>
      <c r="T49" s="113">
        <f t="shared" si="5"/>
        <v>0</v>
      </c>
      <c r="U49" s="112" t="s">
        <v>406</v>
      </c>
      <c r="V49" s="54" t="s">
        <v>406</v>
      </c>
    </row>
    <row r="50" spans="3:22">
      <c r="C50" s="47" t="str">
        <f t="shared" si="0"/>
        <v>31</v>
      </c>
      <c r="K50" s="106" t="str">
        <f t="shared" si="1"/>
        <v>02F</v>
      </c>
      <c r="L50" s="107" t="s">
        <v>406</v>
      </c>
      <c r="M50" s="108">
        <f t="shared" si="7"/>
        <v>48</v>
      </c>
      <c r="N50" s="108" t="str">
        <f t="shared" si="2"/>
        <v xml:space="preserve">16C, </v>
      </c>
      <c r="O50" s="108">
        <f t="shared" si="3"/>
        <v>3</v>
      </c>
      <c r="P50" s="108">
        <f t="shared" si="4"/>
        <v>0</v>
      </c>
      <c r="Q50" s="112" t="s">
        <v>2417</v>
      </c>
      <c r="R50" s="113">
        <f t="shared" si="5"/>
        <v>0</v>
      </c>
      <c r="S50" s="112" t="s">
        <v>406</v>
      </c>
      <c r="T50" s="113">
        <f t="shared" si="5"/>
        <v>0</v>
      </c>
      <c r="U50" s="112" t="s">
        <v>406</v>
      </c>
      <c r="V50" s="54" t="s">
        <v>406</v>
      </c>
    </row>
    <row r="51" spans="3:22">
      <c r="C51" s="47" t="str">
        <f t="shared" si="0"/>
        <v>32</v>
      </c>
      <c r="K51" s="106" t="str">
        <f t="shared" si="1"/>
        <v>030</v>
      </c>
      <c r="L51" s="107" t="s">
        <v>406</v>
      </c>
      <c r="M51" s="108">
        <f t="shared" si="7"/>
        <v>49</v>
      </c>
      <c r="N51" s="108" t="str">
        <f t="shared" si="2"/>
        <v xml:space="preserve">16D, </v>
      </c>
      <c r="O51" s="108">
        <f t="shared" si="3"/>
        <v>4</v>
      </c>
      <c r="P51" s="108">
        <f t="shared" si="4"/>
        <v>1</v>
      </c>
      <c r="Q51" s="112" t="s">
        <v>406</v>
      </c>
      <c r="R51" s="113">
        <f t="shared" si="5"/>
        <v>1</v>
      </c>
      <c r="S51" s="112" t="s">
        <v>406</v>
      </c>
      <c r="T51" s="113">
        <f t="shared" si="5"/>
        <v>1</v>
      </c>
      <c r="U51" s="112" t="s">
        <v>406</v>
      </c>
      <c r="V51" s="54" t="s">
        <v>406</v>
      </c>
    </row>
    <row r="52" spans="3:22">
      <c r="C52" s="47" t="str">
        <f t="shared" si="0"/>
        <v>33</v>
      </c>
      <c r="K52" s="106" t="str">
        <f t="shared" si="1"/>
        <v>031</v>
      </c>
      <c r="L52" s="107" t="s">
        <v>2011</v>
      </c>
      <c r="M52" s="108">
        <f t="shared" si="7"/>
        <v>50</v>
      </c>
      <c r="N52" s="108" t="str">
        <f t="shared" si="2"/>
        <v xml:space="preserve">16E, </v>
      </c>
      <c r="O52" s="108">
        <f t="shared" si="3"/>
        <v>4</v>
      </c>
      <c r="P52" s="108">
        <f t="shared" si="4"/>
        <v>0</v>
      </c>
      <c r="Q52" s="112" t="s">
        <v>406</v>
      </c>
      <c r="R52" s="113">
        <f t="shared" si="5"/>
        <v>0</v>
      </c>
      <c r="S52" s="112" t="str">
        <f t="shared" ref="S52:S63" si="11">$D$29</f>
        <v>Zeklaus Desert</v>
      </c>
      <c r="T52" s="113">
        <f t="shared" si="5"/>
        <v>0</v>
      </c>
      <c r="U52" s="112" t="s">
        <v>406</v>
      </c>
      <c r="V52" s="54" t="s">
        <v>406</v>
      </c>
    </row>
    <row r="53" spans="3:22">
      <c r="C53" s="47" t="str">
        <f t="shared" si="0"/>
        <v>34</v>
      </c>
      <c r="K53" s="106" t="str">
        <f t="shared" si="1"/>
        <v>032</v>
      </c>
      <c r="L53" s="107" t="s">
        <v>2012</v>
      </c>
      <c r="M53" s="108">
        <f t="shared" si="7"/>
        <v>51</v>
      </c>
      <c r="N53" s="108" t="str">
        <f t="shared" si="2"/>
        <v xml:space="preserve">16F, </v>
      </c>
      <c r="O53" s="108">
        <f t="shared" si="3"/>
        <v>4</v>
      </c>
      <c r="P53" s="108">
        <f t="shared" si="4"/>
        <v>0</v>
      </c>
      <c r="Q53" s="112" t="s">
        <v>406</v>
      </c>
      <c r="R53" s="113">
        <f t="shared" si="5"/>
        <v>0</v>
      </c>
      <c r="S53" s="112" t="str">
        <f t="shared" si="11"/>
        <v>Zeklaus Desert</v>
      </c>
      <c r="T53" s="113">
        <f t="shared" si="5"/>
        <v>0</v>
      </c>
      <c r="U53" s="112" t="s">
        <v>406</v>
      </c>
      <c r="V53" s="54" t="s">
        <v>406</v>
      </c>
    </row>
    <row r="54" spans="3:22">
      <c r="C54" s="47" t="str">
        <f t="shared" si="0"/>
        <v>35</v>
      </c>
      <c r="K54" s="106" t="str">
        <f t="shared" si="1"/>
        <v>033</v>
      </c>
      <c r="L54" s="107" t="s">
        <v>2013</v>
      </c>
      <c r="M54" s="108">
        <f t="shared" si="7"/>
        <v>52</v>
      </c>
      <c r="N54" s="108" t="str">
        <f t="shared" si="2"/>
        <v xml:space="preserve">170, </v>
      </c>
      <c r="O54" s="108">
        <f t="shared" si="3"/>
        <v>4</v>
      </c>
      <c r="P54" s="108">
        <f t="shared" si="4"/>
        <v>0</v>
      </c>
      <c r="Q54" s="112" t="s">
        <v>406</v>
      </c>
      <c r="R54" s="113">
        <f t="shared" si="5"/>
        <v>0</v>
      </c>
      <c r="S54" s="112" t="str">
        <f t="shared" si="11"/>
        <v>Zeklaus Desert</v>
      </c>
      <c r="T54" s="113">
        <f t="shared" si="5"/>
        <v>0</v>
      </c>
      <c r="U54" s="112" t="s">
        <v>406</v>
      </c>
      <c r="V54" s="54" t="s">
        <v>406</v>
      </c>
    </row>
    <row r="55" spans="3:22">
      <c r="C55" s="47" t="str">
        <f t="shared" si="0"/>
        <v>36</v>
      </c>
      <c r="K55" s="106" t="str">
        <f t="shared" si="1"/>
        <v>034</v>
      </c>
      <c r="L55" s="107" t="s">
        <v>2014</v>
      </c>
      <c r="M55" s="108">
        <f t="shared" si="7"/>
        <v>53</v>
      </c>
      <c r="N55" s="108" t="str">
        <f t="shared" si="2"/>
        <v xml:space="preserve">171, </v>
      </c>
      <c r="O55" s="108">
        <f t="shared" si="3"/>
        <v>4</v>
      </c>
      <c r="P55" s="108">
        <f t="shared" si="4"/>
        <v>0</v>
      </c>
      <c r="Q55" s="112" t="s">
        <v>406</v>
      </c>
      <c r="R55" s="113">
        <f t="shared" si="5"/>
        <v>0</v>
      </c>
      <c r="S55" s="112" t="str">
        <f t="shared" si="11"/>
        <v>Zeklaus Desert</v>
      </c>
      <c r="T55" s="113">
        <f t="shared" si="5"/>
        <v>0</v>
      </c>
      <c r="U55" s="112" t="s">
        <v>406</v>
      </c>
      <c r="V55" s="54" t="s">
        <v>406</v>
      </c>
    </row>
    <row r="56" spans="3:22">
      <c r="C56" s="47" t="str">
        <f t="shared" si="0"/>
        <v>37</v>
      </c>
      <c r="K56" s="106" t="str">
        <f t="shared" si="1"/>
        <v>035</v>
      </c>
      <c r="L56" s="107" t="s">
        <v>2015</v>
      </c>
      <c r="M56" s="108">
        <f t="shared" si="7"/>
        <v>54</v>
      </c>
      <c r="N56" s="108" t="str">
        <f t="shared" si="2"/>
        <v xml:space="preserve">172, </v>
      </c>
      <c r="O56" s="108">
        <f t="shared" si="3"/>
        <v>4</v>
      </c>
      <c r="P56" s="108">
        <f t="shared" si="4"/>
        <v>0</v>
      </c>
      <c r="Q56" s="112" t="s">
        <v>406</v>
      </c>
      <c r="R56" s="113">
        <f t="shared" si="5"/>
        <v>0</v>
      </c>
      <c r="S56" s="112" t="str">
        <f t="shared" si="11"/>
        <v>Zeklaus Desert</v>
      </c>
      <c r="T56" s="113">
        <f t="shared" si="5"/>
        <v>0</v>
      </c>
      <c r="U56" s="112" t="s">
        <v>406</v>
      </c>
      <c r="V56" s="54" t="s">
        <v>406</v>
      </c>
    </row>
    <row r="57" spans="3:22">
      <c r="C57" s="47" t="str">
        <f t="shared" si="0"/>
        <v>38</v>
      </c>
      <c r="K57" s="106" t="str">
        <f t="shared" si="1"/>
        <v>036</v>
      </c>
      <c r="L57" s="107" t="s">
        <v>2016</v>
      </c>
      <c r="M57" s="108">
        <f t="shared" si="7"/>
        <v>55</v>
      </c>
      <c r="N57" s="108" t="str">
        <f t="shared" si="2"/>
        <v xml:space="preserve">173, </v>
      </c>
      <c r="O57" s="108">
        <f t="shared" si="3"/>
        <v>4</v>
      </c>
      <c r="P57" s="108">
        <f t="shared" si="4"/>
        <v>0</v>
      </c>
      <c r="Q57" s="112" t="s">
        <v>406</v>
      </c>
      <c r="R57" s="113">
        <f t="shared" si="5"/>
        <v>0</v>
      </c>
      <c r="S57" s="112" t="str">
        <f t="shared" si="11"/>
        <v>Zeklaus Desert</v>
      </c>
      <c r="T57" s="113">
        <f t="shared" si="5"/>
        <v>0</v>
      </c>
      <c r="U57" s="112" t="s">
        <v>406</v>
      </c>
      <c r="V57" s="54" t="s">
        <v>406</v>
      </c>
    </row>
    <row r="58" spans="3:22">
      <c r="C58" s="47" t="str">
        <f t="shared" si="0"/>
        <v>39</v>
      </c>
      <c r="K58" s="106" t="str">
        <f t="shared" si="1"/>
        <v>037</v>
      </c>
      <c r="L58" s="107" t="s">
        <v>2017</v>
      </c>
      <c r="M58" s="108">
        <f t="shared" si="7"/>
        <v>56</v>
      </c>
      <c r="N58" s="108" t="str">
        <f t="shared" si="2"/>
        <v xml:space="preserve">174, </v>
      </c>
      <c r="O58" s="108">
        <f t="shared" si="3"/>
        <v>4</v>
      </c>
      <c r="P58" s="108">
        <f t="shared" si="4"/>
        <v>0</v>
      </c>
      <c r="Q58" s="112" t="s">
        <v>406</v>
      </c>
      <c r="R58" s="113">
        <f t="shared" si="5"/>
        <v>0</v>
      </c>
      <c r="S58" s="112" t="str">
        <f t="shared" si="11"/>
        <v>Zeklaus Desert</v>
      </c>
      <c r="T58" s="113">
        <f t="shared" si="5"/>
        <v>0</v>
      </c>
      <c r="U58" s="112" t="s">
        <v>406</v>
      </c>
      <c r="V58" s="54" t="s">
        <v>406</v>
      </c>
    </row>
    <row r="59" spans="3:22">
      <c r="C59" s="47" t="str">
        <f t="shared" si="0"/>
        <v>3A</v>
      </c>
      <c r="K59" s="106" t="str">
        <f t="shared" si="1"/>
        <v>038</v>
      </c>
      <c r="L59" s="107" t="s">
        <v>2018</v>
      </c>
      <c r="M59" s="108">
        <f t="shared" si="7"/>
        <v>57</v>
      </c>
      <c r="N59" s="108" t="str">
        <f t="shared" si="2"/>
        <v xml:space="preserve">175, </v>
      </c>
      <c r="O59" s="108">
        <f t="shared" si="3"/>
        <v>4</v>
      </c>
      <c r="P59" s="108">
        <f t="shared" si="4"/>
        <v>0</v>
      </c>
      <c r="Q59" s="112" t="s">
        <v>406</v>
      </c>
      <c r="R59" s="113">
        <f t="shared" si="5"/>
        <v>0</v>
      </c>
      <c r="S59" s="112" t="str">
        <f t="shared" si="11"/>
        <v>Zeklaus Desert</v>
      </c>
      <c r="T59" s="113">
        <f t="shared" si="5"/>
        <v>0</v>
      </c>
      <c r="U59" s="112" t="s">
        <v>406</v>
      </c>
      <c r="V59" s="54" t="s">
        <v>406</v>
      </c>
    </row>
    <row r="60" spans="3:22">
      <c r="C60" s="47" t="str">
        <f t="shared" si="0"/>
        <v>3B</v>
      </c>
      <c r="K60" s="106" t="str">
        <f t="shared" si="1"/>
        <v>039</v>
      </c>
      <c r="L60" s="107" t="s">
        <v>2019</v>
      </c>
      <c r="M60" s="108">
        <f t="shared" si="7"/>
        <v>58</v>
      </c>
      <c r="N60" s="108" t="str">
        <f t="shared" si="2"/>
        <v xml:space="preserve">176, </v>
      </c>
      <c r="O60" s="108">
        <f t="shared" si="3"/>
        <v>4</v>
      </c>
      <c r="P60" s="108">
        <f t="shared" si="4"/>
        <v>0</v>
      </c>
      <c r="Q60" s="112" t="s">
        <v>406</v>
      </c>
      <c r="R60" s="113">
        <f t="shared" si="5"/>
        <v>0</v>
      </c>
      <c r="S60" s="112" t="str">
        <f t="shared" si="11"/>
        <v>Zeklaus Desert</v>
      </c>
      <c r="T60" s="113">
        <f t="shared" si="5"/>
        <v>0</v>
      </c>
      <c r="U60" s="112" t="s">
        <v>406</v>
      </c>
      <c r="V60" s="54" t="s">
        <v>406</v>
      </c>
    </row>
    <row r="61" spans="3:22">
      <c r="C61" s="47" t="str">
        <f t="shared" si="0"/>
        <v>3C</v>
      </c>
      <c r="K61" s="106" t="str">
        <f t="shared" si="1"/>
        <v>03A</v>
      </c>
      <c r="L61" s="107" t="s">
        <v>2020</v>
      </c>
      <c r="M61" s="108">
        <f t="shared" si="7"/>
        <v>59</v>
      </c>
      <c r="N61" s="108" t="str">
        <f t="shared" si="2"/>
        <v xml:space="preserve">177, </v>
      </c>
      <c r="O61" s="108">
        <f t="shared" si="3"/>
        <v>4</v>
      </c>
      <c r="P61" s="108">
        <f t="shared" si="4"/>
        <v>0</v>
      </c>
      <c r="Q61" s="112" t="s">
        <v>406</v>
      </c>
      <c r="R61" s="113">
        <f t="shared" si="5"/>
        <v>0</v>
      </c>
      <c r="S61" s="112" t="str">
        <f t="shared" si="11"/>
        <v>Zeklaus Desert</v>
      </c>
      <c r="T61" s="113">
        <f t="shared" si="5"/>
        <v>0</v>
      </c>
      <c r="U61" s="112" t="s">
        <v>406</v>
      </c>
      <c r="V61" s="54" t="s">
        <v>406</v>
      </c>
    </row>
    <row r="62" spans="3:22">
      <c r="C62" s="47" t="str">
        <f t="shared" si="0"/>
        <v>3D</v>
      </c>
      <c r="K62" s="106" t="str">
        <f t="shared" si="1"/>
        <v>03B</v>
      </c>
      <c r="L62" s="107" t="s">
        <v>2021</v>
      </c>
      <c r="M62" s="108">
        <f t="shared" si="7"/>
        <v>60</v>
      </c>
      <c r="N62" s="108" t="str">
        <f t="shared" si="2"/>
        <v xml:space="preserve">178, </v>
      </c>
      <c r="O62" s="108">
        <f t="shared" si="3"/>
        <v>4</v>
      </c>
      <c r="P62" s="108">
        <f t="shared" si="4"/>
        <v>0</v>
      </c>
      <c r="Q62" s="112" t="s">
        <v>406</v>
      </c>
      <c r="R62" s="113">
        <f t="shared" si="5"/>
        <v>0</v>
      </c>
      <c r="S62" s="112" t="str">
        <f t="shared" si="11"/>
        <v>Zeklaus Desert</v>
      </c>
      <c r="T62" s="113">
        <f t="shared" si="5"/>
        <v>0</v>
      </c>
      <c r="U62" s="112" t="s">
        <v>406</v>
      </c>
      <c r="V62" s="54" t="s">
        <v>406</v>
      </c>
    </row>
    <row r="63" spans="3:22">
      <c r="C63" s="47" t="str">
        <f t="shared" si="0"/>
        <v>3E</v>
      </c>
      <c r="K63" s="106" t="str">
        <f t="shared" si="1"/>
        <v>03C</v>
      </c>
      <c r="L63" s="107" t="s">
        <v>2022</v>
      </c>
      <c r="M63" s="108">
        <f t="shared" si="7"/>
        <v>61</v>
      </c>
      <c r="N63" s="108" t="str">
        <f t="shared" si="2"/>
        <v xml:space="preserve">179, </v>
      </c>
      <c r="O63" s="108">
        <f t="shared" si="3"/>
        <v>4</v>
      </c>
      <c r="P63" s="108">
        <f t="shared" si="4"/>
        <v>0</v>
      </c>
      <c r="Q63" s="112" t="s">
        <v>406</v>
      </c>
      <c r="R63" s="113">
        <f t="shared" si="5"/>
        <v>0</v>
      </c>
      <c r="S63" s="112" t="str">
        <f t="shared" si="11"/>
        <v>Zeklaus Desert</v>
      </c>
      <c r="T63" s="113">
        <f t="shared" si="5"/>
        <v>0</v>
      </c>
      <c r="U63" s="112" t="s">
        <v>406</v>
      </c>
      <c r="V63" s="54" t="s">
        <v>406</v>
      </c>
    </row>
    <row r="64" spans="3:22">
      <c r="C64" s="47" t="str">
        <f t="shared" si="0"/>
        <v>3F</v>
      </c>
      <c r="K64" s="106" t="str">
        <f t="shared" si="1"/>
        <v>03D</v>
      </c>
      <c r="L64" s="107" t="s">
        <v>2023</v>
      </c>
      <c r="M64" s="108">
        <f t="shared" si="7"/>
        <v>62</v>
      </c>
      <c r="N64" s="108" t="str">
        <f t="shared" si="2"/>
        <v xml:space="preserve">17A, </v>
      </c>
      <c r="O64" s="108">
        <f t="shared" si="3"/>
        <v>4</v>
      </c>
      <c r="P64" s="108">
        <f t="shared" si="4"/>
        <v>0</v>
      </c>
      <c r="Q64" s="112" t="s">
        <v>406</v>
      </c>
      <c r="R64" s="113">
        <f t="shared" si="5"/>
        <v>0</v>
      </c>
      <c r="S64" s="112" t="str">
        <f t="shared" ref="S64:S71" si="12">$D$30</f>
        <v>Lenalia Plateau</v>
      </c>
      <c r="T64" s="113">
        <f t="shared" si="5"/>
        <v>0</v>
      </c>
      <c r="U64" s="112" t="s">
        <v>406</v>
      </c>
      <c r="V64" s="54" t="s">
        <v>406</v>
      </c>
    </row>
    <row r="65" spans="3:22">
      <c r="C65" s="47" t="str">
        <f t="shared" si="0"/>
        <v>40</v>
      </c>
      <c r="K65" s="106" t="str">
        <f t="shared" si="1"/>
        <v>03E</v>
      </c>
      <c r="L65" s="107" t="s">
        <v>2024</v>
      </c>
      <c r="M65" s="108">
        <f t="shared" si="7"/>
        <v>63</v>
      </c>
      <c r="N65" s="108" t="str">
        <f t="shared" si="2"/>
        <v xml:space="preserve">17B, </v>
      </c>
      <c r="O65" s="108">
        <f t="shared" si="3"/>
        <v>4</v>
      </c>
      <c r="P65" s="108">
        <f t="shared" si="4"/>
        <v>0</v>
      </c>
      <c r="Q65" s="112" t="s">
        <v>406</v>
      </c>
      <c r="R65" s="113">
        <f t="shared" si="5"/>
        <v>0</v>
      </c>
      <c r="S65" s="112" t="str">
        <f t="shared" si="12"/>
        <v>Lenalia Plateau</v>
      </c>
      <c r="T65" s="113">
        <f t="shared" si="5"/>
        <v>0</v>
      </c>
      <c r="U65" s="112" t="s">
        <v>406</v>
      </c>
      <c r="V65" s="54" t="s">
        <v>406</v>
      </c>
    </row>
    <row r="66" spans="3:22">
      <c r="C66" s="47" t="str">
        <f t="shared" ref="C66:C129" si="13">DEC2HEX(ROW()-1,2)</f>
        <v>41</v>
      </c>
      <c r="K66" s="106" t="str">
        <f t="shared" si="1"/>
        <v>03F</v>
      </c>
      <c r="L66" s="107" t="s">
        <v>2025</v>
      </c>
      <c r="M66" s="108">
        <f t="shared" si="7"/>
        <v>64</v>
      </c>
      <c r="N66" s="108" t="str">
        <f t="shared" si="2"/>
        <v xml:space="preserve">17C, </v>
      </c>
      <c r="O66" s="108">
        <f t="shared" si="3"/>
        <v>4</v>
      </c>
      <c r="P66" s="108">
        <f t="shared" si="4"/>
        <v>0</v>
      </c>
      <c r="Q66" s="112" t="s">
        <v>406</v>
      </c>
      <c r="R66" s="113">
        <f t="shared" si="5"/>
        <v>0</v>
      </c>
      <c r="S66" s="112" t="str">
        <f t="shared" si="12"/>
        <v>Lenalia Plateau</v>
      </c>
      <c r="T66" s="113">
        <f t="shared" si="5"/>
        <v>0</v>
      </c>
      <c r="U66" s="112" t="s">
        <v>406</v>
      </c>
      <c r="V66" s="54" t="s">
        <v>406</v>
      </c>
    </row>
    <row r="67" spans="3:22">
      <c r="C67" s="47" t="str">
        <f t="shared" si="13"/>
        <v>42</v>
      </c>
      <c r="K67" s="106" t="str">
        <f t="shared" ref="K67:K130" si="14">DEC2HEX(ROW()-3,3)</f>
        <v>040</v>
      </c>
      <c r="L67" s="107" t="s">
        <v>2026</v>
      </c>
      <c r="M67" s="108">
        <f t="shared" si="7"/>
        <v>65</v>
      </c>
      <c r="N67" s="108" t="str">
        <f t="shared" si="2"/>
        <v xml:space="preserve">17D, </v>
      </c>
      <c r="O67" s="108">
        <f t="shared" si="3"/>
        <v>4</v>
      </c>
      <c r="P67" s="108">
        <f t="shared" si="4"/>
        <v>0</v>
      </c>
      <c r="Q67" s="112" t="s">
        <v>406</v>
      </c>
      <c r="R67" s="113">
        <f t="shared" si="5"/>
        <v>0</v>
      </c>
      <c r="S67" s="112" t="str">
        <f t="shared" si="12"/>
        <v>Lenalia Plateau</v>
      </c>
      <c r="T67" s="113">
        <f t="shared" si="5"/>
        <v>0</v>
      </c>
      <c r="U67" s="112" t="s">
        <v>406</v>
      </c>
      <c r="V67" s="54" t="s">
        <v>406</v>
      </c>
    </row>
    <row r="68" spans="3:22">
      <c r="C68" s="47" t="str">
        <f t="shared" si="13"/>
        <v>43</v>
      </c>
      <c r="K68" s="106" t="str">
        <f t="shared" si="14"/>
        <v>041</v>
      </c>
      <c r="L68" s="107" t="s">
        <v>2027</v>
      </c>
      <c r="M68" s="108">
        <f t="shared" si="7"/>
        <v>66</v>
      </c>
      <c r="N68" s="108" t="str">
        <f t="shared" ref="N68:N131" si="15">IFERROR(DEC2HEX(MATCH(M68,$O$3:$O$514,0)-1,3)&amp;", ","")</f>
        <v xml:space="preserve">17E, </v>
      </c>
      <c r="O68" s="108">
        <f t="shared" ref="O68:O131" si="16">O67+P68</f>
        <v>4</v>
      </c>
      <c r="P68" s="108">
        <f t="shared" ref="P68:P131" si="17">IF(AND(LEN(Q68)=0,LEN(S68)=0,LEN(U68)=0),1,0)</f>
        <v>0</v>
      </c>
      <c r="Q68" s="112" t="s">
        <v>406</v>
      </c>
      <c r="R68" s="113">
        <f t="shared" ref="R68:T131" si="18">$P68</f>
        <v>0</v>
      </c>
      <c r="S68" s="112" t="str">
        <f t="shared" si="12"/>
        <v>Lenalia Plateau</v>
      </c>
      <c r="T68" s="113">
        <f t="shared" si="18"/>
        <v>0</v>
      </c>
      <c r="U68" s="112" t="s">
        <v>406</v>
      </c>
      <c r="V68" s="54" t="s">
        <v>406</v>
      </c>
    </row>
    <row r="69" spans="3:22">
      <c r="C69" s="47" t="str">
        <f t="shared" si="13"/>
        <v>44</v>
      </c>
      <c r="K69" s="106" t="str">
        <f t="shared" si="14"/>
        <v>042</v>
      </c>
      <c r="L69" s="107" t="s">
        <v>2028</v>
      </c>
      <c r="M69" s="108">
        <f t="shared" ref="M69:M132" si="19">M68+1</f>
        <v>67</v>
      </c>
      <c r="N69" s="108" t="str">
        <f t="shared" si="15"/>
        <v xml:space="preserve">17F, </v>
      </c>
      <c r="O69" s="108">
        <f t="shared" si="16"/>
        <v>4</v>
      </c>
      <c r="P69" s="108">
        <f t="shared" si="17"/>
        <v>0</v>
      </c>
      <c r="Q69" s="112" t="s">
        <v>406</v>
      </c>
      <c r="R69" s="113">
        <f t="shared" si="18"/>
        <v>0</v>
      </c>
      <c r="S69" s="112" t="str">
        <f t="shared" si="12"/>
        <v>Lenalia Plateau</v>
      </c>
      <c r="T69" s="113">
        <f t="shared" si="18"/>
        <v>0</v>
      </c>
      <c r="U69" s="112" t="s">
        <v>406</v>
      </c>
      <c r="V69" s="54" t="s">
        <v>406</v>
      </c>
    </row>
    <row r="70" spans="3:22">
      <c r="C70" s="47" t="str">
        <f t="shared" si="13"/>
        <v>45</v>
      </c>
      <c r="K70" s="106" t="str">
        <f t="shared" si="14"/>
        <v>043</v>
      </c>
      <c r="L70" s="107" t="s">
        <v>2029</v>
      </c>
      <c r="M70" s="108">
        <f t="shared" si="19"/>
        <v>68</v>
      </c>
      <c r="N70" s="108" t="str">
        <f t="shared" si="15"/>
        <v xml:space="preserve">1D6, </v>
      </c>
      <c r="O70" s="108">
        <f t="shared" si="16"/>
        <v>4</v>
      </c>
      <c r="P70" s="108">
        <f t="shared" si="17"/>
        <v>0</v>
      </c>
      <c r="Q70" s="112" t="s">
        <v>406</v>
      </c>
      <c r="R70" s="113">
        <f t="shared" si="18"/>
        <v>0</v>
      </c>
      <c r="S70" s="112" t="str">
        <f t="shared" si="12"/>
        <v>Lenalia Plateau</v>
      </c>
      <c r="T70" s="113">
        <f t="shared" si="18"/>
        <v>0</v>
      </c>
      <c r="U70" s="112" t="s">
        <v>406</v>
      </c>
      <c r="V70" s="54" t="s">
        <v>406</v>
      </c>
    </row>
    <row r="71" spans="3:22">
      <c r="C71" s="47" t="str">
        <f t="shared" si="13"/>
        <v>46</v>
      </c>
      <c r="K71" s="106" t="str">
        <f t="shared" si="14"/>
        <v>044</v>
      </c>
      <c r="L71" s="107" t="s">
        <v>2030</v>
      </c>
      <c r="M71" s="108">
        <f t="shared" si="19"/>
        <v>69</v>
      </c>
      <c r="N71" s="108" t="str">
        <f t="shared" si="15"/>
        <v xml:space="preserve">1D7, </v>
      </c>
      <c r="O71" s="108">
        <f t="shared" si="16"/>
        <v>4</v>
      </c>
      <c r="P71" s="108">
        <f t="shared" si="17"/>
        <v>0</v>
      </c>
      <c r="Q71" s="112" t="s">
        <v>406</v>
      </c>
      <c r="R71" s="113">
        <f t="shared" si="18"/>
        <v>0</v>
      </c>
      <c r="S71" s="112" t="str">
        <f t="shared" si="12"/>
        <v>Lenalia Plateau</v>
      </c>
      <c r="T71" s="113">
        <f t="shared" si="18"/>
        <v>0</v>
      </c>
      <c r="U71" s="112" t="s">
        <v>406</v>
      </c>
      <c r="V71" s="54" t="s">
        <v>406</v>
      </c>
    </row>
    <row r="72" spans="3:22">
      <c r="C72" s="47" t="str">
        <f t="shared" si="13"/>
        <v>47</v>
      </c>
      <c r="K72" s="106" t="str">
        <f t="shared" si="14"/>
        <v>045</v>
      </c>
      <c r="L72" s="107" t="s">
        <v>406</v>
      </c>
      <c r="M72" s="108">
        <f t="shared" si="19"/>
        <v>70</v>
      </c>
      <c r="N72" s="108" t="str">
        <f t="shared" si="15"/>
        <v xml:space="preserve">1D8, </v>
      </c>
      <c r="O72" s="108">
        <f t="shared" si="16"/>
        <v>5</v>
      </c>
      <c r="P72" s="108">
        <f t="shared" si="17"/>
        <v>1</v>
      </c>
      <c r="Q72" s="112" t="s">
        <v>406</v>
      </c>
      <c r="R72" s="113">
        <f t="shared" si="18"/>
        <v>1</v>
      </c>
      <c r="S72" s="112" t="s">
        <v>406</v>
      </c>
      <c r="T72" s="113">
        <f t="shared" si="18"/>
        <v>1</v>
      </c>
      <c r="U72" s="112" t="s">
        <v>406</v>
      </c>
      <c r="V72" s="54" t="s">
        <v>406</v>
      </c>
    </row>
    <row r="73" spans="3:22">
      <c r="C73" s="47" t="str">
        <f t="shared" si="13"/>
        <v>48</v>
      </c>
      <c r="K73" s="106" t="str">
        <f t="shared" si="14"/>
        <v>046</v>
      </c>
      <c r="L73" s="107" t="s">
        <v>406</v>
      </c>
      <c r="M73" s="108">
        <f t="shared" si="19"/>
        <v>71</v>
      </c>
      <c r="N73" s="108" t="str">
        <f t="shared" si="15"/>
        <v xml:space="preserve">1D9, </v>
      </c>
      <c r="O73" s="108">
        <f t="shared" si="16"/>
        <v>6</v>
      </c>
      <c r="P73" s="108">
        <f t="shared" si="17"/>
        <v>1</v>
      </c>
      <c r="Q73" s="112" t="s">
        <v>406</v>
      </c>
      <c r="R73" s="113">
        <f t="shared" si="18"/>
        <v>1</v>
      </c>
      <c r="S73" s="112" t="s">
        <v>406</v>
      </c>
      <c r="T73" s="113">
        <f t="shared" si="18"/>
        <v>1</v>
      </c>
      <c r="U73" s="112" t="s">
        <v>406</v>
      </c>
      <c r="V73" s="54" t="s">
        <v>406</v>
      </c>
    </row>
    <row r="74" spans="3:22">
      <c r="C74" s="47" t="str">
        <f t="shared" si="13"/>
        <v>49</v>
      </c>
      <c r="K74" s="106" t="str">
        <f t="shared" si="14"/>
        <v>047</v>
      </c>
      <c r="L74" s="107" t="s">
        <v>406</v>
      </c>
      <c r="M74" s="108">
        <f t="shared" si="19"/>
        <v>72</v>
      </c>
      <c r="N74" s="108" t="str">
        <f t="shared" si="15"/>
        <v xml:space="preserve">1DA, </v>
      </c>
      <c r="O74" s="108">
        <f t="shared" si="16"/>
        <v>7</v>
      </c>
      <c r="P74" s="108">
        <f t="shared" si="17"/>
        <v>1</v>
      </c>
      <c r="Q74" s="112" t="s">
        <v>406</v>
      </c>
      <c r="R74" s="113">
        <f t="shared" si="18"/>
        <v>1</v>
      </c>
      <c r="S74" s="112" t="s">
        <v>406</v>
      </c>
      <c r="T74" s="113">
        <f t="shared" si="18"/>
        <v>1</v>
      </c>
      <c r="U74" s="112" t="s">
        <v>406</v>
      </c>
      <c r="V74" s="54" t="s">
        <v>406</v>
      </c>
    </row>
    <row r="75" spans="3:22">
      <c r="C75" s="47" t="str">
        <f t="shared" si="13"/>
        <v>4A</v>
      </c>
      <c r="K75" s="106" t="str">
        <f t="shared" si="14"/>
        <v>048</v>
      </c>
      <c r="L75" s="107" t="s">
        <v>406</v>
      </c>
      <c r="M75" s="108">
        <f t="shared" si="19"/>
        <v>73</v>
      </c>
      <c r="N75" s="108" t="str">
        <f t="shared" si="15"/>
        <v xml:space="preserve">1DB, </v>
      </c>
      <c r="O75" s="108">
        <f t="shared" si="16"/>
        <v>8</v>
      </c>
      <c r="P75" s="108">
        <f t="shared" si="17"/>
        <v>1</v>
      </c>
      <c r="Q75" s="112" t="s">
        <v>406</v>
      </c>
      <c r="R75" s="113">
        <f t="shared" si="18"/>
        <v>1</v>
      </c>
      <c r="S75" s="112" t="s">
        <v>406</v>
      </c>
      <c r="T75" s="113">
        <f t="shared" si="18"/>
        <v>1</v>
      </c>
      <c r="U75" s="112" t="s">
        <v>406</v>
      </c>
      <c r="V75" s="54" t="s">
        <v>406</v>
      </c>
    </row>
    <row r="76" spans="3:22">
      <c r="C76" s="47" t="str">
        <f t="shared" si="13"/>
        <v>4B</v>
      </c>
      <c r="K76" s="106" t="str">
        <f t="shared" si="14"/>
        <v>049</v>
      </c>
      <c r="L76" s="107" t="s">
        <v>2031</v>
      </c>
      <c r="M76" s="108">
        <f t="shared" si="19"/>
        <v>74</v>
      </c>
      <c r="N76" s="108" t="str">
        <f t="shared" si="15"/>
        <v xml:space="preserve">1DC, </v>
      </c>
      <c r="O76" s="108">
        <f t="shared" si="16"/>
        <v>8</v>
      </c>
      <c r="P76" s="108">
        <f t="shared" si="17"/>
        <v>0</v>
      </c>
      <c r="Q76" s="112" t="s">
        <v>406</v>
      </c>
      <c r="R76" s="113">
        <f t="shared" si="18"/>
        <v>0</v>
      </c>
      <c r="S76" s="112" t="str">
        <f t="shared" ref="S76:S83" si="20">$D$31</f>
        <v>Zigolis Swamp</v>
      </c>
      <c r="T76" s="113">
        <f t="shared" si="18"/>
        <v>0</v>
      </c>
      <c r="U76" s="112" t="s">
        <v>406</v>
      </c>
      <c r="V76" s="54" t="s">
        <v>406</v>
      </c>
    </row>
    <row r="77" spans="3:22">
      <c r="C77" s="47" t="str">
        <f t="shared" si="13"/>
        <v>4C</v>
      </c>
      <c r="K77" s="106" t="str">
        <f t="shared" si="14"/>
        <v>04A</v>
      </c>
      <c r="L77" s="107" t="s">
        <v>2032</v>
      </c>
      <c r="M77" s="108">
        <f t="shared" si="19"/>
        <v>75</v>
      </c>
      <c r="N77" s="108" t="str">
        <f t="shared" si="15"/>
        <v xml:space="preserve">1DD, </v>
      </c>
      <c r="O77" s="108">
        <f t="shared" si="16"/>
        <v>8</v>
      </c>
      <c r="P77" s="108">
        <f t="shared" si="17"/>
        <v>0</v>
      </c>
      <c r="Q77" s="112" t="s">
        <v>406</v>
      </c>
      <c r="R77" s="113">
        <f t="shared" si="18"/>
        <v>0</v>
      </c>
      <c r="S77" s="112" t="str">
        <f t="shared" si="20"/>
        <v>Zigolis Swamp</v>
      </c>
      <c r="T77" s="113">
        <f t="shared" si="18"/>
        <v>0</v>
      </c>
      <c r="U77" s="112" t="s">
        <v>406</v>
      </c>
      <c r="V77" s="54" t="s">
        <v>406</v>
      </c>
    </row>
    <row r="78" spans="3:22">
      <c r="C78" s="47" t="str">
        <f t="shared" si="13"/>
        <v>4D</v>
      </c>
      <c r="K78" s="106" t="str">
        <f t="shared" si="14"/>
        <v>04B</v>
      </c>
      <c r="L78" s="107" t="s">
        <v>2033</v>
      </c>
      <c r="M78" s="108">
        <f t="shared" si="19"/>
        <v>76</v>
      </c>
      <c r="N78" s="108" t="str">
        <f t="shared" si="15"/>
        <v xml:space="preserve">1DE, </v>
      </c>
      <c r="O78" s="108">
        <f t="shared" si="16"/>
        <v>8</v>
      </c>
      <c r="P78" s="108">
        <f t="shared" si="17"/>
        <v>0</v>
      </c>
      <c r="Q78" s="112" t="s">
        <v>406</v>
      </c>
      <c r="R78" s="113">
        <f t="shared" si="18"/>
        <v>0</v>
      </c>
      <c r="S78" s="112" t="str">
        <f t="shared" si="20"/>
        <v>Zigolis Swamp</v>
      </c>
      <c r="T78" s="113">
        <f t="shared" si="18"/>
        <v>0</v>
      </c>
      <c r="U78" s="112" t="s">
        <v>406</v>
      </c>
      <c r="V78" s="54" t="s">
        <v>406</v>
      </c>
    </row>
    <row r="79" spans="3:22">
      <c r="C79" s="47" t="str">
        <f t="shared" si="13"/>
        <v>4E</v>
      </c>
      <c r="K79" s="106" t="str">
        <f t="shared" si="14"/>
        <v>04C</v>
      </c>
      <c r="L79" s="107" t="s">
        <v>2034</v>
      </c>
      <c r="M79" s="108">
        <f t="shared" si="19"/>
        <v>77</v>
      </c>
      <c r="N79" s="108" t="str">
        <f t="shared" si="15"/>
        <v xml:space="preserve">1DF, </v>
      </c>
      <c r="O79" s="108">
        <f t="shared" si="16"/>
        <v>8</v>
      </c>
      <c r="P79" s="108">
        <f t="shared" si="17"/>
        <v>0</v>
      </c>
      <c r="Q79" s="112" t="s">
        <v>406</v>
      </c>
      <c r="R79" s="113">
        <f t="shared" si="18"/>
        <v>0</v>
      </c>
      <c r="S79" s="112" t="str">
        <f t="shared" si="20"/>
        <v>Zigolis Swamp</v>
      </c>
      <c r="T79" s="113">
        <f t="shared" si="18"/>
        <v>0</v>
      </c>
      <c r="U79" s="112" t="s">
        <v>406</v>
      </c>
      <c r="V79" s="54" t="s">
        <v>406</v>
      </c>
    </row>
    <row r="80" spans="3:22">
      <c r="C80" s="47" t="str">
        <f t="shared" si="13"/>
        <v>4F</v>
      </c>
      <c r="K80" s="106" t="str">
        <f t="shared" si="14"/>
        <v>04D</v>
      </c>
      <c r="L80" s="107" t="s">
        <v>2035</v>
      </c>
      <c r="M80" s="108">
        <f t="shared" si="19"/>
        <v>78</v>
      </c>
      <c r="N80" s="108" t="str">
        <f t="shared" si="15"/>
        <v xml:space="preserve">1E0, </v>
      </c>
      <c r="O80" s="108">
        <f t="shared" si="16"/>
        <v>8</v>
      </c>
      <c r="P80" s="108">
        <f t="shared" si="17"/>
        <v>0</v>
      </c>
      <c r="Q80" s="112" t="s">
        <v>406</v>
      </c>
      <c r="R80" s="113">
        <f t="shared" si="18"/>
        <v>0</v>
      </c>
      <c r="S80" s="112" t="str">
        <f t="shared" si="20"/>
        <v>Zigolis Swamp</v>
      </c>
      <c r="T80" s="113">
        <f t="shared" si="18"/>
        <v>0</v>
      </c>
      <c r="U80" s="112" t="s">
        <v>406</v>
      </c>
      <c r="V80" s="54" t="s">
        <v>406</v>
      </c>
    </row>
    <row r="81" spans="3:22">
      <c r="C81" s="47" t="str">
        <f t="shared" si="13"/>
        <v>50</v>
      </c>
      <c r="K81" s="106" t="str">
        <f t="shared" si="14"/>
        <v>04E</v>
      </c>
      <c r="L81" s="107" t="s">
        <v>2036</v>
      </c>
      <c r="M81" s="108">
        <f t="shared" si="19"/>
        <v>79</v>
      </c>
      <c r="N81" s="108" t="str">
        <f t="shared" si="15"/>
        <v xml:space="preserve">1E1, </v>
      </c>
      <c r="O81" s="108">
        <f t="shared" si="16"/>
        <v>8</v>
      </c>
      <c r="P81" s="108">
        <f t="shared" si="17"/>
        <v>0</v>
      </c>
      <c r="Q81" s="112" t="s">
        <v>406</v>
      </c>
      <c r="R81" s="113">
        <f t="shared" si="18"/>
        <v>0</v>
      </c>
      <c r="S81" s="112" t="str">
        <f t="shared" si="20"/>
        <v>Zigolis Swamp</v>
      </c>
      <c r="T81" s="113">
        <f t="shared" si="18"/>
        <v>0</v>
      </c>
      <c r="U81" s="112" t="s">
        <v>406</v>
      </c>
      <c r="V81" s="54" t="s">
        <v>406</v>
      </c>
    </row>
    <row r="82" spans="3:22">
      <c r="C82" s="47" t="str">
        <f t="shared" si="13"/>
        <v>51</v>
      </c>
      <c r="K82" s="106" t="str">
        <f t="shared" si="14"/>
        <v>04F</v>
      </c>
      <c r="L82" s="107" t="s">
        <v>2037</v>
      </c>
      <c r="M82" s="108">
        <f t="shared" si="19"/>
        <v>80</v>
      </c>
      <c r="N82" s="108" t="str">
        <f t="shared" si="15"/>
        <v xml:space="preserve">1E2, </v>
      </c>
      <c r="O82" s="108">
        <f t="shared" si="16"/>
        <v>8</v>
      </c>
      <c r="P82" s="108">
        <f t="shared" si="17"/>
        <v>0</v>
      </c>
      <c r="Q82" s="112" t="s">
        <v>406</v>
      </c>
      <c r="R82" s="113">
        <f t="shared" si="18"/>
        <v>0</v>
      </c>
      <c r="S82" s="112" t="str">
        <f t="shared" si="20"/>
        <v>Zigolis Swamp</v>
      </c>
      <c r="T82" s="113">
        <f t="shared" si="18"/>
        <v>0</v>
      </c>
      <c r="U82" s="112" t="s">
        <v>406</v>
      </c>
      <c r="V82" s="54" t="s">
        <v>406</v>
      </c>
    </row>
    <row r="83" spans="3:22">
      <c r="C83" s="47" t="str">
        <f t="shared" si="13"/>
        <v>52</v>
      </c>
      <c r="K83" s="106" t="str">
        <f t="shared" si="14"/>
        <v>050</v>
      </c>
      <c r="L83" s="107" t="s">
        <v>2038</v>
      </c>
      <c r="M83" s="108">
        <f t="shared" si="19"/>
        <v>81</v>
      </c>
      <c r="N83" s="108" t="str">
        <f t="shared" si="15"/>
        <v xml:space="preserve">1E3, </v>
      </c>
      <c r="O83" s="108">
        <f t="shared" si="16"/>
        <v>8</v>
      </c>
      <c r="P83" s="108">
        <f t="shared" si="17"/>
        <v>0</v>
      </c>
      <c r="Q83" s="112" t="s">
        <v>406</v>
      </c>
      <c r="R83" s="113">
        <f t="shared" si="18"/>
        <v>0</v>
      </c>
      <c r="S83" s="112" t="str">
        <f t="shared" si="20"/>
        <v>Zigolis Swamp</v>
      </c>
      <c r="T83" s="113">
        <f t="shared" si="18"/>
        <v>0</v>
      </c>
      <c r="U83" s="112" t="s">
        <v>406</v>
      </c>
      <c r="V83" s="54" t="s">
        <v>406</v>
      </c>
    </row>
    <row r="84" spans="3:22">
      <c r="C84" s="47" t="str">
        <f t="shared" si="13"/>
        <v>53</v>
      </c>
      <c r="K84" s="106" t="str">
        <f t="shared" si="14"/>
        <v>051</v>
      </c>
      <c r="L84" s="107" t="s">
        <v>406</v>
      </c>
      <c r="M84" s="108">
        <f t="shared" si="19"/>
        <v>82</v>
      </c>
      <c r="N84" s="108" t="str">
        <f t="shared" si="15"/>
        <v xml:space="preserve">1E4, </v>
      </c>
      <c r="O84" s="108">
        <f t="shared" si="16"/>
        <v>9</v>
      </c>
      <c r="P84" s="108">
        <f t="shared" si="17"/>
        <v>1</v>
      </c>
      <c r="Q84" s="112" t="s">
        <v>406</v>
      </c>
      <c r="R84" s="113">
        <f t="shared" si="18"/>
        <v>1</v>
      </c>
      <c r="S84" s="112" t="s">
        <v>406</v>
      </c>
      <c r="T84" s="113">
        <f t="shared" si="18"/>
        <v>1</v>
      </c>
      <c r="U84" s="112" t="s">
        <v>406</v>
      </c>
      <c r="V84" s="54" t="s">
        <v>406</v>
      </c>
    </row>
    <row r="85" spans="3:22">
      <c r="C85" s="47" t="str">
        <f t="shared" si="13"/>
        <v>54</v>
      </c>
      <c r="K85" s="106" t="str">
        <f t="shared" si="14"/>
        <v>052</v>
      </c>
      <c r="L85" s="107" t="s">
        <v>2039</v>
      </c>
      <c r="M85" s="108">
        <f t="shared" si="19"/>
        <v>83</v>
      </c>
      <c r="N85" s="108" t="str">
        <f t="shared" si="15"/>
        <v xml:space="preserve">1E5, </v>
      </c>
      <c r="O85" s="108">
        <f t="shared" si="16"/>
        <v>9</v>
      </c>
      <c r="P85" s="108">
        <f t="shared" si="17"/>
        <v>0</v>
      </c>
      <c r="Q85" s="112" t="s">
        <v>406</v>
      </c>
      <c r="R85" s="113">
        <f t="shared" si="18"/>
        <v>0</v>
      </c>
      <c r="S85" s="112" t="str">
        <f>$D$36</f>
        <v>Zirekile Falls</v>
      </c>
      <c r="T85" s="113">
        <f t="shared" si="18"/>
        <v>0</v>
      </c>
      <c r="U85" s="112" t="s">
        <v>406</v>
      </c>
      <c r="V85" s="54" t="s">
        <v>406</v>
      </c>
    </row>
    <row r="86" spans="3:22">
      <c r="C86" s="47" t="str">
        <f t="shared" si="13"/>
        <v>55</v>
      </c>
      <c r="K86" s="106" t="str">
        <f t="shared" si="14"/>
        <v>053</v>
      </c>
      <c r="L86" s="107" t="s">
        <v>2040</v>
      </c>
      <c r="M86" s="108">
        <f t="shared" si="19"/>
        <v>84</v>
      </c>
      <c r="N86" s="108" t="str">
        <f t="shared" si="15"/>
        <v xml:space="preserve">1E6, </v>
      </c>
      <c r="O86" s="108">
        <f t="shared" si="16"/>
        <v>9</v>
      </c>
      <c r="P86" s="108">
        <f t="shared" si="17"/>
        <v>0</v>
      </c>
      <c r="Q86" s="112" t="s">
        <v>406</v>
      </c>
      <c r="R86" s="113">
        <f t="shared" si="18"/>
        <v>0</v>
      </c>
      <c r="S86" s="112" t="str">
        <f>$D$38</f>
        <v>Bariaus Hill</v>
      </c>
      <c r="T86" s="113">
        <f t="shared" si="18"/>
        <v>0</v>
      </c>
      <c r="U86" s="112" t="s">
        <v>406</v>
      </c>
      <c r="V86" s="54" t="s">
        <v>406</v>
      </c>
    </row>
    <row r="87" spans="3:22">
      <c r="C87" s="47" t="str">
        <f t="shared" si="13"/>
        <v>56</v>
      </c>
      <c r="K87" s="106" t="str">
        <f t="shared" si="14"/>
        <v>054</v>
      </c>
      <c r="L87" s="107" t="s">
        <v>2041</v>
      </c>
      <c r="M87" s="108">
        <f t="shared" si="19"/>
        <v>85</v>
      </c>
      <c r="N87" s="108" t="str">
        <f t="shared" si="15"/>
        <v xml:space="preserve">1E7, </v>
      </c>
      <c r="O87" s="108">
        <f t="shared" si="16"/>
        <v>9</v>
      </c>
      <c r="P87" s="108">
        <f t="shared" si="17"/>
        <v>0</v>
      </c>
      <c r="Q87" s="112" t="s">
        <v>406</v>
      </c>
      <c r="R87" s="113">
        <f t="shared" si="18"/>
        <v>0</v>
      </c>
      <c r="S87" s="112" t="str">
        <f>$D$30</f>
        <v>Lenalia Plateau</v>
      </c>
      <c r="T87" s="113">
        <f t="shared" si="18"/>
        <v>0</v>
      </c>
      <c r="U87" s="112" t="s">
        <v>406</v>
      </c>
      <c r="V87" s="54" t="s">
        <v>406</v>
      </c>
    </row>
    <row r="88" spans="3:22">
      <c r="C88" s="47" t="str">
        <f t="shared" si="13"/>
        <v>57</v>
      </c>
      <c r="K88" s="106" t="str">
        <f t="shared" si="14"/>
        <v>055</v>
      </c>
      <c r="L88" s="107" t="s">
        <v>2042</v>
      </c>
      <c r="M88" s="108">
        <f t="shared" si="19"/>
        <v>86</v>
      </c>
      <c r="N88" s="108" t="str">
        <f t="shared" si="15"/>
        <v xml:space="preserve">1E8, </v>
      </c>
      <c r="O88" s="108">
        <f t="shared" si="16"/>
        <v>9</v>
      </c>
      <c r="P88" s="108">
        <f t="shared" si="17"/>
        <v>0</v>
      </c>
      <c r="Q88" s="112" t="s">
        <v>406</v>
      </c>
      <c r="R88" s="113">
        <f t="shared" si="18"/>
        <v>0</v>
      </c>
      <c r="S88" s="112" t="str">
        <f t="shared" ref="S88:S95" si="21">$D$32</f>
        <v>Yuguo Woods</v>
      </c>
      <c r="T88" s="113">
        <f t="shared" si="18"/>
        <v>0</v>
      </c>
      <c r="U88" s="112" t="s">
        <v>406</v>
      </c>
      <c r="V88" s="54" t="s">
        <v>406</v>
      </c>
    </row>
    <row r="89" spans="3:22">
      <c r="C89" s="47" t="str">
        <f t="shared" si="13"/>
        <v>58</v>
      </c>
      <c r="K89" s="106" t="str">
        <f t="shared" si="14"/>
        <v>056</v>
      </c>
      <c r="L89" s="107" t="s">
        <v>2043</v>
      </c>
      <c r="M89" s="108">
        <f t="shared" si="19"/>
        <v>87</v>
      </c>
      <c r="N89" s="108" t="str">
        <f t="shared" si="15"/>
        <v xml:space="preserve">1E9, </v>
      </c>
      <c r="O89" s="108">
        <f t="shared" si="16"/>
        <v>9</v>
      </c>
      <c r="P89" s="108">
        <f t="shared" si="17"/>
        <v>0</v>
      </c>
      <c r="Q89" s="112" t="s">
        <v>406</v>
      </c>
      <c r="R89" s="113">
        <f t="shared" si="18"/>
        <v>0</v>
      </c>
      <c r="S89" s="112" t="str">
        <f t="shared" si="21"/>
        <v>Yuguo Woods</v>
      </c>
      <c r="T89" s="113">
        <f t="shared" si="18"/>
        <v>0</v>
      </c>
      <c r="U89" s="112" t="s">
        <v>406</v>
      </c>
      <c r="V89" s="54" t="s">
        <v>406</v>
      </c>
    </row>
    <row r="90" spans="3:22">
      <c r="C90" s="47" t="str">
        <f t="shared" si="13"/>
        <v>59</v>
      </c>
      <c r="K90" s="106" t="str">
        <f t="shared" si="14"/>
        <v>057</v>
      </c>
      <c r="L90" s="107" t="s">
        <v>2044</v>
      </c>
      <c r="M90" s="108">
        <f t="shared" si="19"/>
        <v>88</v>
      </c>
      <c r="N90" s="108" t="str">
        <f t="shared" si="15"/>
        <v xml:space="preserve">1EA, </v>
      </c>
      <c r="O90" s="108">
        <f t="shared" si="16"/>
        <v>9</v>
      </c>
      <c r="P90" s="108">
        <f t="shared" si="17"/>
        <v>0</v>
      </c>
      <c r="Q90" s="112" t="s">
        <v>406</v>
      </c>
      <c r="R90" s="113">
        <f t="shared" si="18"/>
        <v>0</v>
      </c>
      <c r="S90" s="112" t="str">
        <f t="shared" si="21"/>
        <v>Yuguo Woods</v>
      </c>
      <c r="T90" s="113">
        <f t="shared" si="18"/>
        <v>0</v>
      </c>
      <c r="U90" s="112" t="s">
        <v>406</v>
      </c>
      <c r="V90" s="54" t="s">
        <v>406</v>
      </c>
    </row>
    <row r="91" spans="3:22">
      <c r="C91" s="47" t="str">
        <f t="shared" si="13"/>
        <v>5A</v>
      </c>
      <c r="K91" s="106" t="str">
        <f t="shared" si="14"/>
        <v>058</v>
      </c>
      <c r="L91" s="107" t="s">
        <v>2045</v>
      </c>
      <c r="M91" s="108">
        <f t="shared" si="19"/>
        <v>89</v>
      </c>
      <c r="N91" s="108" t="str">
        <f t="shared" si="15"/>
        <v xml:space="preserve">1EB, </v>
      </c>
      <c r="O91" s="108">
        <f t="shared" si="16"/>
        <v>9</v>
      </c>
      <c r="P91" s="108">
        <f t="shared" si="17"/>
        <v>0</v>
      </c>
      <c r="Q91" s="112" t="s">
        <v>406</v>
      </c>
      <c r="R91" s="113">
        <f t="shared" si="18"/>
        <v>0</v>
      </c>
      <c r="S91" s="112" t="str">
        <f t="shared" si="21"/>
        <v>Yuguo Woods</v>
      </c>
      <c r="T91" s="113">
        <f t="shared" si="18"/>
        <v>0</v>
      </c>
      <c r="U91" s="112" t="s">
        <v>406</v>
      </c>
      <c r="V91" s="54" t="s">
        <v>406</v>
      </c>
    </row>
    <row r="92" spans="3:22">
      <c r="C92" s="47" t="str">
        <f t="shared" si="13"/>
        <v>5B</v>
      </c>
      <c r="K92" s="106" t="str">
        <f t="shared" si="14"/>
        <v>059</v>
      </c>
      <c r="L92" s="107" t="s">
        <v>2046</v>
      </c>
      <c r="M92" s="108">
        <f t="shared" si="19"/>
        <v>90</v>
      </c>
      <c r="N92" s="108" t="str">
        <f t="shared" si="15"/>
        <v xml:space="preserve">1EC, </v>
      </c>
      <c r="O92" s="108">
        <f t="shared" si="16"/>
        <v>9</v>
      </c>
      <c r="P92" s="108">
        <f t="shared" si="17"/>
        <v>0</v>
      </c>
      <c r="Q92" s="112" t="s">
        <v>406</v>
      </c>
      <c r="R92" s="113">
        <f t="shared" si="18"/>
        <v>0</v>
      </c>
      <c r="S92" s="112" t="str">
        <f t="shared" si="21"/>
        <v>Yuguo Woods</v>
      </c>
      <c r="T92" s="113">
        <f t="shared" si="18"/>
        <v>0</v>
      </c>
      <c r="U92" s="112" t="s">
        <v>406</v>
      </c>
      <c r="V92" s="54" t="s">
        <v>406</v>
      </c>
    </row>
    <row r="93" spans="3:22">
      <c r="C93" s="47" t="str">
        <f t="shared" si="13"/>
        <v>5C</v>
      </c>
      <c r="K93" s="106" t="str">
        <f t="shared" si="14"/>
        <v>05A</v>
      </c>
      <c r="L93" s="107" t="s">
        <v>2047</v>
      </c>
      <c r="M93" s="108">
        <f t="shared" si="19"/>
        <v>91</v>
      </c>
      <c r="N93" s="108" t="str">
        <f t="shared" si="15"/>
        <v xml:space="preserve">1ED, </v>
      </c>
      <c r="O93" s="108">
        <f t="shared" si="16"/>
        <v>9</v>
      </c>
      <c r="P93" s="108">
        <f t="shared" si="17"/>
        <v>0</v>
      </c>
      <c r="Q93" s="112" t="s">
        <v>406</v>
      </c>
      <c r="R93" s="113">
        <f t="shared" si="18"/>
        <v>0</v>
      </c>
      <c r="S93" s="112" t="str">
        <f t="shared" si="21"/>
        <v>Yuguo Woods</v>
      </c>
      <c r="T93" s="113">
        <f t="shared" si="18"/>
        <v>0</v>
      </c>
      <c r="U93" s="112" t="s">
        <v>406</v>
      </c>
      <c r="V93" s="54" t="s">
        <v>406</v>
      </c>
    </row>
    <row r="94" spans="3:22">
      <c r="C94" s="47" t="str">
        <f t="shared" si="13"/>
        <v>5D</v>
      </c>
      <c r="K94" s="106" t="str">
        <f t="shared" si="14"/>
        <v>05B</v>
      </c>
      <c r="L94" s="107" t="s">
        <v>2048</v>
      </c>
      <c r="M94" s="108">
        <f t="shared" si="19"/>
        <v>92</v>
      </c>
      <c r="N94" s="108" t="str">
        <f t="shared" si="15"/>
        <v xml:space="preserve">1EE, </v>
      </c>
      <c r="O94" s="108">
        <f t="shared" si="16"/>
        <v>9</v>
      </c>
      <c r="P94" s="108">
        <f t="shared" si="17"/>
        <v>0</v>
      </c>
      <c r="Q94" s="112" t="s">
        <v>406</v>
      </c>
      <c r="R94" s="113">
        <f t="shared" si="18"/>
        <v>0</v>
      </c>
      <c r="S94" s="112" t="str">
        <f t="shared" si="21"/>
        <v>Yuguo Woods</v>
      </c>
      <c r="T94" s="113">
        <f t="shared" si="18"/>
        <v>0</v>
      </c>
      <c r="U94" s="112" t="s">
        <v>406</v>
      </c>
      <c r="V94" s="54" t="s">
        <v>406</v>
      </c>
    </row>
    <row r="95" spans="3:22">
      <c r="C95" s="47" t="str">
        <f t="shared" si="13"/>
        <v>5E</v>
      </c>
      <c r="K95" s="106" t="str">
        <f t="shared" si="14"/>
        <v>05C</v>
      </c>
      <c r="L95" s="107" t="s">
        <v>2049</v>
      </c>
      <c r="M95" s="108">
        <f t="shared" si="19"/>
        <v>93</v>
      </c>
      <c r="N95" s="108" t="str">
        <f t="shared" si="15"/>
        <v xml:space="preserve">1EF, </v>
      </c>
      <c r="O95" s="108">
        <f t="shared" si="16"/>
        <v>9</v>
      </c>
      <c r="P95" s="108">
        <f t="shared" si="17"/>
        <v>0</v>
      </c>
      <c r="Q95" s="112" t="s">
        <v>406</v>
      </c>
      <c r="R95" s="113">
        <f t="shared" si="18"/>
        <v>0</v>
      </c>
      <c r="S95" s="112" t="str">
        <f t="shared" si="21"/>
        <v>Yuguo Woods</v>
      </c>
      <c r="T95" s="113">
        <f t="shared" si="18"/>
        <v>0</v>
      </c>
      <c r="U95" s="112" t="s">
        <v>406</v>
      </c>
      <c r="V95" s="54" t="s">
        <v>406</v>
      </c>
    </row>
    <row r="96" spans="3:22">
      <c r="C96" s="47" t="str">
        <f t="shared" si="13"/>
        <v>5F</v>
      </c>
      <c r="K96" s="106" t="str">
        <f t="shared" si="14"/>
        <v>05D</v>
      </c>
      <c r="L96" s="107" t="s">
        <v>2050</v>
      </c>
      <c r="M96" s="108">
        <f t="shared" si="19"/>
        <v>94</v>
      </c>
      <c r="N96" s="108" t="str">
        <f t="shared" si="15"/>
        <v xml:space="preserve">1F0, </v>
      </c>
      <c r="O96" s="108">
        <f t="shared" si="16"/>
        <v>9</v>
      </c>
      <c r="P96" s="108">
        <f t="shared" si="17"/>
        <v>0</v>
      </c>
      <c r="Q96" s="112" t="s">
        <v>406</v>
      </c>
      <c r="R96" s="113">
        <f t="shared" si="18"/>
        <v>0</v>
      </c>
      <c r="S96" s="112" t="str">
        <f>$D$37</f>
        <v>Dolbodar Swamp</v>
      </c>
      <c r="T96" s="113">
        <f t="shared" si="18"/>
        <v>0</v>
      </c>
      <c r="U96" s="112" t="s">
        <v>406</v>
      </c>
      <c r="V96" s="54" t="s">
        <v>406</v>
      </c>
    </row>
    <row r="97" spans="3:22">
      <c r="C97" s="47" t="str">
        <f t="shared" si="13"/>
        <v>60</v>
      </c>
      <c r="K97" s="106" t="str">
        <f t="shared" si="14"/>
        <v>05E</v>
      </c>
      <c r="L97" s="107" t="s">
        <v>2051</v>
      </c>
      <c r="M97" s="108">
        <f t="shared" si="19"/>
        <v>95</v>
      </c>
      <c r="N97" s="108" t="str">
        <f t="shared" si="15"/>
        <v xml:space="preserve">1F1, </v>
      </c>
      <c r="O97" s="108">
        <f t="shared" si="16"/>
        <v>9</v>
      </c>
      <c r="P97" s="108">
        <f t="shared" si="17"/>
        <v>0</v>
      </c>
      <c r="Q97" s="112" t="s">
        <v>406</v>
      </c>
      <c r="R97" s="113">
        <f t="shared" si="18"/>
        <v>0</v>
      </c>
      <c r="S97" s="112" t="str">
        <f>$D$34</f>
        <v>Grog Hill</v>
      </c>
      <c r="T97" s="113">
        <f t="shared" si="18"/>
        <v>0</v>
      </c>
      <c r="U97" s="112" t="s">
        <v>406</v>
      </c>
      <c r="V97" s="54" t="s">
        <v>406</v>
      </c>
    </row>
    <row r="98" spans="3:22">
      <c r="C98" s="47" t="str">
        <f t="shared" si="13"/>
        <v>61</v>
      </c>
      <c r="K98" s="106" t="str">
        <f t="shared" si="14"/>
        <v>05F</v>
      </c>
      <c r="L98" s="107" t="s">
        <v>2052</v>
      </c>
      <c r="M98" s="108">
        <f t="shared" si="19"/>
        <v>96</v>
      </c>
      <c r="N98" s="108" t="str">
        <f t="shared" si="15"/>
        <v xml:space="preserve">1F2, </v>
      </c>
      <c r="O98" s="108">
        <f t="shared" si="16"/>
        <v>9</v>
      </c>
      <c r="P98" s="108">
        <f t="shared" si="17"/>
        <v>0</v>
      </c>
      <c r="Q98" s="112" t="s">
        <v>406</v>
      </c>
      <c r="R98" s="113">
        <f t="shared" si="18"/>
        <v>0</v>
      </c>
      <c r="S98" s="112" t="str">
        <f>$D$28</f>
        <v>Bervenia Volcano</v>
      </c>
      <c r="T98" s="113">
        <f t="shared" si="18"/>
        <v>0</v>
      </c>
      <c r="U98" s="112" t="s">
        <v>406</v>
      </c>
      <c r="V98" s="54" t="s">
        <v>406</v>
      </c>
    </row>
    <row r="99" spans="3:22">
      <c r="C99" s="47" t="str">
        <f t="shared" si="13"/>
        <v>62</v>
      </c>
      <c r="K99" s="106" t="str">
        <f t="shared" si="14"/>
        <v>060</v>
      </c>
      <c r="L99" s="107" t="s">
        <v>2053</v>
      </c>
      <c r="M99" s="108">
        <f t="shared" si="19"/>
        <v>97</v>
      </c>
      <c r="N99" s="108" t="str">
        <f t="shared" si="15"/>
        <v xml:space="preserve">1F3, </v>
      </c>
      <c r="O99" s="108">
        <f t="shared" si="16"/>
        <v>9</v>
      </c>
      <c r="P99" s="108">
        <f t="shared" si="17"/>
        <v>0</v>
      </c>
      <c r="Q99" s="112" t="s">
        <v>406</v>
      </c>
      <c r="R99" s="113">
        <f t="shared" si="18"/>
        <v>0</v>
      </c>
      <c r="S99" s="112" t="str">
        <f>$D$40</f>
        <v>Bariaus Valley</v>
      </c>
      <c r="T99" s="113">
        <f t="shared" si="18"/>
        <v>0</v>
      </c>
      <c r="U99" s="112" t="s">
        <v>406</v>
      </c>
      <c r="V99" s="54" t="s">
        <v>406</v>
      </c>
    </row>
    <row r="100" spans="3:22">
      <c r="C100" s="47" t="str">
        <f t="shared" si="13"/>
        <v>63</v>
      </c>
      <c r="K100" s="106" t="str">
        <f t="shared" si="14"/>
        <v>061</v>
      </c>
      <c r="L100" s="107" t="s">
        <v>2054</v>
      </c>
      <c r="M100" s="108">
        <f t="shared" si="19"/>
        <v>98</v>
      </c>
      <c r="N100" s="108" t="str">
        <f t="shared" si="15"/>
        <v xml:space="preserve">1F4, </v>
      </c>
      <c r="O100" s="108">
        <f t="shared" si="16"/>
        <v>9</v>
      </c>
      <c r="P100" s="108">
        <f t="shared" si="17"/>
        <v>0</v>
      </c>
      <c r="Q100" s="112" t="s">
        <v>406</v>
      </c>
      <c r="R100" s="113">
        <f t="shared" si="18"/>
        <v>0</v>
      </c>
      <c r="S100" s="112" t="str">
        <f t="shared" ref="S100:S107" si="22">$D$33</f>
        <v>Araguay Woods</v>
      </c>
      <c r="T100" s="113">
        <f t="shared" si="18"/>
        <v>0</v>
      </c>
      <c r="U100" s="112" t="s">
        <v>406</v>
      </c>
      <c r="V100" s="54" t="s">
        <v>406</v>
      </c>
    </row>
    <row r="101" spans="3:22">
      <c r="C101" s="47" t="str">
        <f t="shared" si="13"/>
        <v>64</v>
      </c>
      <c r="K101" s="106" t="str">
        <f t="shared" si="14"/>
        <v>062</v>
      </c>
      <c r="L101" s="107" t="s">
        <v>2055</v>
      </c>
      <c r="M101" s="108">
        <f t="shared" si="19"/>
        <v>99</v>
      </c>
      <c r="N101" s="108" t="str">
        <f t="shared" si="15"/>
        <v xml:space="preserve">1F5, </v>
      </c>
      <c r="O101" s="108">
        <f t="shared" si="16"/>
        <v>9</v>
      </c>
      <c r="P101" s="108">
        <f t="shared" si="17"/>
        <v>0</v>
      </c>
      <c r="Q101" s="112" t="s">
        <v>406</v>
      </c>
      <c r="R101" s="113">
        <f t="shared" si="18"/>
        <v>0</v>
      </c>
      <c r="S101" s="112" t="str">
        <f t="shared" si="22"/>
        <v>Araguay Woods</v>
      </c>
      <c r="T101" s="113">
        <f t="shared" si="18"/>
        <v>0</v>
      </c>
      <c r="U101" s="112" t="s">
        <v>406</v>
      </c>
      <c r="V101" s="54" t="s">
        <v>406</v>
      </c>
    </row>
    <row r="102" spans="3:22">
      <c r="C102" s="47" t="str">
        <f t="shared" si="13"/>
        <v>65</v>
      </c>
      <c r="K102" s="106" t="str">
        <f t="shared" si="14"/>
        <v>063</v>
      </c>
      <c r="L102" s="107" t="s">
        <v>2056</v>
      </c>
      <c r="M102" s="108">
        <f t="shared" si="19"/>
        <v>100</v>
      </c>
      <c r="N102" s="108" t="str">
        <f t="shared" si="15"/>
        <v xml:space="preserve">1F6, </v>
      </c>
      <c r="O102" s="108">
        <f t="shared" si="16"/>
        <v>9</v>
      </c>
      <c r="P102" s="108">
        <f t="shared" si="17"/>
        <v>0</v>
      </c>
      <c r="Q102" s="112" t="s">
        <v>406</v>
      </c>
      <c r="R102" s="113">
        <f t="shared" si="18"/>
        <v>0</v>
      </c>
      <c r="S102" s="112" t="str">
        <f t="shared" si="22"/>
        <v>Araguay Woods</v>
      </c>
      <c r="T102" s="113">
        <f t="shared" si="18"/>
        <v>0</v>
      </c>
      <c r="U102" s="112" t="s">
        <v>406</v>
      </c>
      <c r="V102" s="54" t="s">
        <v>406</v>
      </c>
    </row>
    <row r="103" spans="3:22">
      <c r="C103" s="47" t="str">
        <f t="shared" si="13"/>
        <v>66</v>
      </c>
      <c r="K103" s="106" t="str">
        <f t="shared" si="14"/>
        <v>064</v>
      </c>
      <c r="L103" s="107" t="s">
        <v>2057</v>
      </c>
      <c r="M103" s="108">
        <f t="shared" si="19"/>
        <v>101</v>
      </c>
      <c r="N103" s="108" t="str">
        <f t="shared" si="15"/>
        <v xml:space="preserve">1F7, </v>
      </c>
      <c r="O103" s="108">
        <f t="shared" si="16"/>
        <v>9</v>
      </c>
      <c r="P103" s="108">
        <f t="shared" si="17"/>
        <v>0</v>
      </c>
      <c r="Q103" s="112" t="s">
        <v>406</v>
      </c>
      <c r="R103" s="113">
        <f t="shared" si="18"/>
        <v>0</v>
      </c>
      <c r="S103" s="112" t="str">
        <f t="shared" si="22"/>
        <v>Araguay Woods</v>
      </c>
      <c r="T103" s="113">
        <f t="shared" si="18"/>
        <v>0</v>
      </c>
      <c r="U103" s="112" t="s">
        <v>406</v>
      </c>
      <c r="V103" s="54" t="s">
        <v>406</v>
      </c>
    </row>
    <row r="104" spans="3:22">
      <c r="C104" s="47" t="str">
        <f t="shared" si="13"/>
        <v>67</v>
      </c>
      <c r="K104" s="106" t="str">
        <f t="shared" si="14"/>
        <v>065</v>
      </c>
      <c r="L104" s="107" t="s">
        <v>2058</v>
      </c>
      <c r="M104" s="108">
        <f t="shared" si="19"/>
        <v>102</v>
      </c>
      <c r="N104" s="108" t="str">
        <f t="shared" si="15"/>
        <v xml:space="preserve">1F8, </v>
      </c>
      <c r="O104" s="108">
        <f t="shared" si="16"/>
        <v>9</v>
      </c>
      <c r="P104" s="108">
        <f t="shared" si="17"/>
        <v>0</v>
      </c>
      <c r="Q104" s="112" t="s">
        <v>406</v>
      </c>
      <c r="R104" s="113">
        <f t="shared" si="18"/>
        <v>0</v>
      </c>
      <c r="S104" s="112" t="str">
        <f t="shared" si="22"/>
        <v>Araguay Woods</v>
      </c>
      <c r="T104" s="113">
        <f t="shared" si="18"/>
        <v>0</v>
      </c>
      <c r="U104" s="112" t="s">
        <v>406</v>
      </c>
      <c r="V104" s="54" t="s">
        <v>406</v>
      </c>
    </row>
    <row r="105" spans="3:22">
      <c r="C105" s="47" t="str">
        <f t="shared" si="13"/>
        <v>68</v>
      </c>
      <c r="K105" s="106" t="str">
        <f t="shared" si="14"/>
        <v>066</v>
      </c>
      <c r="L105" s="107" t="s">
        <v>2059</v>
      </c>
      <c r="M105" s="108">
        <f t="shared" si="19"/>
        <v>103</v>
      </c>
      <c r="N105" s="108" t="str">
        <f t="shared" si="15"/>
        <v xml:space="preserve">1F9, </v>
      </c>
      <c r="O105" s="108">
        <f t="shared" si="16"/>
        <v>9</v>
      </c>
      <c r="P105" s="108">
        <f t="shared" si="17"/>
        <v>0</v>
      </c>
      <c r="Q105" s="112" t="s">
        <v>406</v>
      </c>
      <c r="R105" s="113">
        <f t="shared" si="18"/>
        <v>0</v>
      </c>
      <c r="S105" s="112" t="str">
        <f t="shared" si="22"/>
        <v>Araguay Woods</v>
      </c>
      <c r="T105" s="113">
        <f t="shared" si="18"/>
        <v>0</v>
      </c>
      <c r="U105" s="112" t="s">
        <v>406</v>
      </c>
      <c r="V105" s="54" t="s">
        <v>406</v>
      </c>
    </row>
    <row r="106" spans="3:22">
      <c r="C106" s="47" t="str">
        <f t="shared" si="13"/>
        <v>69</v>
      </c>
      <c r="K106" s="106" t="str">
        <f t="shared" si="14"/>
        <v>067</v>
      </c>
      <c r="L106" s="107" t="s">
        <v>2060</v>
      </c>
      <c r="M106" s="108">
        <f t="shared" si="19"/>
        <v>104</v>
      </c>
      <c r="N106" s="108" t="str">
        <f t="shared" si="15"/>
        <v xml:space="preserve">1FA, </v>
      </c>
      <c r="O106" s="108">
        <f t="shared" si="16"/>
        <v>9</v>
      </c>
      <c r="P106" s="108">
        <f t="shared" si="17"/>
        <v>0</v>
      </c>
      <c r="Q106" s="112" t="s">
        <v>406</v>
      </c>
      <c r="R106" s="113">
        <f t="shared" si="18"/>
        <v>0</v>
      </c>
      <c r="S106" s="112" t="str">
        <f t="shared" si="22"/>
        <v>Araguay Woods</v>
      </c>
      <c r="T106" s="113">
        <f t="shared" si="18"/>
        <v>0</v>
      </c>
      <c r="U106" s="112" t="s">
        <v>406</v>
      </c>
      <c r="V106" s="54" t="s">
        <v>406</v>
      </c>
    </row>
    <row r="107" spans="3:22">
      <c r="C107" s="47" t="str">
        <f t="shared" si="13"/>
        <v>6A</v>
      </c>
      <c r="K107" s="106" t="str">
        <f t="shared" si="14"/>
        <v>068</v>
      </c>
      <c r="L107" s="107" t="s">
        <v>2061</v>
      </c>
      <c r="M107" s="108">
        <f t="shared" si="19"/>
        <v>105</v>
      </c>
      <c r="N107" s="108" t="str">
        <f t="shared" si="15"/>
        <v xml:space="preserve">1FB, </v>
      </c>
      <c r="O107" s="108">
        <f t="shared" si="16"/>
        <v>9</v>
      </c>
      <c r="P107" s="108">
        <f t="shared" si="17"/>
        <v>0</v>
      </c>
      <c r="Q107" s="112" t="s">
        <v>406</v>
      </c>
      <c r="R107" s="113">
        <f t="shared" si="18"/>
        <v>0</v>
      </c>
      <c r="S107" s="112" t="str">
        <f t="shared" si="22"/>
        <v>Araguay Woods</v>
      </c>
      <c r="T107" s="113">
        <f t="shared" si="18"/>
        <v>0</v>
      </c>
      <c r="U107" s="112" t="s">
        <v>406</v>
      </c>
      <c r="V107" s="54" t="s">
        <v>406</v>
      </c>
    </row>
    <row r="108" spans="3:22">
      <c r="C108" s="47" t="str">
        <f t="shared" si="13"/>
        <v>6B</v>
      </c>
      <c r="K108" s="106" t="str">
        <f t="shared" si="14"/>
        <v>069</v>
      </c>
      <c r="L108" s="107" t="s">
        <v>2062</v>
      </c>
      <c r="M108" s="108">
        <f t="shared" si="19"/>
        <v>106</v>
      </c>
      <c r="N108" s="108" t="str">
        <f t="shared" si="15"/>
        <v xml:space="preserve">1FC, </v>
      </c>
      <c r="O108" s="108">
        <f t="shared" si="16"/>
        <v>9</v>
      </c>
      <c r="P108" s="108">
        <f t="shared" si="17"/>
        <v>0</v>
      </c>
      <c r="Q108" s="112" t="s">
        <v>406</v>
      </c>
      <c r="R108" s="113">
        <f t="shared" si="18"/>
        <v>0</v>
      </c>
      <c r="S108" s="112" t="str">
        <f>$D$41</f>
        <v>Finath River</v>
      </c>
      <c r="T108" s="113">
        <f t="shared" si="18"/>
        <v>0</v>
      </c>
      <c r="U108" s="112" t="s">
        <v>406</v>
      </c>
      <c r="V108" s="54" t="s">
        <v>406</v>
      </c>
    </row>
    <row r="109" spans="3:22">
      <c r="C109" s="47" t="str">
        <f t="shared" si="13"/>
        <v>6C</v>
      </c>
      <c r="K109" s="106" t="str">
        <f t="shared" si="14"/>
        <v>06A</v>
      </c>
      <c r="L109" s="107" t="s">
        <v>2063</v>
      </c>
      <c r="M109" s="108">
        <f t="shared" si="19"/>
        <v>107</v>
      </c>
      <c r="N109" s="108" t="str">
        <f t="shared" si="15"/>
        <v xml:space="preserve">1FD, </v>
      </c>
      <c r="O109" s="108">
        <f t="shared" si="16"/>
        <v>9</v>
      </c>
      <c r="P109" s="108">
        <f t="shared" si="17"/>
        <v>0</v>
      </c>
      <c r="Q109" s="112" t="s">
        <v>406</v>
      </c>
      <c r="R109" s="113">
        <f t="shared" si="18"/>
        <v>0</v>
      </c>
      <c r="S109" s="112" t="str">
        <f>$D$43</f>
        <v>Germinas Peak</v>
      </c>
      <c r="T109" s="113">
        <f t="shared" si="18"/>
        <v>0</v>
      </c>
      <c r="U109" s="112" t="s">
        <v>406</v>
      </c>
      <c r="V109" s="54" t="s">
        <v>406</v>
      </c>
    </row>
    <row r="110" spans="3:22">
      <c r="C110" s="47" t="str">
        <f t="shared" si="13"/>
        <v>6D</v>
      </c>
      <c r="K110" s="106" t="str">
        <f t="shared" si="14"/>
        <v>06B</v>
      </c>
      <c r="L110" s="107" t="s">
        <v>2064</v>
      </c>
      <c r="M110" s="108">
        <f t="shared" si="19"/>
        <v>108</v>
      </c>
      <c r="N110" s="108" t="str">
        <f t="shared" si="15"/>
        <v/>
      </c>
      <c r="O110" s="108">
        <f t="shared" si="16"/>
        <v>9</v>
      </c>
      <c r="P110" s="108">
        <f t="shared" si="17"/>
        <v>0</v>
      </c>
      <c r="Q110" s="112" t="s">
        <v>406</v>
      </c>
      <c r="R110" s="113">
        <f t="shared" si="18"/>
        <v>0</v>
      </c>
      <c r="S110" s="112" t="str">
        <f>$D$33</f>
        <v>Araguay Woods</v>
      </c>
      <c r="T110" s="113">
        <f t="shared" si="18"/>
        <v>0</v>
      </c>
      <c r="U110" s="112" t="s">
        <v>406</v>
      </c>
      <c r="V110" s="54" t="s">
        <v>406</v>
      </c>
    </row>
    <row r="111" spans="3:22">
      <c r="C111" s="47" t="str">
        <f t="shared" si="13"/>
        <v>6E</v>
      </c>
      <c r="K111" s="106" t="str">
        <f t="shared" si="14"/>
        <v>06C</v>
      </c>
      <c r="L111" s="107" t="s">
        <v>2065</v>
      </c>
      <c r="M111" s="108">
        <f t="shared" si="19"/>
        <v>109</v>
      </c>
      <c r="N111" s="108" t="str">
        <f t="shared" si="15"/>
        <v/>
      </c>
      <c r="O111" s="108">
        <f t="shared" si="16"/>
        <v>9</v>
      </c>
      <c r="P111" s="108">
        <f t="shared" si="17"/>
        <v>0</v>
      </c>
      <c r="Q111" s="112" t="s">
        <v>406</v>
      </c>
      <c r="R111" s="113">
        <f t="shared" si="18"/>
        <v>0</v>
      </c>
      <c r="S111" s="112" t="str">
        <f>$D$32</f>
        <v>Yuguo Woods</v>
      </c>
      <c r="T111" s="113">
        <f t="shared" si="18"/>
        <v>0</v>
      </c>
      <c r="U111" s="112" t="s">
        <v>406</v>
      </c>
      <c r="V111" s="54" t="s">
        <v>406</v>
      </c>
    </row>
    <row r="112" spans="3:22">
      <c r="C112" s="47" t="str">
        <f t="shared" si="13"/>
        <v>6F</v>
      </c>
      <c r="K112" s="106" t="str">
        <f t="shared" si="14"/>
        <v>06D</v>
      </c>
      <c r="L112" s="107" t="s">
        <v>2066</v>
      </c>
      <c r="M112" s="108">
        <f t="shared" si="19"/>
        <v>110</v>
      </c>
      <c r="N112" s="108" t="str">
        <f t="shared" si="15"/>
        <v/>
      </c>
      <c r="O112" s="108">
        <f t="shared" si="16"/>
        <v>9</v>
      </c>
      <c r="P112" s="108">
        <f t="shared" si="17"/>
        <v>0</v>
      </c>
      <c r="Q112" s="112" t="s">
        <v>406</v>
      </c>
      <c r="R112" s="113">
        <f t="shared" si="18"/>
        <v>0</v>
      </c>
      <c r="S112" s="112" t="str">
        <f t="shared" ref="S112:S123" si="23">$D$34</f>
        <v>Grog Hill</v>
      </c>
      <c r="T112" s="113">
        <f t="shared" si="18"/>
        <v>0</v>
      </c>
      <c r="U112" s="112" t="s">
        <v>406</v>
      </c>
      <c r="V112" s="54" t="s">
        <v>406</v>
      </c>
    </row>
    <row r="113" spans="3:22">
      <c r="C113" s="47" t="str">
        <f t="shared" si="13"/>
        <v>70</v>
      </c>
      <c r="K113" s="106" t="str">
        <f t="shared" si="14"/>
        <v>06E</v>
      </c>
      <c r="L113" s="107" t="s">
        <v>2067</v>
      </c>
      <c r="M113" s="108">
        <f t="shared" si="19"/>
        <v>111</v>
      </c>
      <c r="N113" s="108" t="str">
        <f t="shared" si="15"/>
        <v/>
      </c>
      <c r="O113" s="108">
        <f t="shared" si="16"/>
        <v>9</v>
      </c>
      <c r="P113" s="108">
        <f t="shared" si="17"/>
        <v>0</v>
      </c>
      <c r="Q113" s="112" t="s">
        <v>406</v>
      </c>
      <c r="R113" s="113">
        <f t="shared" si="18"/>
        <v>0</v>
      </c>
      <c r="S113" s="112" t="str">
        <f t="shared" si="23"/>
        <v>Grog Hill</v>
      </c>
      <c r="T113" s="113">
        <f t="shared" si="18"/>
        <v>0</v>
      </c>
      <c r="U113" s="112" t="s">
        <v>406</v>
      </c>
      <c r="V113" s="54" t="s">
        <v>406</v>
      </c>
    </row>
    <row r="114" spans="3:22">
      <c r="C114" s="47" t="str">
        <f t="shared" si="13"/>
        <v>71</v>
      </c>
      <c r="K114" s="106" t="str">
        <f t="shared" si="14"/>
        <v>06F</v>
      </c>
      <c r="L114" s="107" t="s">
        <v>2068</v>
      </c>
      <c r="M114" s="108">
        <f t="shared" si="19"/>
        <v>112</v>
      </c>
      <c r="N114" s="108" t="str">
        <f t="shared" si="15"/>
        <v/>
      </c>
      <c r="O114" s="108">
        <f t="shared" si="16"/>
        <v>9</v>
      </c>
      <c r="P114" s="108">
        <f t="shared" si="17"/>
        <v>0</v>
      </c>
      <c r="Q114" s="112" t="s">
        <v>406</v>
      </c>
      <c r="R114" s="113">
        <f t="shared" si="18"/>
        <v>0</v>
      </c>
      <c r="S114" s="112" t="str">
        <f t="shared" si="23"/>
        <v>Grog Hill</v>
      </c>
      <c r="T114" s="113">
        <f t="shared" si="18"/>
        <v>0</v>
      </c>
      <c r="U114" s="112" t="s">
        <v>406</v>
      </c>
      <c r="V114" s="54" t="s">
        <v>406</v>
      </c>
    </row>
    <row r="115" spans="3:22">
      <c r="C115" s="47" t="str">
        <f t="shared" si="13"/>
        <v>72</v>
      </c>
      <c r="K115" s="106" t="str">
        <f t="shared" si="14"/>
        <v>070</v>
      </c>
      <c r="L115" s="107" t="s">
        <v>2069</v>
      </c>
      <c r="M115" s="108">
        <f t="shared" si="19"/>
        <v>113</v>
      </c>
      <c r="N115" s="108" t="str">
        <f t="shared" si="15"/>
        <v/>
      </c>
      <c r="O115" s="108">
        <f t="shared" si="16"/>
        <v>9</v>
      </c>
      <c r="P115" s="108">
        <f t="shared" si="17"/>
        <v>0</v>
      </c>
      <c r="Q115" s="112" t="s">
        <v>406</v>
      </c>
      <c r="R115" s="113">
        <f t="shared" si="18"/>
        <v>0</v>
      </c>
      <c r="S115" s="112" t="str">
        <f t="shared" si="23"/>
        <v>Grog Hill</v>
      </c>
      <c r="T115" s="113">
        <f t="shared" si="18"/>
        <v>0</v>
      </c>
      <c r="U115" s="112" t="s">
        <v>406</v>
      </c>
      <c r="V115" s="54" t="s">
        <v>406</v>
      </c>
    </row>
    <row r="116" spans="3:22">
      <c r="C116" s="47" t="str">
        <f t="shared" si="13"/>
        <v>73</v>
      </c>
      <c r="K116" s="106" t="str">
        <f t="shared" si="14"/>
        <v>071</v>
      </c>
      <c r="L116" s="107" t="s">
        <v>2070</v>
      </c>
      <c r="M116" s="108">
        <f t="shared" si="19"/>
        <v>114</v>
      </c>
      <c r="N116" s="108" t="str">
        <f t="shared" si="15"/>
        <v/>
      </c>
      <c r="O116" s="108">
        <f t="shared" si="16"/>
        <v>9</v>
      </c>
      <c r="P116" s="108">
        <f t="shared" si="17"/>
        <v>0</v>
      </c>
      <c r="Q116" s="112" t="s">
        <v>406</v>
      </c>
      <c r="R116" s="113">
        <f t="shared" si="18"/>
        <v>0</v>
      </c>
      <c r="S116" s="112" t="str">
        <f t="shared" si="23"/>
        <v>Grog Hill</v>
      </c>
      <c r="T116" s="113">
        <f t="shared" si="18"/>
        <v>0</v>
      </c>
      <c r="U116" s="112" t="s">
        <v>406</v>
      </c>
      <c r="V116" s="54" t="s">
        <v>406</v>
      </c>
    </row>
    <row r="117" spans="3:22">
      <c r="C117" s="47" t="str">
        <f t="shared" si="13"/>
        <v>74</v>
      </c>
      <c r="K117" s="106" t="str">
        <f t="shared" si="14"/>
        <v>072</v>
      </c>
      <c r="L117" s="107" t="s">
        <v>2071</v>
      </c>
      <c r="M117" s="108">
        <f t="shared" si="19"/>
        <v>115</v>
      </c>
      <c r="N117" s="108" t="str">
        <f t="shared" si="15"/>
        <v/>
      </c>
      <c r="O117" s="108">
        <f t="shared" si="16"/>
        <v>9</v>
      </c>
      <c r="P117" s="108">
        <f t="shared" si="17"/>
        <v>0</v>
      </c>
      <c r="Q117" s="112" t="s">
        <v>406</v>
      </c>
      <c r="R117" s="113">
        <f t="shared" si="18"/>
        <v>0</v>
      </c>
      <c r="S117" s="112" t="str">
        <f t="shared" si="23"/>
        <v>Grog Hill</v>
      </c>
      <c r="T117" s="113">
        <f t="shared" si="18"/>
        <v>0</v>
      </c>
      <c r="U117" s="112" t="s">
        <v>406</v>
      </c>
      <c r="V117" s="54" t="s">
        <v>406</v>
      </c>
    </row>
    <row r="118" spans="3:22">
      <c r="C118" s="47" t="str">
        <f t="shared" si="13"/>
        <v>75</v>
      </c>
      <c r="K118" s="106" t="str">
        <f t="shared" si="14"/>
        <v>073</v>
      </c>
      <c r="L118" s="107" t="s">
        <v>2072</v>
      </c>
      <c r="M118" s="108">
        <f t="shared" si="19"/>
        <v>116</v>
      </c>
      <c r="N118" s="108" t="str">
        <f t="shared" si="15"/>
        <v/>
      </c>
      <c r="O118" s="108">
        <f t="shared" si="16"/>
        <v>9</v>
      </c>
      <c r="P118" s="108">
        <f t="shared" si="17"/>
        <v>0</v>
      </c>
      <c r="Q118" s="112" t="s">
        <v>406</v>
      </c>
      <c r="R118" s="113">
        <f t="shared" si="18"/>
        <v>0</v>
      </c>
      <c r="S118" s="112" t="str">
        <f t="shared" si="23"/>
        <v>Grog Hill</v>
      </c>
      <c r="T118" s="113">
        <f t="shared" si="18"/>
        <v>0</v>
      </c>
      <c r="U118" s="112" t="s">
        <v>406</v>
      </c>
      <c r="V118" s="54" t="s">
        <v>406</v>
      </c>
    </row>
    <row r="119" spans="3:22">
      <c r="C119" s="47" t="str">
        <f t="shared" si="13"/>
        <v>76</v>
      </c>
      <c r="K119" s="106" t="str">
        <f t="shared" si="14"/>
        <v>074</v>
      </c>
      <c r="L119" s="107" t="s">
        <v>2073</v>
      </c>
      <c r="M119" s="108">
        <f t="shared" si="19"/>
        <v>117</v>
      </c>
      <c r="N119" s="108" t="str">
        <f t="shared" si="15"/>
        <v/>
      </c>
      <c r="O119" s="108">
        <f t="shared" si="16"/>
        <v>9</v>
      </c>
      <c r="P119" s="108">
        <f t="shared" si="17"/>
        <v>0</v>
      </c>
      <c r="Q119" s="112" t="s">
        <v>406</v>
      </c>
      <c r="R119" s="113">
        <f t="shared" si="18"/>
        <v>0</v>
      </c>
      <c r="S119" s="112" t="str">
        <f t="shared" si="23"/>
        <v>Grog Hill</v>
      </c>
      <c r="T119" s="113">
        <f t="shared" si="18"/>
        <v>0</v>
      </c>
      <c r="U119" s="112" t="s">
        <v>406</v>
      </c>
      <c r="V119" s="54" t="s">
        <v>406</v>
      </c>
    </row>
    <row r="120" spans="3:22">
      <c r="C120" s="47" t="str">
        <f t="shared" si="13"/>
        <v>77</v>
      </c>
      <c r="K120" s="106" t="str">
        <f t="shared" si="14"/>
        <v>075</v>
      </c>
      <c r="L120" s="107" t="s">
        <v>2074</v>
      </c>
      <c r="M120" s="108">
        <f t="shared" si="19"/>
        <v>118</v>
      </c>
      <c r="N120" s="108" t="str">
        <f t="shared" si="15"/>
        <v/>
      </c>
      <c r="O120" s="108">
        <f t="shared" si="16"/>
        <v>9</v>
      </c>
      <c r="P120" s="108">
        <f t="shared" si="17"/>
        <v>0</v>
      </c>
      <c r="Q120" s="112" t="s">
        <v>406</v>
      </c>
      <c r="R120" s="113">
        <f t="shared" si="18"/>
        <v>0</v>
      </c>
      <c r="S120" s="112" t="str">
        <f t="shared" si="23"/>
        <v>Grog Hill</v>
      </c>
      <c r="T120" s="113">
        <f t="shared" si="18"/>
        <v>0</v>
      </c>
      <c r="U120" s="112" t="s">
        <v>406</v>
      </c>
      <c r="V120" s="54" t="s">
        <v>406</v>
      </c>
    </row>
    <row r="121" spans="3:22">
      <c r="C121" s="47" t="str">
        <f t="shared" si="13"/>
        <v>78</v>
      </c>
      <c r="K121" s="106" t="str">
        <f t="shared" si="14"/>
        <v>076</v>
      </c>
      <c r="L121" s="107" t="s">
        <v>2075</v>
      </c>
      <c r="M121" s="108">
        <f t="shared" si="19"/>
        <v>119</v>
      </c>
      <c r="N121" s="108" t="str">
        <f t="shared" si="15"/>
        <v/>
      </c>
      <c r="O121" s="108">
        <f t="shared" si="16"/>
        <v>9</v>
      </c>
      <c r="P121" s="108">
        <f t="shared" si="17"/>
        <v>0</v>
      </c>
      <c r="Q121" s="112" t="s">
        <v>406</v>
      </c>
      <c r="R121" s="113">
        <f t="shared" si="18"/>
        <v>0</v>
      </c>
      <c r="S121" s="112" t="str">
        <f t="shared" si="23"/>
        <v>Grog Hill</v>
      </c>
      <c r="T121" s="113">
        <f t="shared" si="18"/>
        <v>0</v>
      </c>
      <c r="U121" s="112" t="s">
        <v>406</v>
      </c>
      <c r="V121" s="54" t="s">
        <v>406</v>
      </c>
    </row>
    <row r="122" spans="3:22">
      <c r="C122" s="47" t="str">
        <f t="shared" si="13"/>
        <v>79</v>
      </c>
      <c r="K122" s="106" t="str">
        <f t="shared" si="14"/>
        <v>077</v>
      </c>
      <c r="L122" s="107" t="s">
        <v>2076</v>
      </c>
      <c r="M122" s="108">
        <f t="shared" si="19"/>
        <v>120</v>
      </c>
      <c r="N122" s="108" t="str">
        <f t="shared" si="15"/>
        <v/>
      </c>
      <c r="O122" s="108">
        <f t="shared" si="16"/>
        <v>9</v>
      </c>
      <c r="P122" s="108">
        <f t="shared" si="17"/>
        <v>0</v>
      </c>
      <c r="Q122" s="112" t="s">
        <v>406</v>
      </c>
      <c r="R122" s="113">
        <f t="shared" si="18"/>
        <v>0</v>
      </c>
      <c r="S122" s="112" t="str">
        <f t="shared" si="23"/>
        <v>Grog Hill</v>
      </c>
      <c r="T122" s="113">
        <f t="shared" si="18"/>
        <v>0</v>
      </c>
      <c r="U122" s="112" t="s">
        <v>406</v>
      </c>
      <c r="V122" s="54" t="s">
        <v>406</v>
      </c>
    </row>
    <row r="123" spans="3:22">
      <c r="C123" s="47" t="str">
        <f t="shared" si="13"/>
        <v>7A</v>
      </c>
      <c r="K123" s="106" t="str">
        <f t="shared" si="14"/>
        <v>078</v>
      </c>
      <c r="L123" s="107" t="s">
        <v>2077</v>
      </c>
      <c r="M123" s="108">
        <f t="shared" si="19"/>
        <v>121</v>
      </c>
      <c r="N123" s="108" t="str">
        <f t="shared" si="15"/>
        <v/>
      </c>
      <c r="O123" s="108">
        <f t="shared" si="16"/>
        <v>9</v>
      </c>
      <c r="P123" s="108">
        <f t="shared" si="17"/>
        <v>0</v>
      </c>
      <c r="Q123" s="112" t="s">
        <v>406</v>
      </c>
      <c r="R123" s="113">
        <f t="shared" si="18"/>
        <v>0</v>
      </c>
      <c r="S123" s="112" t="str">
        <f t="shared" si="23"/>
        <v>Grog Hill</v>
      </c>
      <c r="T123" s="113">
        <f t="shared" si="18"/>
        <v>0</v>
      </c>
      <c r="U123" s="112" t="s">
        <v>406</v>
      </c>
      <c r="V123" s="54" t="s">
        <v>406</v>
      </c>
    </row>
    <row r="124" spans="3:22">
      <c r="C124" s="47" t="str">
        <f t="shared" si="13"/>
        <v>7B</v>
      </c>
      <c r="K124" s="106" t="str">
        <f t="shared" si="14"/>
        <v>079</v>
      </c>
      <c r="L124" s="107" t="s">
        <v>2078</v>
      </c>
      <c r="M124" s="108">
        <f t="shared" si="19"/>
        <v>122</v>
      </c>
      <c r="N124" s="108" t="str">
        <f t="shared" si="15"/>
        <v/>
      </c>
      <c r="O124" s="108">
        <f t="shared" si="16"/>
        <v>9</v>
      </c>
      <c r="P124" s="108">
        <f t="shared" si="17"/>
        <v>0</v>
      </c>
      <c r="Q124" s="112" t="s">
        <v>406</v>
      </c>
      <c r="R124" s="113">
        <f t="shared" si="18"/>
        <v>0</v>
      </c>
      <c r="S124" s="112" t="str">
        <f t="shared" ref="S124:S132" si="24">$D$35</f>
        <v>Bed Desert</v>
      </c>
      <c r="T124" s="113">
        <f t="shared" si="18"/>
        <v>0</v>
      </c>
      <c r="U124" s="112" t="s">
        <v>406</v>
      </c>
      <c r="V124" s="54" t="s">
        <v>406</v>
      </c>
    </row>
    <row r="125" spans="3:22">
      <c r="C125" s="47" t="str">
        <f t="shared" si="13"/>
        <v>7C</v>
      </c>
      <c r="K125" s="106" t="str">
        <f t="shared" si="14"/>
        <v>07A</v>
      </c>
      <c r="L125" s="107" t="s">
        <v>2079</v>
      </c>
      <c r="M125" s="108">
        <f t="shared" si="19"/>
        <v>123</v>
      </c>
      <c r="N125" s="108" t="str">
        <f t="shared" si="15"/>
        <v/>
      </c>
      <c r="O125" s="108">
        <f t="shared" si="16"/>
        <v>9</v>
      </c>
      <c r="P125" s="108">
        <f t="shared" si="17"/>
        <v>0</v>
      </c>
      <c r="Q125" s="112" t="s">
        <v>406</v>
      </c>
      <c r="R125" s="113">
        <f t="shared" si="18"/>
        <v>0</v>
      </c>
      <c r="S125" s="112" t="str">
        <f t="shared" si="24"/>
        <v>Bed Desert</v>
      </c>
      <c r="T125" s="113">
        <f t="shared" si="18"/>
        <v>0</v>
      </c>
      <c r="U125" s="112" t="s">
        <v>406</v>
      </c>
      <c r="V125" s="54" t="s">
        <v>406</v>
      </c>
    </row>
    <row r="126" spans="3:22">
      <c r="C126" s="47" t="str">
        <f t="shared" si="13"/>
        <v>7D</v>
      </c>
      <c r="K126" s="106" t="str">
        <f t="shared" si="14"/>
        <v>07B</v>
      </c>
      <c r="L126" s="107" t="s">
        <v>2080</v>
      </c>
      <c r="M126" s="108">
        <f t="shared" si="19"/>
        <v>124</v>
      </c>
      <c r="N126" s="108" t="str">
        <f t="shared" si="15"/>
        <v/>
      </c>
      <c r="O126" s="108">
        <f t="shared" si="16"/>
        <v>9</v>
      </c>
      <c r="P126" s="108">
        <f t="shared" si="17"/>
        <v>0</v>
      </c>
      <c r="Q126" s="112" t="s">
        <v>406</v>
      </c>
      <c r="R126" s="113">
        <f t="shared" si="18"/>
        <v>0</v>
      </c>
      <c r="S126" s="112" t="str">
        <f t="shared" si="24"/>
        <v>Bed Desert</v>
      </c>
      <c r="T126" s="113">
        <f t="shared" si="18"/>
        <v>0</v>
      </c>
      <c r="U126" s="112" t="s">
        <v>406</v>
      </c>
      <c r="V126" s="54" t="s">
        <v>406</v>
      </c>
    </row>
    <row r="127" spans="3:22">
      <c r="C127" s="47" t="str">
        <f t="shared" si="13"/>
        <v>7E</v>
      </c>
      <c r="K127" s="106" t="str">
        <f t="shared" si="14"/>
        <v>07C</v>
      </c>
      <c r="L127" s="107" t="s">
        <v>2081</v>
      </c>
      <c r="M127" s="108">
        <f t="shared" si="19"/>
        <v>125</v>
      </c>
      <c r="N127" s="108" t="str">
        <f t="shared" si="15"/>
        <v/>
      </c>
      <c r="O127" s="108">
        <f t="shared" si="16"/>
        <v>9</v>
      </c>
      <c r="P127" s="108">
        <f t="shared" si="17"/>
        <v>0</v>
      </c>
      <c r="Q127" s="112" t="s">
        <v>406</v>
      </c>
      <c r="R127" s="113">
        <f t="shared" si="18"/>
        <v>0</v>
      </c>
      <c r="S127" s="112" t="str">
        <f t="shared" si="24"/>
        <v>Bed Desert</v>
      </c>
      <c r="T127" s="113">
        <f t="shared" si="18"/>
        <v>0</v>
      </c>
      <c r="U127" s="112" t="s">
        <v>406</v>
      </c>
      <c r="V127" s="54" t="s">
        <v>406</v>
      </c>
    </row>
    <row r="128" spans="3:22">
      <c r="C128" s="47" t="str">
        <f t="shared" si="13"/>
        <v>7F</v>
      </c>
      <c r="K128" s="106" t="str">
        <f t="shared" si="14"/>
        <v>07D</v>
      </c>
      <c r="L128" s="107" t="s">
        <v>2082</v>
      </c>
      <c r="M128" s="108">
        <f t="shared" si="19"/>
        <v>126</v>
      </c>
      <c r="N128" s="108" t="str">
        <f t="shared" si="15"/>
        <v/>
      </c>
      <c r="O128" s="108">
        <f t="shared" si="16"/>
        <v>9</v>
      </c>
      <c r="P128" s="108">
        <f t="shared" si="17"/>
        <v>0</v>
      </c>
      <c r="Q128" s="112" t="s">
        <v>406</v>
      </c>
      <c r="R128" s="113">
        <f t="shared" si="18"/>
        <v>0</v>
      </c>
      <c r="S128" s="112" t="str">
        <f t="shared" si="24"/>
        <v>Bed Desert</v>
      </c>
      <c r="T128" s="113">
        <f t="shared" si="18"/>
        <v>0</v>
      </c>
      <c r="U128" s="112" t="s">
        <v>406</v>
      </c>
      <c r="V128" s="54" t="s">
        <v>406</v>
      </c>
    </row>
    <row r="129" spans="3:22">
      <c r="C129" s="47" t="str">
        <f t="shared" si="13"/>
        <v>80</v>
      </c>
      <c r="K129" s="106" t="str">
        <f t="shared" si="14"/>
        <v>07E</v>
      </c>
      <c r="L129" s="107" t="s">
        <v>2083</v>
      </c>
      <c r="M129" s="108">
        <f t="shared" si="19"/>
        <v>127</v>
      </c>
      <c r="N129" s="108" t="str">
        <f t="shared" si="15"/>
        <v/>
      </c>
      <c r="O129" s="108">
        <f t="shared" si="16"/>
        <v>9</v>
      </c>
      <c r="P129" s="108">
        <f t="shared" si="17"/>
        <v>0</v>
      </c>
      <c r="Q129" s="112" t="s">
        <v>406</v>
      </c>
      <c r="R129" s="113">
        <f t="shared" si="18"/>
        <v>0</v>
      </c>
      <c r="S129" s="112" t="str">
        <f t="shared" si="24"/>
        <v>Bed Desert</v>
      </c>
      <c r="T129" s="113">
        <f t="shared" si="18"/>
        <v>0</v>
      </c>
      <c r="U129" s="112" t="s">
        <v>406</v>
      </c>
      <c r="V129" s="54" t="s">
        <v>406</v>
      </c>
    </row>
    <row r="130" spans="3:22">
      <c r="C130" s="47" t="str">
        <f t="shared" ref="C130:C193" si="25">DEC2HEX(ROW()-1,2)</f>
        <v>81</v>
      </c>
      <c r="K130" s="106" t="str">
        <f t="shared" si="14"/>
        <v>07F</v>
      </c>
      <c r="L130" s="107" t="s">
        <v>2084</v>
      </c>
      <c r="M130" s="108">
        <f t="shared" si="19"/>
        <v>128</v>
      </c>
      <c r="N130" s="108" t="str">
        <f t="shared" si="15"/>
        <v/>
      </c>
      <c r="O130" s="108">
        <f t="shared" si="16"/>
        <v>9</v>
      </c>
      <c r="P130" s="108">
        <f t="shared" si="17"/>
        <v>0</v>
      </c>
      <c r="Q130" s="112" t="s">
        <v>406</v>
      </c>
      <c r="R130" s="113">
        <f t="shared" si="18"/>
        <v>0</v>
      </c>
      <c r="S130" s="112" t="str">
        <f t="shared" si="24"/>
        <v>Bed Desert</v>
      </c>
      <c r="T130" s="113">
        <f t="shared" si="18"/>
        <v>0</v>
      </c>
      <c r="U130" s="112" t="s">
        <v>406</v>
      </c>
      <c r="V130" s="54" t="s">
        <v>406</v>
      </c>
    </row>
    <row r="131" spans="3:22">
      <c r="C131" s="47" t="str">
        <f t="shared" si="25"/>
        <v>82</v>
      </c>
      <c r="K131" s="106" t="str">
        <f t="shared" ref="K131:K194" si="26">DEC2HEX(ROW()-3,3)</f>
        <v>080</v>
      </c>
      <c r="L131" s="107" t="s">
        <v>2085</v>
      </c>
      <c r="M131" s="108">
        <f t="shared" si="19"/>
        <v>129</v>
      </c>
      <c r="N131" s="108" t="str">
        <f t="shared" si="15"/>
        <v/>
      </c>
      <c r="O131" s="108">
        <f t="shared" si="16"/>
        <v>9</v>
      </c>
      <c r="P131" s="108">
        <f t="shared" si="17"/>
        <v>0</v>
      </c>
      <c r="Q131" s="112" t="s">
        <v>406</v>
      </c>
      <c r="R131" s="113">
        <f t="shared" si="18"/>
        <v>0</v>
      </c>
      <c r="S131" s="112" t="str">
        <f t="shared" si="24"/>
        <v>Bed Desert</v>
      </c>
      <c r="T131" s="113">
        <f t="shared" si="18"/>
        <v>0</v>
      </c>
      <c r="U131" s="112" t="s">
        <v>406</v>
      </c>
      <c r="V131" s="54" t="s">
        <v>406</v>
      </c>
    </row>
    <row r="132" spans="3:22">
      <c r="C132" s="47" t="str">
        <f t="shared" si="25"/>
        <v>83</v>
      </c>
      <c r="K132" s="106" t="str">
        <f t="shared" si="26"/>
        <v>081</v>
      </c>
      <c r="L132" s="107" t="s">
        <v>2086</v>
      </c>
      <c r="M132" s="108">
        <f t="shared" si="19"/>
        <v>130</v>
      </c>
      <c r="N132" s="108" t="str">
        <f t="shared" ref="N132:N195" si="27">IFERROR(DEC2HEX(MATCH(M132,$O$3:$O$514,0)-1,3)&amp;", ","")</f>
        <v/>
      </c>
      <c r="O132" s="108">
        <f t="shared" ref="O132:O195" si="28">O131+P132</f>
        <v>9</v>
      </c>
      <c r="P132" s="108">
        <f t="shared" ref="P132:P195" si="29">IF(AND(LEN(Q132)=0,LEN(S132)=0,LEN(U132)=0),1,0)</f>
        <v>0</v>
      </c>
      <c r="Q132" s="112" t="s">
        <v>406</v>
      </c>
      <c r="R132" s="113">
        <f t="shared" ref="R132:T195" si="30">$P132</f>
        <v>0</v>
      </c>
      <c r="S132" s="112" t="str">
        <f t="shared" si="24"/>
        <v>Bed Desert</v>
      </c>
      <c r="T132" s="113">
        <f t="shared" si="30"/>
        <v>0</v>
      </c>
      <c r="U132" s="112" t="s">
        <v>406</v>
      </c>
      <c r="V132" s="54" t="s">
        <v>406</v>
      </c>
    </row>
    <row r="133" spans="3:22">
      <c r="C133" s="47" t="str">
        <f t="shared" si="25"/>
        <v>84</v>
      </c>
      <c r="K133" s="106" t="str">
        <f t="shared" si="26"/>
        <v>082</v>
      </c>
      <c r="L133" s="107" t="s">
        <v>2087</v>
      </c>
      <c r="M133" s="108">
        <f t="shared" ref="M133:M196" si="31">M132+1</f>
        <v>131</v>
      </c>
      <c r="N133" s="108" t="str">
        <f t="shared" si="27"/>
        <v/>
      </c>
      <c r="O133" s="108">
        <f t="shared" si="28"/>
        <v>9</v>
      </c>
      <c r="P133" s="108">
        <f t="shared" si="29"/>
        <v>0</v>
      </c>
      <c r="Q133" s="112" t="s">
        <v>406</v>
      </c>
      <c r="R133" s="113">
        <f t="shared" si="30"/>
        <v>0</v>
      </c>
      <c r="S133" s="112" t="str">
        <f>$D$26</f>
        <v>Fovoham Plains</v>
      </c>
      <c r="T133" s="113">
        <f t="shared" si="30"/>
        <v>0</v>
      </c>
      <c r="U133" s="112" t="s">
        <v>406</v>
      </c>
      <c r="V133" s="54" t="s">
        <v>406</v>
      </c>
    </row>
    <row r="134" spans="3:22">
      <c r="C134" s="47" t="str">
        <f t="shared" si="25"/>
        <v>85</v>
      </c>
      <c r="K134" s="106" t="str">
        <f t="shared" si="26"/>
        <v>083</v>
      </c>
      <c r="L134" s="107" t="s">
        <v>2088</v>
      </c>
      <c r="M134" s="108">
        <f t="shared" si="31"/>
        <v>132</v>
      </c>
      <c r="N134" s="108" t="str">
        <f t="shared" si="27"/>
        <v/>
      </c>
      <c r="O134" s="108">
        <f t="shared" si="28"/>
        <v>9</v>
      </c>
      <c r="P134" s="108">
        <f t="shared" si="29"/>
        <v>0</v>
      </c>
      <c r="Q134" s="112" t="s">
        <v>406</v>
      </c>
      <c r="R134" s="113">
        <f t="shared" si="30"/>
        <v>0</v>
      </c>
      <c r="S134" s="112" t="str">
        <f>$D$39</f>
        <v>Doguola Pass</v>
      </c>
      <c r="T134" s="113">
        <f t="shared" si="30"/>
        <v>0</v>
      </c>
      <c r="U134" s="112" t="s">
        <v>406</v>
      </c>
      <c r="V134" s="54" t="s">
        <v>406</v>
      </c>
    </row>
    <row r="135" spans="3:22">
      <c r="C135" s="47" t="str">
        <f t="shared" si="25"/>
        <v>86</v>
      </c>
      <c r="K135" s="106" t="str">
        <f t="shared" si="26"/>
        <v>084</v>
      </c>
      <c r="L135" s="107" t="s">
        <v>2089</v>
      </c>
      <c r="M135" s="108">
        <f t="shared" si="31"/>
        <v>133</v>
      </c>
      <c r="N135" s="108" t="str">
        <f t="shared" si="27"/>
        <v/>
      </c>
      <c r="O135" s="108">
        <f t="shared" si="28"/>
        <v>9</v>
      </c>
      <c r="P135" s="108">
        <f t="shared" si="29"/>
        <v>0</v>
      </c>
      <c r="Q135" s="112" t="s">
        <v>406</v>
      </c>
      <c r="R135" s="113">
        <f t="shared" si="30"/>
        <v>0</v>
      </c>
      <c r="S135" s="112" t="str">
        <f>$D$27</f>
        <v>Sweegy Woods</v>
      </c>
      <c r="T135" s="113">
        <f t="shared" si="30"/>
        <v>0</v>
      </c>
      <c r="U135" s="112" t="s">
        <v>406</v>
      </c>
      <c r="V135" s="54" t="s">
        <v>406</v>
      </c>
    </row>
    <row r="136" spans="3:22">
      <c r="C136" s="47" t="str">
        <f t="shared" si="25"/>
        <v>87</v>
      </c>
      <c r="K136" s="106" t="str">
        <f t="shared" si="26"/>
        <v>085</v>
      </c>
      <c r="L136" s="107" t="s">
        <v>2090</v>
      </c>
      <c r="M136" s="108">
        <f t="shared" si="31"/>
        <v>134</v>
      </c>
      <c r="N136" s="108" t="str">
        <f t="shared" si="27"/>
        <v/>
      </c>
      <c r="O136" s="108">
        <f t="shared" si="28"/>
        <v>9</v>
      </c>
      <c r="P136" s="108">
        <f t="shared" si="29"/>
        <v>0</v>
      </c>
      <c r="Q136" s="112" t="s">
        <v>406</v>
      </c>
      <c r="R136" s="113">
        <f t="shared" si="30"/>
        <v>0</v>
      </c>
      <c r="S136" s="112" t="str">
        <f t="shared" ref="S136:S147" si="32">$D$36</f>
        <v>Zirekile Falls</v>
      </c>
      <c r="T136" s="113">
        <f t="shared" si="30"/>
        <v>0</v>
      </c>
      <c r="U136" s="112" t="s">
        <v>406</v>
      </c>
      <c r="V136" s="54" t="s">
        <v>406</v>
      </c>
    </row>
    <row r="137" spans="3:22">
      <c r="C137" s="47" t="str">
        <f t="shared" si="25"/>
        <v>88</v>
      </c>
      <c r="K137" s="106" t="str">
        <f t="shared" si="26"/>
        <v>086</v>
      </c>
      <c r="L137" s="107" t="s">
        <v>2091</v>
      </c>
      <c r="M137" s="108">
        <f t="shared" si="31"/>
        <v>135</v>
      </c>
      <c r="N137" s="108" t="str">
        <f t="shared" si="27"/>
        <v/>
      </c>
      <c r="O137" s="108">
        <f t="shared" si="28"/>
        <v>9</v>
      </c>
      <c r="P137" s="108">
        <f t="shared" si="29"/>
        <v>0</v>
      </c>
      <c r="Q137" s="112" t="s">
        <v>406</v>
      </c>
      <c r="R137" s="113">
        <f t="shared" si="30"/>
        <v>0</v>
      </c>
      <c r="S137" s="112" t="str">
        <f t="shared" si="32"/>
        <v>Zirekile Falls</v>
      </c>
      <c r="T137" s="113">
        <f t="shared" si="30"/>
        <v>0</v>
      </c>
      <c r="U137" s="112" t="s">
        <v>406</v>
      </c>
      <c r="V137" s="54" t="s">
        <v>406</v>
      </c>
    </row>
    <row r="138" spans="3:22">
      <c r="C138" s="47" t="str">
        <f t="shared" si="25"/>
        <v>89</v>
      </c>
      <c r="K138" s="106" t="str">
        <f t="shared" si="26"/>
        <v>087</v>
      </c>
      <c r="L138" s="107" t="s">
        <v>2092</v>
      </c>
      <c r="M138" s="108">
        <f t="shared" si="31"/>
        <v>136</v>
      </c>
      <c r="N138" s="108" t="str">
        <f t="shared" si="27"/>
        <v/>
      </c>
      <c r="O138" s="108">
        <f t="shared" si="28"/>
        <v>9</v>
      </c>
      <c r="P138" s="108">
        <f t="shared" si="29"/>
        <v>0</v>
      </c>
      <c r="Q138" s="112" t="s">
        <v>406</v>
      </c>
      <c r="R138" s="113">
        <f t="shared" si="30"/>
        <v>0</v>
      </c>
      <c r="S138" s="112" t="str">
        <f t="shared" si="32"/>
        <v>Zirekile Falls</v>
      </c>
      <c r="T138" s="113">
        <f t="shared" si="30"/>
        <v>0</v>
      </c>
      <c r="U138" s="112" t="s">
        <v>406</v>
      </c>
      <c r="V138" s="54" t="s">
        <v>406</v>
      </c>
    </row>
    <row r="139" spans="3:22">
      <c r="C139" s="47" t="str">
        <f t="shared" si="25"/>
        <v>8A</v>
      </c>
      <c r="K139" s="106" t="str">
        <f t="shared" si="26"/>
        <v>088</v>
      </c>
      <c r="L139" s="107" t="s">
        <v>2093</v>
      </c>
      <c r="M139" s="108">
        <f t="shared" si="31"/>
        <v>137</v>
      </c>
      <c r="N139" s="108" t="str">
        <f t="shared" si="27"/>
        <v/>
      </c>
      <c r="O139" s="108">
        <f t="shared" si="28"/>
        <v>9</v>
      </c>
      <c r="P139" s="108">
        <f t="shared" si="29"/>
        <v>0</v>
      </c>
      <c r="Q139" s="112" t="s">
        <v>406</v>
      </c>
      <c r="R139" s="113">
        <f t="shared" si="30"/>
        <v>0</v>
      </c>
      <c r="S139" s="112" t="str">
        <f t="shared" si="32"/>
        <v>Zirekile Falls</v>
      </c>
      <c r="T139" s="113">
        <f t="shared" si="30"/>
        <v>0</v>
      </c>
      <c r="U139" s="112" t="s">
        <v>406</v>
      </c>
      <c r="V139" s="54" t="s">
        <v>406</v>
      </c>
    </row>
    <row r="140" spans="3:22">
      <c r="C140" s="47" t="str">
        <f t="shared" si="25"/>
        <v>8B</v>
      </c>
      <c r="K140" s="106" t="str">
        <f t="shared" si="26"/>
        <v>089</v>
      </c>
      <c r="L140" s="107" t="s">
        <v>2094</v>
      </c>
      <c r="M140" s="108">
        <f t="shared" si="31"/>
        <v>138</v>
      </c>
      <c r="N140" s="108" t="str">
        <f t="shared" si="27"/>
        <v/>
      </c>
      <c r="O140" s="108">
        <f t="shared" si="28"/>
        <v>9</v>
      </c>
      <c r="P140" s="108">
        <f t="shared" si="29"/>
        <v>0</v>
      </c>
      <c r="Q140" s="112" t="s">
        <v>406</v>
      </c>
      <c r="R140" s="113">
        <f t="shared" si="30"/>
        <v>0</v>
      </c>
      <c r="S140" s="112" t="str">
        <f t="shared" si="32"/>
        <v>Zirekile Falls</v>
      </c>
      <c r="T140" s="113">
        <f t="shared" si="30"/>
        <v>0</v>
      </c>
      <c r="U140" s="112" t="s">
        <v>406</v>
      </c>
      <c r="V140" s="54" t="s">
        <v>406</v>
      </c>
    </row>
    <row r="141" spans="3:22">
      <c r="C141" s="47" t="str">
        <f t="shared" si="25"/>
        <v>8C</v>
      </c>
      <c r="K141" s="106" t="str">
        <f t="shared" si="26"/>
        <v>08A</v>
      </c>
      <c r="L141" s="107" t="s">
        <v>2095</v>
      </c>
      <c r="M141" s="108">
        <f t="shared" si="31"/>
        <v>139</v>
      </c>
      <c r="N141" s="108" t="str">
        <f t="shared" si="27"/>
        <v/>
      </c>
      <c r="O141" s="108">
        <f t="shared" si="28"/>
        <v>9</v>
      </c>
      <c r="P141" s="108">
        <f t="shared" si="29"/>
        <v>0</v>
      </c>
      <c r="Q141" s="112" t="s">
        <v>406</v>
      </c>
      <c r="R141" s="113">
        <f t="shared" si="30"/>
        <v>0</v>
      </c>
      <c r="S141" s="112" t="str">
        <f t="shared" si="32"/>
        <v>Zirekile Falls</v>
      </c>
      <c r="T141" s="113">
        <f t="shared" si="30"/>
        <v>0</v>
      </c>
      <c r="U141" s="112" t="s">
        <v>406</v>
      </c>
      <c r="V141" s="54" t="s">
        <v>406</v>
      </c>
    </row>
    <row r="142" spans="3:22">
      <c r="C142" s="47" t="str">
        <f t="shared" si="25"/>
        <v>8D</v>
      </c>
      <c r="K142" s="106" t="str">
        <f t="shared" si="26"/>
        <v>08B</v>
      </c>
      <c r="L142" s="107" t="s">
        <v>2096</v>
      </c>
      <c r="M142" s="108">
        <f t="shared" si="31"/>
        <v>140</v>
      </c>
      <c r="N142" s="108" t="str">
        <f t="shared" si="27"/>
        <v/>
      </c>
      <c r="O142" s="108">
        <f t="shared" si="28"/>
        <v>9</v>
      </c>
      <c r="P142" s="108">
        <f t="shared" si="29"/>
        <v>0</v>
      </c>
      <c r="Q142" s="112" t="s">
        <v>406</v>
      </c>
      <c r="R142" s="113">
        <f t="shared" si="30"/>
        <v>0</v>
      </c>
      <c r="S142" s="112" t="str">
        <f t="shared" si="32"/>
        <v>Zirekile Falls</v>
      </c>
      <c r="T142" s="113">
        <f t="shared" si="30"/>
        <v>0</v>
      </c>
      <c r="U142" s="112" t="s">
        <v>406</v>
      </c>
      <c r="V142" s="54" t="s">
        <v>406</v>
      </c>
    </row>
    <row r="143" spans="3:22">
      <c r="C143" s="47" t="str">
        <f t="shared" si="25"/>
        <v>8E</v>
      </c>
      <c r="K143" s="106" t="str">
        <f t="shared" si="26"/>
        <v>08C</v>
      </c>
      <c r="L143" s="107" t="s">
        <v>2097</v>
      </c>
      <c r="M143" s="108">
        <f t="shared" si="31"/>
        <v>141</v>
      </c>
      <c r="N143" s="108" t="str">
        <f t="shared" si="27"/>
        <v/>
      </c>
      <c r="O143" s="108">
        <f t="shared" si="28"/>
        <v>9</v>
      </c>
      <c r="P143" s="108">
        <f t="shared" si="29"/>
        <v>0</v>
      </c>
      <c r="Q143" s="112" t="s">
        <v>406</v>
      </c>
      <c r="R143" s="113">
        <f t="shared" si="30"/>
        <v>0</v>
      </c>
      <c r="S143" s="112" t="str">
        <f t="shared" si="32"/>
        <v>Zirekile Falls</v>
      </c>
      <c r="T143" s="113">
        <f t="shared" si="30"/>
        <v>0</v>
      </c>
      <c r="U143" s="112" t="s">
        <v>406</v>
      </c>
      <c r="V143" s="54" t="s">
        <v>406</v>
      </c>
    </row>
    <row r="144" spans="3:22">
      <c r="C144" s="47" t="str">
        <f t="shared" si="25"/>
        <v>8F</v>
      </c>
      <c r="K144" s="106" t="str">
        <f t="shared" si="26"/>
        <v>08D</v>
      </c>
      <c r="L144" s="107" t="s">
        <v>2098</v>
      </c>
      <c r="M144" s="108">
        <f t="shared" si="31"/>
        <v>142</v>
      </c>
      <c r="N144" s="108" t="str">
        <f t="shared" si="27"/>
        <v/>
      </c>
      <c r="O144" s="108">
        <f t="shared" si="28"/>
        <v>9</v>
      </c>
      <c r="P144" s="108">
        <f t="shared" si="29"/>
        <v>0</v>
      </c>
      <c r="Q144" s="112" t="s">
        <v>406</v>
      </c>
      <c r="R144" s="113">
        <f t="shared" si="30"/>
        <v>0</v>
      </c>
      <c r="S144" s="112" t="str">
        <f t="shared" si="32"/>
        <v>Zirekile Falls</v>
      </c>
      <c r="T144" s="113">
        <f t="shared" si="30"/>
        <v>0</v>
      </c>
      <c r="U144" s="112" t="s">
        <v>406</v>
      </c>
      <c r="V144" s="54" t="s">
        <v>406</v>
      </c>
    </row>
    <row r="145" spans="3:22">
      <c r="C145" s="47" t="str">
        <f t="shared" si="25"/>
        <v>90</v>
      </c>
      <c r="K145" s="106" t="str">
        <f t="shared" si="26"/>
        <v>08E</v>
      </c>
      <c r="L145" s="107" t="s">
        <v>2099</v>
      </c>
      <c r="M145" s="108">
        <f t="shared" si="31"/>
        <v>143</v>
      </c>
      <c r="N145" s="108" t="str">
        <f t="shared" si="27"/>
        <v/>
      </c>
      <c r="O145" s="108">
        <f t="shared" si="28"/>
        <v>9</v>
      </c>
      <c r="P145" s="108">
        <f t="shared" si="29"/>
        <v>0</v>
      </c>
      <c r="Q145" s="112" t="s">
        <v>406</v>
      </c>
      <c r="R145" s="113">
        <f t="shared" si="30"/>
        <v>0</v>
      </c>
      <c r="S145" s="112" t="str">
        <f t="shared" si="32"/>
        <v>Zirekile Falls</v>
      </c>
      <c r="T145" s="113">
        <f t="shared" si="30"/>
        <v>0</v>
      </c>
      <c r="U145" s="112" t="s">
        <v>406</v>
      </c>
      <c r="V145" s="54" t="s">
        <v>406</v>
      </c>
    </row>
    <row r="146" spans="3:22">
      <c r="C146" s="47" t="str">
        <f t="shared" si="25"/>
        <v>91</v>
      </c>
      <c r="K146" s="106" t="str">
        <f t="shared" si="26"/>
        <v>08F</v>
      </c>
      <c r="L146" s="107" t="s">
        <v>2100</v>
      </c>
      <c r="M146" s="108">
        <f t="shared" si="31"/>
        <v>144</v>
      </c>
      <c r="N146" s="108" t="str">
        <f t="shared" si="27"/>
        <v/>
      </c>
      <c r="O146" s="108">
        <f t="shared" si="28"/>
        <v>9</v>
      </c>
      <c r="P146" s="108">
        <f t="shared" si="29"/>
        <v>0</v>
      </c>
      <c r="Q146" s="112" t="s">
        <v>406</v>
      </c>
      <c r="R146" s="113">
        <f t="shared" si="30"/>
        <v>0</v>
      </c>
      <c r="S146" s="112" t="str">
        <f t="shared" si="32"/>
        <v>Zirekile Falls</v>
      </c>
      <c r="T146" s="113">
        <f t="shared" si="30"/>
        <v>0</v>
      </c>
      <c r="U146" s="112" t="s">
        <v>406</v>
      </c>
      <c r="V146" s="54" t="s">
        <v>406</v>
      </c>
    </row>
    <row r="147" spans="3:22">
      <c r="C147" s="47" t="str">
        <f t="shared" si="25"/>
        <v>92</v>
      </c>
      <c r="K147" s="106" t="str">
        <f t="shared" si="26"/>
        <v>090</v>
      </c>
      <c r="L147" s="107" t="s">
        <v>2101</v>
      </c>
      <c r="M147" s="108">
        <f t="shared" si="31"/>
        <v>145</v>
      </c>
      <c r="N147" s="108" t="str">
        <f t="shared" si="27"/>
        <v/>
      </c>
      <c r="O147" s="108">
        <f t="shared" si="28"/>
        <v>9</v>
      </c>
      <c r="P147" s="108">
        <f t="shared" si="29"/>
        <v>0</v>
      </c>
      <c r="Q147" s="112" t="s">
        <v>406</v>
      </c>
      <c r="R147" s="113">
        <f t="shared" si="30"/>
        <v>0</v>
      </c>
      <c r="S147" s="112" t="str">
        <f t="shared" si="32"/>
        <v>Zirekile Falls</v>
      </c>
      <c r="T147" s="113">
        <f t="shared" si="30"/>
        <v>0</v>
      </c>
      <c r="U147" s="112" t="s">
        <v>406</v>
      </c>
      <c r="V147" s="54" t="s">
        <v>406</v>
      </c>
    </row>
    <row r="148" spans="3:22">
      <c r="C148" s="47" t="str">
        <f t="shared" si="25"/>
        <v>93</v>
      </c>
      <c r="K148" s="106" t="str">
        <f t="shared" si="26"/>
        <v>091</v>
      </c>
      <c r="L148" s="107" t="s">
        <v>2102</v>
      </c>
      <c r="M148" s="108">
        <f t="shared" si="31"/>
        <v>146</v>
      </c>
      <c r="N148" s="108" t="str">
        <f t="shared" si="27"/>
        <v/>
      </c>
      <c r="O148" s="108">
        <f t="shared" si="28"/>
        <v>9</v>
      </c>
      <c r="P148" s="108">
        <f t="shared" si="29"/>
        <v>0</v>
      </c>
      <c r="Q148" s="112" t="s">
        <v>406</v>
      </c>
      <c r="R148" s="113">
        <f t="shared" si="30"/>
        <v>0</v>
      </c>
      <c r="S148" s="112" t="str">
        <f t="shared" ref="S148:S155" si="33">$D$38</f>
        <v>Bariaus Hill</v>
      </c>
      <c r="T148" s="113">
        <f t="shared" si="30"/>
        <v>0</v>
      </c>
      <c r="U148" s="112" t="s">
        <v>406</v>
      </c>
      <c r="V148" s="54" t="s">
        <v>406</v>
      </c>
    </row>
    <row r="149" spans="3:22">
      <c r="C149" s="47" t="str">
        <f t="shared" si="25"/>
        <v>94</v>
      </c>
      <c r="K149" s="106" t="str">
        <f t="shared" si="26"/>
        <v>092</v>
      </c>
      <c r="L149" s="107" t="s">
        <v>2103</v>
      </c>
      <c r="M149" s="108">
        <f t="shared" si="31"/>
        <v>147</v>
      </c>
      <c r="N149" s="108" t="str">
        <f t="shared" si="27"/>
        <v/>
      </c>
      <c r="O149" s="108">
        <f t="shared" si="28"/>
        <v>9</v>
      </c>
      <c r="P149" s="108">
        <f t="shared" si="29"/>
        <v>0</v>
      </c>
      <c r="Q149" s="112" t="s">
        <v>406</v>
      </c>
      <c r="R149" s="113">
        <f t="shared" si="30"/>
        <v>0</v>
      </c>
      <c r="S149" s="112" t="str">
        <f t="shared" si="33"/>
        <v>Bariaus Hill</v>
      </c>
      <c r="T149" s="113">
        <f t="shared" si="30"/>
        <v>0</v>
      </c>
      <c r="U149" s="112" t="s">
        <v>406</v>
      </c>
      <c r="V149" s="54" t="s">
        <v>406</v>
      </c>
    </row>
    <row r="150" spans="3:22">
      <c r="C150" s="47" t="str">
        <f t="shared" si="25"/>
        <v>95</v>
      </c>
      <c r="K150" s="106" t="str">
        <f t="shared" si="26"/>
        <v>093</v>
      </c>
      <c r="L150" s="107" t="s">
        <v>2104</v>
      </c>
      <c r="M150" s="108">
        <f t="shared" si="31"/>
        <v>148</v>
      </c>
      <c r="N150" s="108" t="str">
        <f t="shared" si="27"/>
        <v/>
      </c>
      <c r="O150" s="108">
        <f t="shared" si="28"/>
        <v>9</v>
      </c>
      <c r="P150" s="108">
        <f t="shared" si="29"/>
        <v>0</v>
      </c>
      <c r="Q150" s="112" t="s">
        <v>406</v>
      </c>
      <c r="R150" s="113">
        <f t="shared" si="30"/>
        <v>0</v>
      </c>
      <c r="S150" s="112" t="str">
        <f t="shared" si="33"/>
        <v>Bariaus Hill</v>
      </c>
      <c r="T150" s="113">
        <f t="shared" si="30"/>
        <v>0</v>
      </c>
      <c r="U150" s="112" t="s">
        <v>406</v>
      </c>
      <c r="V150" s="54" t="s">
        <v>406</v>
      </c>
    </row>
    <row r="151" spans="3:22">
      <c r="C151" s="47" t="str">
        <f t="shared" si="25"/>
        <v>96</v>
      </c>
      <c r="K151" s="106" t="str">
        <f t="shared" si="26"/>
        <v>094</v>
      </c>
      <c r="L151" s="107" t="s">
        <v>2105</v>
      </c>
      <c r="M151" s="108">
        <f t="shared" si="31"/>
        <v>149</v>
      </c>
      <c r="N151" s="108" t="str">
        <f t="shared" si="27"/>
        <v/>
      </c>
      <c r="O151" s="108">
        <f t="shared" si="28"/>
        <v>9</v>
      </c>
      <c r="P151" s="108">
        <f t="shared" si="29"/>
        <v>0</v>
      </c>
      <c r="Q151" s="112" t="s">
        <v>406</v>
      </c>
      <c r="R151" s="113">
        <f t="shared" si="30"/>
        <v>0</v>
      </c>
      <c r="S151" s="112" t="str">
        <f t="shared" si="33"/>
        <v>Bariaus Hill</v>
      </c>
      <c r="T151" s="113">
        <f t="shared" si="30"/>
        <v>0</v>
      </c>
      <c r="U151" s="112" t="s">
        <v>406</v>
      </c>
      <c r="V151" s="54" t="s">
        <v>406</v>
      </c>
    </row>
    <row r="152" spans="3:22">
      <c r="C152" s="47" t="str">
        <f t="shared" si="25"/>
        <v>97</v>
      </c>
      <c r="K152" s="106" t="str">
        <f t="shared" si="26"/>
        <v>095</v>
      </c>
      <c r="L152" s="107" t="s">
        <v>2106</v>
      </c>
      <c r="M152" s="108">
        <f t="shared" si="31"/>
        <v>150</v>
      </c>
      <c r="N152" s="108" t="str">
        <f t="shared" si="27"/>
        <v/>
      </c>
      <c r="O152" s="108">
        <f t="shared" si="28"/>
        <v>9</v>
      </c>
      <c r="P152" s="108">
        <f t="shared" si="29"/>
        <v>0</v>
      </c>
      <c r="Q152" s="112" t="s">
        <v>406</v>
      </c>
      <c r="R152" s="113">
        <f t="shared" si="30"/>
        <v>0</v>
      </c>
      <c r="S152" s="112" t="str">
        <f t="shared" si="33"/>
        <v>Bariaus Hill</v>
      </c>
      <c r="T152" s="113">
        <f t="shared" si="30"/>
        <v>0</v>
      </c>
      <c r="U152" s="112" t="s">
        <v>406</v>
      </c>
      <c r="V152" s="54" t="s">
        <v>406</v>
      </c>
    </row>
    <row r="153" spans="3:22">
      <c r="C153" s="47" t="str">
        <f t="shared" si="25"/>
        <v>98</v>
      </c>
      <c r="K153" s="106" t="str">
        <f t="shared" si="26"/>
        <v>096</v>
      </c>
      <c r="L153" s="107" t="s">
        <v>2107</v>
      </c>
      <c r="M153" s="108">
        <f t="shared" si="31"/>
        <v>151</v>
      </c>
      <c r="N153" s="108" t="str">
        <f t="shared" si="27"/>
        <v/>
      </c>
      <c r="O153" s="108">
        <f t="shared" si="28"/>
        <v>9</v>
      </c>
      <c r="P153" s="108">
        <f t="shared" si="29"/>
        <v>0</v>
      </c>
      <c r="Q153" s="112" t="s">
        <v>406</v>
      </c>
      <c r="R153" s="113">
        <f t="shared" si="30"/>
        <v>0</v>
      </c>
      <c r="S153" s="112" t="str">
        <f t="shared" si="33"/>
        <v>Bariaus Hill</v>
      </c>
      <c r="T153" s="113">
        <f t="shared" si="30"/>
        <v>0</v>
      </c>
      <c r="U153" s="112" t="s">
        <v>406</v>
      </c>
      <c r="V153" s="54" t="s">
        <v>406</v>
      </c>
    </row>
    <row r="154" spans="3:22">
      <c r="C154" s="47" t="str">
        <f t="shared" si="25"/>
        <v>99</v>
      </c>
      <c r="K154" s="106" t="str">
        <f t="shared" si="26"/>
        <v>097</v>
      </c>
      <c r="L154" s="107" t="s">
        <v>2108</v>
      </c>
      <c r="M154" s="108">
        <f t="shared" si="31"/>
        <v>152</v>
      </c>
      <c r="N154" s="108" t="str">
        <f t="shared" si="27"/>
        <v/>
      </c>
      <c r="O154" s="108">
        <f t="shared" si="28"/>
        <v>9</v>
      </c>
      <c r="P154" s="108">
        <f t="shared" si="29"/>
        <v>0</v>
      </c>
      <c r="Q154" s="112" t="s">
        <v>406</v>
      </c>
      <c r="R154" s="113">
        <f t="shared" si="30"/>
        <v>0</v>
      </c>
      <c r="S154" s="112" t="str">
        <f t="shared" si="33"/>
        <v>Bariaus Hill</v>
      </c>
      <c r="T154" s="113">
        <f t="shared" si="30"/>
        <v>0</v>
      </c>
      <c r="U154" s="112" t="s">
        <v>406</v>
      </c>
      <c r="V154" s="54" t="s">
        <v>406</v>
      </c>
    </row>
    <row r="155" spans="3:22">
      <c r="C155" s="47" t="str">
        <f t="shared" si="25"/>
        <v>9A</v>
      </c>
      <c r="K155" s="106" t="str">
        <f t="shared" si="26"/>
        <v>098</v>
      </c>
      <c r="L155" s="107" t="s">
        <v>2109</v>
      </c>
      <c r="M155" s="108">
        <f t="shared" si="31"/>
        <v>153</v>
      </c>
      <c r="N155" s="108" t="str">
        <f t="shared" si="27"/>
        <v/>
      </c>
      <c r="O155" s="108">
        <f t="shared" si="28"/>
        <v>9</v>
      </c>
      <c r="P155" s="108">
        <f t="shared" si="29"/>
        <v>0</v>
      </c>
      <c r="Q155" s="112" t="s">
        <v>406</v>
      </c>
      <c r="R155" s="113">
        <f t="shared" si="30"/>
        <v>0</v>
      </c>
      <c r="S155" s="112" t="str">
        <f t="shared" si="33"/>
        <v>Bariaus Hill</v>
      </c>
      <c r="T155" s="113">
        <f t="shared" si="30"/>
        <v>0</v>
      </c>
      <c r="U155" s="112" t="s">
        <v>406</v>
      </c>
      <c r="V155" s="54" t="s">
        <v>406</v>
      </c>
    </row>
    <row r="156" spans="3:22">
      <c r="C156" s="47" t="str">
        <f t="shared" si="25"/>
        <v>9B</v>
      </c>
      <c r="K156" s="106" t="str">
        <f t="shared" si="26"/>
        <v>099</v>
      </c>
      <c r="L156" s="107" t="s">
        <v>2110</v>
      </c>
      <c r="M156" s="108">
        <f t="shared" si="31"/>
        <v>154</v>
      </c>
      <c r="N156" s="108" t="str">
        <f t="shared" si="27"/>
        <v/>
      </c>
      <c r="O156" s="108">
        <f t="shared" si="28"/>
        <v>9</v>
      </c>
      <c r="P156" s="108">
        <f t="shared" si="29"/>
        <v>0</v>
      </c>
      <c r="Q156" s="112" t="s">
        <v>406</v>
      </c>
      <c r="R156" s="113">
        <f t="shared" si="30"/>
        <v>0</v>
      </c>
      <c r="S156" s="112" t="str">
        <f>$D$42</f>
        <v>Poeskas Lake</v>
      </c>
      <c r="T156" s="113">
        <f t="shared" si="30"/>
        <v>0</v>
      </c>
      <c r="U156" s="112" t="s">
        <v>406</v>
      </c>
      <c r="V156" s="54" t="s">
        <v>406</v>
      </c>
    </row>
    <row r="157" spans="3:22">
      <c r="C157" s="47" t="str">
        <f t="shared" si="25"/>
        <v>9C</v>
      </c>
      <c r="K157" s="106" t="str">
        <f t="shared" si="26"/>
        <v>09A</v>
      </c>
      <c r="L157" s="107" t="s">
        <v>2111</v>
      </c>
      <c r="M157" s="108">
        <f t="shared" si="31"/>
        <v>155</v>
      </c>
      <c r="N157" s="108" t="str">
        <f t="shared" si="27"/>
        <v/>
      </c>
      <c r="O157" s="108">
        <f t="shared" si="28"/>
        <v>9</v>
      </c>
      <c r="P157" s="108">
        <f t="shared" si="29"/>
        <v>0</v>
      </c>
      <c r="Q157" s="112" t="s">
        <v>406</v>
      </c>
      <c r="R157" s="113">
        <f t="shared" si="30"/>
        <v>0</v>
      </c>
      <c r="S157" s="112" t="str">
        <f>$D$31</f>
        <v>Zigolis Swamp</v>
      </c>
      <c r="T157" s="113">
        <f t="shared" si="30"/>
        <v>0</v>
      </c>
      <c r="U157" s="112" t="s">
        <v>406</v>
      </c>
      <c r="V157" s="54" t="s">
        <v>406</v>
      </c>
    </row>
    <row r="158" spans="3:22">
      <c r="C158" s="47" t="str">
        <f t="shared" si="25"/>
        <v>9D</v>
      </c>
      <c r="K158" s="106" t="str">
        <f t="shared" si="26"/>
        <v>09B</v>
      </c>
      <c r="L158" s="107" t="s">
        <v>2112</v>
      </c>
      <c r="M158" s="108">
        <f t="shared" si="31"/>
        <v>156</v>
      </c>
      <c r="N158" s="108" t="str">
        <f t="shared" si="27"/>
        <v/>
      </c>
      <c r="O158" s="108">
        <f t="shared" si="28"/>
        <v>9</v>
      </c>
      <c r="P158" s="108">
        <f t="shared" si="29"/>
        <v>0</v>
      </c>
      <c r="Q158" s="112" t="s">
        <v>406</v>
      </c>
      <c r="R158" s="113">
        <f t="shared" si="30"/>
        <v>0</v>
      </c>
      <c r="S158" s="112" t="str">
        <f>$D$25</f>
        <v>Mandalia Plains</v>
      </c>
      <c r="T158" s="113">
        <f t="shared" si="30"/>
        <v>0</v>
      </c>
      <c r="U158" s="112" t="s">
        <v>406</v>
      </c>
      <c r="V158" s="54" t="s">
        <v>406</v>
      </c>
    </row>
    <row r="159" spans="3:22">
      <c r="C159" s="47" t="str">
        <f t="shared" si="25"/>
        <v>9E</v>
      </c>
      <c r="K159" s="106" t="str">
        <f t="shared" si="26"/>
        <v>09C</v>
      </c>
      <c r="L159" s="107" t="s">
        <v>2113</v>
      </c>
      <c r="M159" s="108">
        <f t="shared" si="31"/>
        <v>157</v>
      </c>
      <c r="N159" s="108" t="str">
        <f t="shared" si="27"/>
        <v/>
      </c>
      <c r="O159" s="108">
        <f t="shared" si="28"/>
        <v>9</v>
      </c>
      <c r="P159" s="108">
        <f t="shared" si="29"/>
        <v>0</v>
      </c>
      <c r="Q159" s="112" t="s">
        <v>406</v>
      </c>
      <c r="R159" s="113">
        <f t="shared" si="30"/>
        <v>0</v>
      </c>
      <c r="S159" s="112" t="str">
        <f>$D$29</f>
        <v>Zeklaus Desert</v>
      </c>
      <c r="T159" s="113">
        <f t="shared" si="30"/>
        <v>0</v>
      </c>
      <c r="U159" s="112" t="s">
        <v>406</v>
      </c>
      <c r="V159" s="54" t="s">
        <v>406</v>
      </c>
    </row>
    <row r="160" spans="3:22">
      <c r="C160" s="47" t="str">
        <f t="shared" si="25"/>
        <v>9F</v>
      </c>
      <c r="K160" s="106" t="str">
        <f t="shared" si="26"/>
        <v>09D</v>
      </c>
      <c r="L160" s="107" t="s">
        <v>2114</v>
      </c>
      <c r="M160" s="108">
        <f t="shared" si="31"/>
        <v>158</v>
      </c>
      <c r="N160" s="108" t="str">
        <f t="shared" si="27"/>
        <v/>
      </c>
      <c r="O160" s="108">
        <f t="shared" si="28"/>
        <v>9</v>
      </c>
      <c r="P160" s="108">
        <f t="shared" si="29"/>
        <v>0</v>
      </c>
      <c r="Q160" s="112" t="s">
        <v>406</v>
      </c>
      <c r="R160" s="113">
        <f t="shared" si="30"/>
        <v>0</v>
      </c>
      <c r="S160" s="112" t="str">
        <f t="shared" ref="S160:S171" si="34">$D$25</f>
        <v>Mandalia Plains</v>
      </c>
      <c r="T160" s="113">
        <f t="shared" si="30"/>
        <v>0</v>
      </c>
      <c r="U160" s="112" t="s">
        <v>406</v>
      </c>
      <c r="V160" s="54" t="s">
        <v>406</v>
      </c>
    </row>
    <row r="161" spans="3:22">
      <c r="C161" s="47" t="str">
        <f t="shared" si="25"/>
        <v>A0</v>
      </c>
      <c r="K161" s="106" t="str">
        <f t="shared" si="26"/>
        <v>09E</v>
      </c>
      <c r="L161" s="107" t="s">
        <v>2115</v>
      </c>
      <c r="M161" s="108">
        <f t="shared" si="31"/>
        <v>159</v>
      </c>
      <c r="N161" s="108" t="str">
        <f t="shared" si="27"/>
        <v/>
      </c>
      <c r="O161" s="108">
        <f t="shared" si="28"/>
        <v>9</v>
      </c>
      <c r="P161" s="108">
        <f t="shared" si="29"/>
        <v>0</v>
      </c>
      <c r="Q161" s="112" t="s">
        <v>406</v>
      </c>
      <c r="R161" s="113">
        <f t="shared" si="30"/>
        <v>0</v>
      </c>
      <c r="S161" s="112" t="str">
        <f t="shared" si="34"/>
        <v>Mandalia Plains</v>
      </c>
      <c r="T161" s="113">
        <f t="shared" si="30"/>
        <v>0</v>
      </c>
      <c r="U161" s="112" t="s">
        <v>406</v>
      </c>
      <c r="V161" s="54" t="s">
        <v>406</v>
      </c>
    </row>
    <row r="162" spans="3:22">
      <c r="C162" s="47" t="str">
        <f t="shared" si="25"/>
        <v>A1</v>
      </c>
      <c r="K162" s="106" t="str">
        <f t="shared" si="26"/>
        <v>09F</v>
      </c>
      <c r="L162" s="107" t="s">
        <v>2116</v>
      </c>
      <c r="M162" s="108">
        <f t="shared" si="31"/>
        <v>160</v>
      </c>
      <c r="N162" s="108" t="str">
        <f t="shared" si="27"/>
        <v/>
      </c>
      <c r="O162" s="108">
        <f t="shared" si="28"/>
        <v>9</v>
      </c>
      <c r="P162" s="108">
        <f t="shared" si="29"/>
        <v>0</v>
      </c>
      <c r="Q162" s="112" t="s">
        <v>406</v>
      </c>
      <c r="R162" s="113">
        <f t="shared" si="30"/>
        <v>0</v>
      </c>
      <c r="S162" s="112" t="str">
        <f t="shared" si="34"/>
        <v>Mandalia Plains</v>
      </c>
      <c r="T162" s="113">
        <f t="shared" si="30"/>
        <v>0</v>
      </c>
      <c r="U162" s="112" t="s">
        <v>406</v>
      </c>
      <c r="V162" s="54" t="s">
        <v>406</v>
      </c>
    </row>
    <row r="163" spans="3:22">
      <c r="C163" s="47" t="str">
        <f t="shared" si="25"/>
        <v>A2</v>
      </c>
      <c r="K163" s="106" t="str">
        <f t="shared" si="26"/>
        <v>0A0</v>
      </c>
      <c r="L163" s="107" t="s">
        <v>2117</v>
      </c>
      <c r="M163" s="108">
        <f t="shared" si="31"/>
        <v>161</v>
      </c>
      <c r="N163" s="108" t="str">
        <f t="shared" si="27"/>
        <v/>
      </c>
      <c r="O163" s="108">
        <f t="shared" si="28"/>
        <v>9</v>
      </c>
      <c r="P163" s="108">
        <f t="shared" si="29"/>
        <v>0</v>
      </c>
      <c r="Q163" s="112" t="s">
        <v>406</v>
      </c>
      <c r="R163" s="113">
        <f t="shared" si="30"/>
        <v>0</v>
      </c>
      <c r="S163" s="112" t="str">
        <f t="shared" si="34"/>
        <v>Mandalia Plains</v>
      </c>
      <c r="T163" s="113">
        <f t="shared" si="30"/>
        <v>0</v>
      </c>
      <c r="U163" s="112" t="s">
        <v>406</v>
      </c>
      <c r="V163" s="54" t="s">
        <v>406</v>
      </c>
    </row>
    <row r="164" spans="3:22">
      <c r="C164" s="47" t="str">
        <f t="shared" si="25"/>
        <v>A3</v>
      </c>
      <c r="K164" s="106" t="str">
        <f t="shared" si="26"/>
        <v>0A1</v>
      </c>
      <c r="L164" s="107" t="s">
        <v>2118</v>
      </c>
      <c r="M164" s="108">
        <f t="shared" si="31"/>
        <v>162</v>
      </c>
      <c r="N164" s="108" t="str">
        <f t="shared" si="27"/>
        <v/>
      </c>
      <c r="O164" s="108">
        <f t="shared" si="28"/>
        <v>9</v>
      </c>
      <c r="P164" s="108">
        <f t="shared" si="29"/>
        <v>0</v>
      </c>
      <c r="Q164" s="112" t="s">
        <v>406</v>
      </c>
      <c r="R164" s="113">
        <f t="shared" si="30"/>
        <v>0</v>
      </c>
      <c r="S164" s="112" t="str">
        <f t="shared" si="34"/>
        <v>Mandalia Plains</v>
      </c>
      <c r="T164" s="113">
        <f t="shared" si="30"/>
        <v>0</v>
      </c>
      <c r="U164" s="112" t="s">
        <v>406</v>
      </c>
      <c r="V164" s="54" t="s">
        <v>406</v>
      </c>
    </row>
    <row r="165" spans="3:22">
      <c r="C165" s="47" t="str">
        <f t="shared" si="25"/>
        <v>A4</v>
      </c>
      <c r="K165" s="106" t="str">
        <f t="shared" si="26"/>
        <v>0A2</v>
      </c>
      <c r="L165" s="107" t="s">
        <v>2119</v>
      </c>
      <c r="M165" s="108">
        <f t="shared" si="31"/>
        <v>163</v>
      </c>
      <c r="N165" s="108" t="str">
        <f t="shared" si="27"/>
        <v/>
      </c>
      <c r="O165" s="108">
        <f t="shared" si="28"/>
        <v>9</v>
      </c>
      <c r="P165" s="108">
        <f t="shared" si="29"/>
        <v>0</v>
      </c>
      <c r="Q165" s="112" t="s">
        <v>406</v>
      </c>
      <c r="R165" s="113">
        <f t="shared" si="30"/>
        <v>0</v>
      </c>
      <c r="S165" s="112" t="str">
        <f t="shared" si="34"/>
        <v>Mandalia Plains</v>
      </c>
      <c r="T165" s="113">
        <f t="shared" si="30"/>
        <v>0</v>
      </c>
      <c r="U165" s="112" t="s">
        <v>406</v>
      </c>
      <c r="V165" s="54" t="s">
        <v>406</v>
      </c>
    </row>
    <row r="166" spans="3:22">
      <c r="C166" s="47" t="str">
        <f t="shared" si="25"/>
        <v>A5</v>
      </c>
      <c r="K166" s="106" t="str">
        <f t="shared" si="26"/>
        <v>0A3</v>
      </c>
      <c r="L166" s="107" t="s">
        <v>2120</v>
      </c>
      <c r="M166" s="108">
        <f t="shared" si="31"/>
        <v>164</v>
      </c>
      <c r="N166" s="108" t="str">
        <f t="shared" si="27"/>
        <v/>
      </c>
      <c r="O166" s="108">
        <f t="shared" si="28"/>
        <v>9</v>
      </c>
      <c r="P166" s="108">
        <f t="shared" si="29"/>
        <v>0</v>
      </c>
      <c r="Q166" s="112" t="s">
        <v>406</v>
      </c>
      <c r="R166" s="113">
        <f t="shared" si="30"/>
        <v>0</v>
      </c>
      <c r="S166" s="112" t="str">
        <f t="shared" si="34"/>
        <v>Mandalia Plains</v>
      </c>
      <c r="T166" s="113">
        <f t="shared" si="30"/>
        <v>0</v>
      </c>
      <c r="U166" s="112" t="s">
        <v>406</v>
      </c>
      <c r="V166" s="54" t="s">
        <v>406</v>
      </c>
    </row>
    <row r="167" spans="3:22">
      <c r="C167" s="47" t="str">
        <f t="shared" si="25"/>
        <v>A6</v>
      </c>
      <c r="K167" s="106" t="str">
        <f t="shared" si="26"/>
        <v>0A4</v>
      </c>
      <c r="L167" s="107" t="s">
        <v>2121</v>
      </c>
      <c r="M167" s="108">
        <f t="shared" si="31"/>
        <v>165</v>
      </c>
      <c r="N167" s="108" t="str">
        <f t="shared" si="27"/>
        <v/>
      </c>
      <c r="O167" s="108">
        <f t="shared" si="28"/>
        <v>9</v>
      </c>
      <c r="P167" s="108">
        <f t="shared" si="29"/>
        <v>0</v>
      </c>
      <c r="Q167" s="112" t="s">
        <v>406</v>
      </c>
      <c r="R167" s="113">
        <f t="shared" si="30"/>
        <v>0</v>
      </c>
      <c r="S167" s="112" t="str">
        <f t="shared" si="34"/>
        <v>Mandalia Plains</v>
      </c>
      <c r="T167" s="113">
        <f t="shared" si="30"/>
        <v>0</v>
      </c>
      <c r="U167" s="112" t="s">
        <v>406</v>
      </c>
      <c r="V167" s="54" t="s">
        <v>406</v>
      </c>
    </row>
    <row r="168" spans="3:22">
      <c r="C168" s="47" t="str">
        <f t="shared" si="25"/>
        <v>A7</v>
      </c>
      <c r="K168" s="106" t="str">
        <f t="shared" si="26"/>
        <v>0A5</v>
      </c>
      <c r="L168" s="107" t="s">
        <v>2122</v>
      </c>
      <c r="M168" s="108">
        <f t="shared" si="31"/>
        <v>166</v>
      </c>
      <c r="N168" s="108" t="str">
        <f t="shared" si="27"/>
        <v/>
      </c>
      <c r="O168" s="108">
        <f t="shared" si="28"/>
        <v>9</v>
      </c>
      <c r="P168" s="108">
        <f t="shared" si="29"/>
        <v>0</v>
      </c>
      <c r="Q168" s="112" t="s">
        <v>406</v>
      </c>
      <c r="R168" s="113">
        <f t="shared" si="30"/>
        <v>0</v>
      </c>
      <c r="S168" s="112" t="str">
        <f t="shared" si="34"/>
        <v>Mandalia Plains</v>
      </c>
      <c r="T168" s="113">
        <f t="shared" si="30"/>
        <v>0</v>
      </c>
      <c r="U168" s="112" t="s">
        <v>406</v>
      </c>
      <c r="V168" s="54" t="s">
        <v>406</v>
      </c>
    </row>
    <row r="169" spans="3:22">
      <c r="C169" s="47" t="str">
        <f t="shared" si="25"/>
        <v>A8</v>
      </c>
      <c r="K169" s="106" t="str">
        <f t="shared" si="26"/>
        <v>0A6</v>
      </c>
      <c r="L169" s="107" t="s">
        <v>2123</v>
      </c>
      <c r="M169" s="108">
        <f t="shared" si="31"/>
        <v>167</v>
      </c>
      <c r="N169" s="108" t="str">
        <f t="shared" si="27"/>
        <v/>
      </c>
      <c r="O169" s="108">
        <f t="shared" si="28"/>
        <v>9</v>
      </c>
      <c r="P169" s="108">
        <f t="shared" si="29"/>
        <v>0</v>
      </c>
      <c r="Q169" s="112" t="s">
        <v>406</v>
      </c>
      <c r="R169" s="113">
        <f t="shared" si="30"/>
        <v>0</v>
      </c>
      <c r="S169" s="112" t="str">
        <f t="shared" si="34"/>
        <v>Mandalia Plains</v>
      </c>
      <c r="T169" s="113">
        <f t="shared" si="30"/>
        <v>0</v>
      </c>
      <c r="U169" s="112" t="s">
        <v>406</v>
      </c>
      <c r="V169" s="54" t="s">
        <v>406</v>
      </c>
    </row>
    <row r="170" spans="3:22">
      <c r="C170" s="47" t="str">
        <f t="shared" si="25"/>
        <v>A9</v>
      </c>
      <c r="K170" s="106" t="str">
        <f t="shared" si="26"/>
        <v>0A7</v>
      </c>
      <c r="L170" s="107" t="s">
        <v>2124</v>
      </c>
      <c r="M170" s="108">
        <f t="shared" si="31"/>
        <v>168</v>
      </c>
      <c r="N170" s="108" t="str">
        <f t="shared" si="27"/>
        <v/>
      </c>
      <c r="O170" s="108">
        <f t="shared" si="28"/>
        <v>9</v>
      </c>
      <c r="P170" s="108">
        <f t="shared" si="29"/>
        <v>0</v>
      </c>
      <c r="Q170" s="112" t="s">
        <v>406</v>
      </c>
      <c r="R170" s="113">
        <f t="shared" si="30"/>
        <v>0</v>
      </c>
      <c r="S170" s="112" t="str">
        <f t="shared" si="34"/>
        <v>Mandalia Plains</v>
      </c>
      <c r="T170" s="113">
        <f t="shared" si="30"/>
        <v>0</v>
      </c>
      <c r="U170" s="112" t="s">
        <v>406</v>
      </c>
      <c r="V170" s="54" t="s">
        <v>406</v>
      </c>
    </row>
    <row r="171" spans="3:22">
      <c r="C171" s="47" t="str">
        <f t="shared" si="25"/>
        <v>AA</v>
      </c>
      <c r="K171" s="106" t="str">
        <f t="shared" si="26"/>
        <v>0A8</v>
      </c>
      <c r="L171" s="107" t="s">
        <v>2125</v>
      </c>
      <c r="M171" s="108">
        <f t="shared" si="31"/>
        <v>169</v>
      </c>
      <c r="N171" s="108" t="str">
        <f t="shared" si="27"/>
        <v/>
      </c>
      <c r="O171" s="108">
        <f t="shared" si="28"/>
        <v>9</v>
      </c>
      <c r="P171" s="108">
        <f t="shared" si="29"/>
        <v>0</v>
      </c>
      <c r="Q171" s="112" t="s">
        <v>406</v>
      </c>
      <c r="R171" s="113">
        <f t="shared" si="30"/>
        <v>0</v>
      </c>
      <c r="S171" s="112" t="str">
        <f t="shared" si="34"/>
        <v>Mandalia Plains</v>
      </c>
      <c r="T171" s="113">
        <f t="shared" si="30"/>
        <v>0</v>
      </c>
      <c r="U171" s="112" t="s">
        <v>406</v>
      </c>
      <c r="V171" s="54" t="s">
        <v>406</v>
      </c>
    </row>
    <row r="172" spans="3:22">
      <c r="C172" s="47" t="str">
        <f t="shared" si="25"/>
        <v>AB</v>
      </c>
      <c r="K172" s="106" t="str">
        <f t="shared" si="26"/>
        <v>0A9</v>
      </c>
      <c r="L172" s="107" t="s">
        <v>2126</v>
      </c>
      <c r="M172" s="108">
        <f t="shared" si="31"/>
        <v>170</v>
      </c>
      <c r="N172" s="108" t="str">
        <f t="shared" si="27"/>
        <v/>
      </c>
      <c r="O172" s="108">
        <f t="shared" si="28"/>
        <v>9</v>
      </c>
      <c r="P172" s="108">
        <f t="shared" si="29"/>
        <v>0</v>
      </c>
      <c r="Q172" s="112" t="s">
        <v>406</v>
      </c>
      <c r="R172" s="113">
        <f t="shared" si="30"/>
        <v>0</v>
      </c>
      <c r="S172" s="112" t="str">
        <f t="shared" ref="S172:S179" si="35">$D$39</f>
        <v>Doguola Pass</v>
      </c>
      <c r="T172" s="113">
        <f t="shared" si="30"/>
        <v>0</v>
      </c>
      <c r="U172" s="112" t="s">
        <v>406</v>
      </c>
      <c r="V172" s="54" t="s">
        <v>406</v>
      </c>
    </row>
    <row r="173" spans="3:22">
      <c r="C173" s="47" t="str">
        <f t="shared" si="25"/>
        <v>AC</v>
      </c>
      <c r="K173" s="106" t="str">
        <f t="shared" si="26"/>
        <v>0AA</v>
      </c>
      <c r="L173" s="107" t="s">
        <v>2127</v>
      </c>
      <c r="M173" s="108">
        <f t="shared" si="31"/>
        <v>171</v>
      </c>
      <c r="N173" s="108" t="str">
        <f t="shared" si="27"/>
        <v/>
      </c>
      <c r="O173" s="108">
        <f t="shared" si="28"/>
        <v>9</v>
      </c>
      <c r="P173" s="108">
        <f t="shared" si="29"/>
        <v>0</v>
      </c>
      <c r="Q173" s="112" t="s">
        <v>406</v>
      </c>
      <c r="R173" s="113">
        <f t="shared" si="30"/>
        <v>0</v>
      </c>
      <c r="S173" s="112" t="str">
        <f t="shared" si="35"/>
        <v>Doguola Pass</v>
      </c>
      <c r="T173" s="113">
        <f t="shared" si="30"/>
        <v>0</v>
      </c>
      <c r="U173" s="112" t="s">
        <v>406</v>
      </c>
      <c r="V173" s="54" t="s">
        <v>406</v>
      </c>
    </row>
    <row r="174" spans="3:22">
      <c r="C174" s="47" t="str">
        <f t="shared" si="25"/>
        <v>AD</v>
      </c>
      <c r="K174" s="106" t="str">
        <f t="shared" si="26"/>
        <v>0AB</v>
      </c>
      <c r="L174" s="107" t="s">
        <v>2128</v>
      </c>
      <c r="M174" s="108">
        <f t="shared" si="31"/>
        <v>172</v>
      </c>
      <c r="N174" s="108" t="str">
        <f t="shared" si="27"/>
        <v/>
      </c>
      <c r="O174" s="108">
        <f t="shared" si="28"/>
        <v>9</v>
      </c>
      <c r="P174" s="108">
        <f t="shared" si="29"/>
        <v>0</v>
      </c>
      <c r="Q174" s="112" t="s">
        <v>406</v>
      </c>
      <c r="R174" s="113">
        <f t="shared" si="30"/>
        <v>0</v>
      </c>
      <c r="S174" s="112" t="str">
        <f t="shared" si="35"/>
        <v>Doguola Pass</v>
      </c>
      <c r="T174" s="113">
        <f t="shared" si="30"/>
        <v>0</v>
      </c>
      <c r="U174" s="112" t="s">
        <v>406</v>
      </c>
      <c r="V174" s="54" t="s">
        <v>406</v>
      </c>
    </row>
    <row r="175" spans="3:22">
      <c r="C175" s="47" t="str">
        <f t="shared" si="25"/>
        <v>AE</v>
      </c>
      <c r="K175" s="106" t="str">
        <f t="shared" si="26"/>
        <v>0AC</v>
      </c>
      <c r="L175" s="107" t="s">
        <v>2129</v>
      </c>
      <c r="M175" s="108">
        <f t="shared" si="31"/>
        <v>173</v>
      </c>
      <c r="N175" s="108" t="str">
        <f t="shared" si="27"/>
        <v/>
      </c>
      <c r="O175" s="108">
        <f t="shared" si="28"/>
        <v>9</v>
      </c>
      <c r="P175" s="108">
        <f t="shared" si="29"/>
        <v>0</v>
      </c>
      <c r="Q175" s="112" t="s">
        <v>406</v>
      </c>
      <c r="R175" s="113">
        <f t="shared" si="30"/>
        <v>0</v>
      </c>
      <c r="S175" s="112" t="str">
        <f t="shared" si="35"/>
        <v>Doguola Pass</v>
      </c>
      <c r="T175" s="113">
        <f t="shared" si="30"/>
        <v>0</v>
      </c>
      <c r="U175" s="112" t="s">
        <v>406</v>
      </c>
      <c r="V175" s="54" t="s">
        <v>406</v>
      </c>
    </row>
    <row r="176" spans="3:22">
      <c r="C176" s="47" t="str">
        <f t="shared" si="25"/>
        <v>AF</v>
      </c>
      <c r="K176" s="106" t="str">
        <f t="shared" si="26"/>
        <v>0AD</v>
      </c>
      <c r="L176" s="107" t="s">
        <v>2130</v>
      </c>
      <c r="M176" s="108">
        <f t="shared" si="31"/>
        <v>174</v>
      </c>
      <c r="N176" s="108" t="str">
        <f t="shared" si="27"/>
        <v/>
      </c>
      <c r="O176" s="108">
        <f t="shared" si="28"/>
        <v>9</v>
      </c>
      <c r="P176" s="108">
        <f t="shared" si="29"/>
        <v>0</v>
      </c>
      <c r="Q176" s="112" t="s">
        <v>406</v>
      </c>
      <c r="R176" s="113">
        <f t="shared" si="30"/>
        <v>0</v>
      </c>
      <c r="S176" s="112" t="str">
        <f t="shared" si="35"/>
        <v>Doguola Pass</v>
      </c>
      <c r="T176" s="113">
        <f t="shared" si="30"/>
        <v>0</v>
      </c>
      <c r="U176" s="112" t="s">
        <v>406</v>
      </c>
      <c r="V176" s="54" t="s">
        <v>406</v>
      </c>
    </row>
    <row r="177" spans="3:22">
      <c r="C177" s="47" t="str">
        <f t="shared" si="25"/>
        <v>B0</v>
      </c>
      <c r="K177" s="106" t="str">
        <f t="shared" si="26"/>
        <v>0AE</v>
      </c>
      <c r="L177" s="107" t="s">
        <v>2131</v>
      </c>
      <c r="M177" s="108">
        <f t="shared" si="31"/>
        <v>175</v>
      </c>
      <c r="N177" s="108" t="str">
        <f t="shared" si="27"/>
        <v/>
      </c>
      <c r="O177" s="108">
        <f t="shared" si="28"/>
        <v>9</v>
      </c>
      <c r="P177" s="108">
        <f t="shared" si="29"/>
        <v>0</v>
      </c>
      <c r="Q177" s="112" t="s">
        <v>406</v>
      </c>
      <c r="R177" s="113">
        <f t="shared" si="30"/>
        <v>0</v>
      </c>
      <c r="S177" s="112" t="str">
        <f t="shared" si="35"/>
        <v>Doguola Pass</v>
      </c>
      <c r="T177" s="113">
        <f t="shared" si="30"/>
        <v>0</v>
      </c>
      <c r="U177" s="112" t="s">
        <v>406</v>
      </c>
      <c r="V177" s="54" t="s">
        <v>406</v>
      </c>
    </row>
    <row r="178" spans="3:22">
      <c r="C178" s="47" t="str">
        <f t="shared" si="25"/>
        <v>B1</v>
      </c>
      <c r="K178" s="106" t="str">
        <f t="shared" si="26"/>
        <v>0AF</v>
      </c>
      <c r="L178" s="107" t="s">
        <v>2132</v>
      </c>
      <c r="M178" s="108">
        <f t="shared" si="31"/>
        <v>176</v>
      </c>
      <c r="N178" s="108" t="str">
        <f t="shared" si="27"/>
        <v/>
      </c>
      <c r="O178" s="108">
        <f t="shared" si="28"/>
        <v>9</v>
      </c>
      <c r="P178" s="108">
        <f t="shared" si="29"/>
        <v>0</v>
      </c>
      <c r="Q178" s="112" t="s">
        <v>406</v>
      </c>
      <c r="R178" s="113">
        <f t="shared" si="30"/>
        <v>0</v>
      </c>
      <c r="S178" s="112" t="str">
        <f t="shared" si="35"/>
        <v>Doguola Pass</v>
      </c>
      <c r="T178" s="113">
        <f t="shared" si="30"/>
        <v>0</v>
      </c>
      <c r="U178" s="112" t="s">
        <v>406</v>
      </c>
      <c r="V178" s="54" t="s">
        <v>406</v>
      </c>
    </row>
    <row r="179" spans="3:22">
      <c r="C179" s="47" t="str">
        <f t="shared" si="25"/>
        <v>B2</v>
      </c>
      <c r="K179" s="106" t="str">
        <f t="shared" si="26"/>
        <v>0B0</v>
      </c>
      <c r="L179" s="107" t="s">
        <v>2133</v>
      </c>
      <c r="M179" s="108">
        <f t="shared" si="31"/>
        <v>177</v>
      </c>
      <c r="N179" s="108" t="str">
        <f t="shared" si="27"/>
        <v/>
      </c>
      <c r="O179" s="108">
        <f t="shared" si="28"/>
        <v>9</v>
      </c>
      <c r="P179" s="108">
        <f t="shared" si="29"/>
        <v>0</v>
      </c>
      <c r="Q179" s="112" t="s">
        <v>406</v>
      </c>
      <c r="R179" s="113">
        <f t="shared" si="30"/>
        <v>0</v>
      </c>
      <c r="S179" s="112" t="str">
        <f t="shared" si="35"/>
        <v>Doguola Pass</v>
      </c>
      <c r="T179" s="113">
        <f t="shared" si="30"/>
        <v>0</v>
      </c>
      <c r="U179" s="112" t="s">
        <v>406</v>
      </c>
      <c r="V179" s="54" t="s">
        <v>406</v>
      </c>
    </row>
    <row r="180" spans="3:22">
      <c r="C180" s="47" t="str">
        <f t="shared" si="25"/>
        <v>B3</v>
      </c>
      <c r="K180" s="106" t="str">
        <f t="shared" si="26"/>
        <v>0B1</v>
      </c>
      <c r="L180" s="107" t="s">
        <v>2134</v>
      </c>
      <c r="M180" s="108">
        <f t="shared" si="31"/>
        <v>178</v>
      </c>
      <c r="N180" s="108" t="str">
        <f t="shared" si="27"/>
        <v/>
      </c>
      <c r="O180" s="108">
        <f t="shared" si="28"/>
        <v>9</v>
      </c>
      <c r="P180" s="108">
        <f t="shared" si="29"/>
        <v>0</v>
      </c>
      <c r="Q180" s="112" t="s">
        <v>406</v>
      </c>
      <c r="R180" s="113">
        <f t="shared" si="30"/>
        <v>0</v>
      </c>
      <c r="S180" s="112" t="s">
        <v>406</v>
      </c>
      <c r="T180" s="113">
        <f t="shared" si="30"/>
        <v>0</v>
      </c>
      <c r="U180" s="112" t="s">
        <v>17</v>
      </c>
      <c r="V180" s="54" t="s">
        <v>406</v>
      </c>
    </row>
    <row r="181" spans="3:22">
      <c r="C181" s="47" t="str">
        <f t="shared" si="25"/>
        <v>B4</v>
      </c>
      <c r="K181" s="106" t="str">
        <f t="shared" si="26"/>
        <v>0B2</v>
      </c>
      <c r="L181" s="107" t="s">
        <v>2135</v>
      </c>
      <c r="M181" s="108">
        <f t="shared" si="31"/>
        <v>179</v>
      </c>
      <c r="N181" s="108" t="str">
        <f t="shared" si="27"/>
        <v/>
      </c>
      <c r="O181" s="108">
        <f t="shared" si="28"/>
        <v>9</v>
      </c>
      <c r="P181" s="108">
        <f t="shared" si="29"/>
        <v>0</v>
      </c>
      <c r="Q181" s="112" t="s">
        <v>406</v>
      </c>
      <c r="R181" s="113">
        <f t="shared" si="30"/>
        <v>0</v>
      </c>
      <c r="S181" s="112" t="s">
        <v>406</v>
      </c>
      <c r="T181" s="113">
        <f t="shared" si="30"/>
        <v>0</v>
      </c>
      <c r="U181" s="112" t="s">
        <v>17</v>
      </c>
      <c r="V181" s="54" t="s">
        <v>406</v>
      </c>
    </row>
    <row r="182" spans="3:22">
      <c r="C182" s="47" t="str">
        <f t="shared" si="25"/>
        <v>B5</v>
      </c>
      <c r="K182" s="106" t="str">
        <f t="shared" si="26"/>
        <v>0B3</v>
      </c>
      <c r="L182" s="107" t="s">
        <v>2136</v>
      </c>
      <c r="M182" s="108">
        <f t="shared" si="31"/>
        <v>180</v>
      </c>
      <c r="N182" s="108" t="str">
        <f t="shared" si="27"/>
        <v/>
      </c>
      <c r="O182" s="108">
        <f t="shared" si="28"/>
        <v>9</v>
      </c>
      <c r="P182" s="108">
        <f t="shared" si="29"/>
        <v>0</v>
      </c>
      <c r="Q182" s="112" t="s">
        <v>406</v>
      </c>
      <c r="R182" s="113">
        <f t="shared" si="30"/>
        <v>0</v>
      </c>
      <c r="S182" s="112" t="s">
        <v>406</v>
      </c>
      <c r="T182" s="113">
        <f t="shared" si="30"/>
        <v>0</v>
      </c>
      <c r="U182" s="112" t="s">
        <v>17</v>
      </c>
      <c r="V182" s="54" t="s">
        <v>406</v>
      </c>
    </row>
    <row r="183" spans="3:22">
      <c r="C183" s="47" t="str">
        <f t="shared" si="25"/>
        <v>B6</v>
      </c>
      <c r="K183" s="106" t="str">
        <f t="shared" si="26"/>
        <v>0B4</v>
      </c>
      <c r="L183" s="107" t="s">
        <v>2137</v>
      </c>
      <c r="M183" s="108">
        <f t="shared" si="31"/>
        <v>181</v>
      </c>
      <c r="N183" s="108" t="str">
        <f t="shared" si="27"/>
        <v/>
      </c>
      <c r="O183" s="108">
        <f t="shared" si="28"/>
        <v>9</v>
      </c>
      <c r="P183" s="108">
        <f t="shared" si="29"/>
        <v>0</v>
      </c>
      <c r="Q183" s="112" t="s">
        <v>406</v>
      </c>
      <c r="R183" s="113">
        <f t="shared" si="30"/>
        <v>0</v>
      </c>
      <c r="S183" s="112" t="s">
        <v>406</v>
      </c>
      <c r="T183" s="113">
        <f t="shared" si="30"/>
        <v>0</v>
      </c>
      <c r="U183" s="112" t="s">
        <v>17</v>
      </c>
      <c r="V183" s="54" t="s">
        <v>406</v>
      </c>
    </row>
    <row r="184" spans="3:22">
      <c r="C184" s="47" t="str">
        <f t="shared" si="25"/>
        <v>B7</v>
      </c>
      <c r="K184" s="106" t="str">
        <f t="shared" si="26"/>
        <v>0B5</v>
      </c>
      <c r="L184" s="107" t="s">
        <v>2138</v>
      </c>
      <c r="M184" s="108">
        <f t="shared" si="31"/>
        <v>182</v>
      </c>
      <c r="N184" s="108" t="str">
        <f t="shared" si="27"/>
        <v/>
      </c>
      <c r="O184" s="108">
        <f t="shared" si="28"/>
        <v>9</v>
      </c>
      <c r="P184" s="108">
        <f t="shared" si="29"/>
        <v>0</v>
      </c>
      <c r="Q184" s="112" t="s">
        <v>406</v>
      </c>
      <c r="R184" s="113">
        <f t="shared" si="30"/>
        <v>0</v>
      </c>
      <c r="S184" s="112" t="str">
        <f t="shared" ref="S184:S195" si="36">$D$40</f>
        <v>Bariaus Valley</v>
      </c>
      <c r="T184" s="113">
        <f t="shared" si="30"/>
        <v>0</v>
      </c>
      <c r="U184" s="112" t="s">
        <v>406</v>
      </c>
      <c r="V184" s="54" t="s">
        <v>406</v>
      </c>
    </row>
    <row r="185" spans="3:22">
      <c r="C185" s="47" t="str">
        <f t="shared" si="25"/>
        <v>B8</v>
      </c>
      <c r="K185" s="106" t="str">
        <f t="shared" si="26"/>
        <v>0B6</v>
      </c>
      <c r="L185" s="107" t="s">
        <v>2139</v>
      </c>
      <c r="M185" s="108">
        <f t="shared" si="31"/>
        <v>183</v>
      </c>
      <c r="N185" s="108" t="str">
        <f t="shared" si="27"/>
        <v/>
      </c>
      <c r="O185" s="108">
        <f t="shared" si="28"/>
        <v>9</v>
      </c>
      <c r="P185" s="108">
        <f t="shared" si="29"/>
        <v>0</v>
      </c>
      <c r="Q185" s="112" t="s">
        <v>406</v>
      </c>
      <c r="R185" s="113">
        <f t="shared" si="30"/>
        <v>0</v>
      </c>
      <c r="S185" s="112" t="str">
        <f t="shared" si="36"/>
        <v>Bariaus Valley</v>
      </c>
      <c r="T185" s="113">
        <f t="shared" si="30"/>
        <v>0</v>
      </c>
      <c r="U185" s="112" t="s">
        <v>406</v>
      </c>
      <c r="V185" s="54" t="s">
        <v>406</v>
      </c>
    </row>
    <row r="186" spans="3:22">
      <c r="C186" s="47" t="str">
        <f t="shared" si="25"/>
        <v>B9</v>
      </c>
      <c r="K186" s="106" t="str">
        <f t="shared" si="26"/>
        <v>0B7</v>
      </c>
      <c r="L186" s="107" t="s">
        <v>2140</v>
      </c>
      <c r="M186" s="108">
        <f t="shared" si="31"/>
        <v>184</v>
      </c>
      <c r="N186" s="108" t="str">
        <f t="shared" si="27"/>
        <v/>
      </c>
      <c r="O186" s="108">
        <f t="shared" si="28"/>
        <v>9</v>
      </c>
      <c r="P186" s="108">
        <f t="shared" si="29"/>
        <v>0</v>
      </c>
      <c r="Q186" s="112" t="s">
        <v>406</v>
      </c>
      <c r="R186" s="113">
        <f t="shared" si="30"/>
        <v>0</v>
      </c>
      <c r="S186" s="112" t="str">
        <f t="shared" si="36"/>
        <v>Bariaus Valley</v>
      </c>
      <c r="T186" s="113">
        <f t="shared" si="30"/>
        <v>0</v>
      </c>
      <c r="U186" s="112" t="s">
        <v>406</v>
      </c>
      <c r="V186" s="54" t="s">
        <v>406</v>
      </c>
    </row>
    <row r="187" spans="3:22">
      <c r="C187" s="47" t="str">
        <f t="shared" si="25"/>
        <v>BA</v>
      </c>
      <c r="K187" s="106" t="str">
        <f t="shared" si="26"/>
        <v>0B8</v>
      </c>
      <c r="L187" s="107" t="s">
        <v>2141</v>
      </c>
      <c r="M187" s="108">
        <f t="shared" si="31"/>
        <v>185</v>
      </c>
      <c r="N187" s="108" t="str">
        <f t="shared" si="27"/>
        <v/>
      </c>
      <c r="O187" s="108">
        <f t="shared" si="28"/>
        <v>9</v>
      </c>
      <c r="P187" s="108">
        <f t="shared" si="29"/>
        <v>0</v>
      </c>
      <c r="Q187" s="112" t="s">
        <v>406</v>
      </c>
      <c r="R187" s="113">
        <f t="shared" si="30"/>
        <v>0</v>
      </c>
      <c r="S187" s="112" t="str">
        <f t="shared" si="36"/>
        <v>Bariaus Valley</v>
      </c>
      <c r="T187" s="113">
        <f t="shared" si="30"/>
        <v>0</v>
      </c>
      <c r="U187" s="112" t="s">
        <v>406</v>
      </c>
      <c r="V187" s="54" t="s">
        <v>406</v>
      </c>
    </row>
    <row r="188" spans="3:22">
      <c r="C188" s="47" t="str">
        <f t="shared" si="25"/>
        <v>BB</v>
      </c>
      <c r="K188" s="106" t="str">
        <f t="shared" si="26"/>
        <v>0B9</v>
      </c>
      <c r="L188" s="107" t="s">
        <v>2142</v>
      </c>
      <c r="M188" s="108">
        <f t="shared" si="31"/>
        <v>186</v>
      </c>
      <c r="N188" s="108" t="str">
        <f t="shared" si="27"/>
        <v/>
      </c>
      <c r="O188" s="108">
        <f t="shared" si="28"/>
        <v>9</v>
      </c>
      <c r="P188" s="108">
        <f t="shared" si="29"/>
        <v>0</v>
      </c>
      <c r="Q188" s="112" t="s">
        <v>406</v>
      </c>
      <c r="R188" s="113">
        <f t="shared" si="30"/>
        <v>0</v>
      </c>
      <c r="S188" s="112" t="str">
        <f t="shared" si="36"/>
        <v>Bariaus Valley</v>
      </c>
      <c r="T188" s="113">
        <f t="shared" si="30"/>
        <v>0</v>
      </c>
      <c r="U188" s="112" t="s">
        <v>406</v>
      </c>
      <c r="V188" s="54" t="s">
        <v>406</v>
      </c>
    </row>
    <row r="189" spans="3:22">
      <c r="C189" s="47" t="str">
        <f t="shared" si="25"/>
        <v>BC</v>
      </c>
      <c r="K189" s="106" t="str">
        <f t="shared" si="26"/>
        <v>0BA</v>
      </c>
      <c r="L189" s="107" t="s">
        <v>2143</v>
      </c>
      <c r="M189" s="108">
        <f t="shared" si="31"/>
        <v>187</v>
      </c>
      <c r="N189" s="108" t="str">
        <f t="shared" si="27"/>
        <v/>
      </c>
      <c r="O189" s="108">
        <f t="shared" si="28"/>
        <v>9</v>
      </c>
      <c r="P189" s="108">
        <f t="shared" si="29"/>
        <v>0</v>
      </c>
      <c r="Q189" s="112" t="s">
        <v>406</v>
      </c>
      <c r="R189" s="113">
        <f t="shared" si="30"/>
        <v>0</v>
      </c>
      <c r="S189" s="112" t="str">
        <f t="shared" si="36"/>
        <v>Bariaus Valley</v>
      </c>
      <c r="T189" s="113">
        <f t="shared" si="30"/>
        <v>0</v>
      </c>
      <c r="U189" s="112" t="s">
        <v>406</v>
      </c>
      <c r="V189" s="54" t="s">
        <v>406</v>
      </c>
    </row>
    <row r="190" spans="3:22">
      <c r="C190" s="47" t="str">
        <f t="shared" si="25"/>
        <v>BD</v>
      </c>
      <c r="K190" s="106" t="str">
        <f t="shared" si="26"/>
        <v>0BB</v>
      </c>
      <c r="L190" s="107" t="s">
        <v>2144</v>
      </c>
      <c r="M190" s="108">
        <f t="shared" si="31"/>
        <v>188</v>
      </c>
      <c r="N190" s="108" t="str">
        <f t="shared" si="27"/>
        <v/>
      </c>
      <c r="O190" s="108">
        <f t="shared" si="28"/>
        <v>9</v>
      </c>
      <c r="P190" s="108">
        <f t="shared" si="29"/>
        <v>0</v>
      </c>
      <c r="Q190" s="112" t="s">
        <v>406</v>
      </c>
      <c r="R190" s="113">
        <f t="shared" si="30"/>
        <v>0</v>
      </c>
      <c r="S190" s="112" t="str">
        <f t="shared" si="36"/>
        <v>Bariaus Valley</v>
      </c>
      <c r="T190" s="113">
        <f t="shared" si="30"/>
        <v>0</v>
      </c>
      <c r="U190" s="112" t="s">
        <v>406</v>
      </c>
      <c r="V190" s="54" t="s">
        <v>406</v>
      </c>
    </row>
    <row r="191" spans="3:22">
      <c r="C191" s="47" t="str">
        <f t="shared" si="25"/>
        <v>BE</v>
      </c>
      <c r="K191" s="106" t="str">
        <f t="shared" si="26"/>
        <v>0BC</v>
      </c>
      <c r="L191" s="107" t="s">
        <v>2145</v>
      </c>
      <c r="M191" s="108">
        <f t="shared" si="31"/>
        <v>189</v>
      </c>
      <c r="N191" s="108" t="str">
        <f t="shared" si="27"/>
        <v/>
      </c>
      <c r="O191" s="108">
        <f t="shared" si="28"/>
        <v>9</v>
      </c>
      <c r="P191" s="108">
        <f t="shared" si="29"/>
        <v>0</v>
      </c>
      <c r="Q191" s="112" t="s">
        <v>406</v>
      </c>
      <c r="R191" s="113">
        <f t="shared" si="30"/>
        <v>0</v>
      </c>
      <c r="S191" s="112" t="str">
        <f t="shared" si="36"/>
        <v>Bariaus Valley</v>
      </c>
      <c r="T191" s="113">
        <f t="shared" si="30"/>
        <v>0</v>
      </c>
      <c r="U191" s="112" t="s">
        <v>406</v>
      </c>
      <c r="V191" s="54" t="s">
        <v>406</v>
      </c>
    </row>
    <row r="192" spans="3:22">
      <c r="C192" s="47" t="str">
        <f t="shared" si="25"/>
        <v>BF</v>
      </c>
      <c r="K192" s="106" t="str">
        <f t="shared" si="26"/>
        <v>0BD</v>
      </c>
      <c r="L192" s="107" t="s">
        <v>2146</v>
      </c>
      <c r="M192" s="108">
        <f t="shared" si="31"/>
        <v>190</v>
      </c>
      <c r="N192" s="108" t="str">
        <f t="shared" si="27"/>
        <v/>
      </c>
      <c r="O192" s="108">
        <f t="shared" si="28"/>
        <v>9</v>
      </c>
      <c r="P192" s="108">
        <f t="shared" si="29"/>
        <v>0</v>
      </c>
      <c r="Q192" s="112" t="s">
        <v>406</v>
      </c>
      <c r="R192" s="113">
        <f t="shared" si="30"/>
        <v>0</v>
      </c>
      <c r="S192" s="112" t="str">
        <f t="shared" si="36"/>
        <v>Bariaus Valley</v>
      </c>
      <c r="T192" s="113">
        <f t="shared" si="30"/>
        <v>0</v>
      </c>
      <c r="U192" s="112" t="s">
        <v>406</v>
      </c>
      <c r="V192" s="54" t="s">
        <v>406</v>
      </c>
    </row>
    <row r="193" spans="3:22">
      <c r="C193" s="47" t="str">
        <f t="shared" si="25"/>
        <v>C0</v>
      </c>
      <c r="K193" s="106" t="str">
        <f t="shared" si="26"/>
        <v>0BE</v>
      </c>
      <c r="L193" s="107" t="s">
        <v>2147</v>
      </c>
      <c r="M193" s="108">
        <f t="shared" si="31"/>
        <v>191</v>
      </c>
      <c r="N193" s="108" t="str">
        <f t="shared" si="27"/>
        <v/>
      </c>
      <c r="O193" s="108">
        <f t="shared" si="28"/>
        <v>9</v>
      </c>
      <c r="P193" s="108">
        <f t="shared" si="29"/>
        <v>0</v>
      </c>
      <c r="Q193" s="112" t="s">
        <v>406</v>
      </c>
      <c r="R193" s="113">
        <f t="shared" si="30"/>
        <v>0</v>
      </c>
      <c r="S193" s="112" t="str">
        <f t="shared" si="36"/>
        <v>Bariaus Valley</v>
      </c>
      <c r="T193" s="113">
        <f t="shared" si="30"/>
        <v>0</v>
      </c>
      <c r="U193" s="112" t="s">
        <v>406</v>
      </c>
      <c r="V193" s="54" t="s">
        <v>406</v>
      </c>
    </row>
    <row r="194" spans="3:22">
      <c r="C194" s="47" t="str">
        <f t="shared" ref="C194:C224" si="37">DEC2HEX(ROW()-1,2)</f>
        <v>C1</v>
      </c>
      <c r="K194" s="106" t="str">
        <f t="shared" si="26"/>
        <v>0BF</v>
      </c>
      <c r="L194" s="107" t="s">
        <v>2148</v>
      </c>
      <c r="M194" s="108">
        <f t="shared" si="31"/>
        <v>192</v>
      </c>
      <c r="N194" s="108" t="str">
        <f t="shared" si="27"/>
        <v/>
      </c>
      <c r="O194" s="108">
        <f t="shared" si="28"/>
        <v>9</v>
      </c>
      <c r="P194" s="108">
        <f t="shared" si="29"/>
        <v>0</v>
      </c>
      <c r="Q194" s="112" t="s">
        <v>406</v>
      </c>
      <c r="R194" s="113">
        <f t="shared" si="30"/>
        <v>0</v>
      </c>
      <c r="S194" s="112" t="str">
        <f t="shared" si="36"/>
        <v>Bariaus Valley</v>
      </c>
      <c r="T194" s="113">
        <f t="shared" si="30"/>
        <v>0</v>
      </c>
      <c r="U194" s="112" t="s">
        <v>406</v>
      </c>
      <c r="V194" s="54" t="s">
        <v>406</v>
      </c>
    </row>
    <row r="195" spans="3:22">
      <c r="C195" s="47" t="str">
        <f t="shared" si="37"/>
        <v>C2</v>
      </c>
      <c r="K195" s="106" t="str">
        <f t="shared" ref="K195:K258" si="38">DEC2HEX(ROW()-3,3)</f>
        <v>0C0</v>
      </c>
      <c r="L195" s="107" t="s">
        <v>2149</v>
      </c>
      <c r="M195" s="108">
        <f t="shared" si="31"/>
        <v>193</v>
      </c>
      <c r="N195" s="108" t="str">
        <f t="shared" si="27"/>
        <v/>
      </c>
      <c r="O195" s="108">
        <f t="shared" si="28"/>
        <v>9</v>
      </c>
      <c r="P195" s="108">
        <f t="shared" si="29"/>
        <v>0</v>
      </c>
      <c r="Q195" s="112" t="s">
        <v>406</v>
      </c>
      <c r="R195" s="113">
        <f t="shared" si="30"/>
        <v>0</v>
      </c>
      <c r="S195" s="112" t="str">
        <f t="shared" si="36"/>
        <v>Bariaus Valley</v>
      </c>
      <c r="T195" s="113">
        <f t="shared" si="30"/>
        <v>0</v>
      </c>
      <c r="U195" s="112" t="s">
        <v>406</v>
      </c>
      <c r="V195" s="54" t="s">
        <v>406</v>
      </c>
    </row>
    <row r="196" spans="3:22">
      <c r="C196" s="47" t="str">
        <f t="shared" si="37"/>
        <v>C3</v>
      </c>
      <c r="K196" s="106" t="str">
        <f t="shared" si="38"/>
        <v>0C1</v>
      </c>
      <c r="L196" s="107" t="s">
        <v>2150</v>
      </c>
      <c r="M196" s="108">
        <f t="shared" si="31"/>
        <v>194</v>
      </c>
      <c r="N196" s="108" t="str">
        <f t="shared" ref="N196:N259" si="39">IFERROR(DEC2HEX(MATCH(M196,$O$3:$O$514,0)-1,3)&amp;", ","")</f>
        <v/>
      </c>
      <c r="O196" s="108">
        <f t="shared" ref="O196:O259" si="40">O195+P196</f>
        <v>9</v>
      </c>
      <c r="P196" s="108">
        <f t="shared" ref="P196:P259" si="41">IF(AND(LEN(Q196)=0,LEN(S196)=0,LEN(U196)=0),1,0)</f>
        <v>0</v>
      </c>
      <c r="Q196" s="112" t="s">
        <v>406</v>
      </c>
      <c r="R196" s="113">
        <f t="shared" ref="R196:T259" si="42">$P196</f>
        <v>0</v>
      </c>
      <c r="S196" s="112" t="str">
        <f t="shared" ref="S196:S203" si="43">$D$41</f>
        <v>Finath River</v>
      </c>
      <c r="T196" s="113">
        <f t="shared" si="42"/>
        <v>0</v>
      </c>
      <c r="U196" s="112" t="s">
        <v>406</v>
      </c>
      <c r="V196" s="54" t="s">
        <v>406</v>
      </c>
    </row>
    <row r="197" spans="3:22">
      <c r="C197" s="47" t="str">
        <f t="shared" si="37"/>
        <v>C4</v>
      </c>
      <c r="K197" s="106" t="str">
        <f t="shared" si="38"/>
        <v>0C2</v>
      </c>
      <c r="L197" s="107" t="s">
        <v>2151</v>
      </c>
      <c r="M197" s="108">
        <f t="shared" ref="M197:M260" si="44">M196+1</f>
        <v>195</v>
      </c>
      <c r="N197" s="108" t="str">
        <f t="shared" si="39"/>
        <v/>
      </c>
      <c r="O197" s="108">
        <f t="shared" si="40"/>
        <v>9</v>
      </c>
      <c r="P197" s="108">
        <f t="shared" si="41"/>
        <v>0</v>
      </c>
      <c r="Q197" s="112" t="s">
        <v>406</v>
      </c>
      <c r="R197" s="113">
        <f t="shared" si="42"/>
        <v>0</v>
      </c>
      <c r="S197" s="112" t="str">
        <f t="shared" si="43"/>
        <v>Finath River</v>
      </c>
      <c r="T197" s="113">
        <f t="shared" si="42"/>
        <v>0</v>
      </c>
      <c r="U197" s="112" t="s">
        <v>406</v>
      </c>
      <c r="V197" s="54" t="s">
        <v>406</v>
      </c>
    </row>
    <row r="198" spans="3:22">
      <c r="C198" s="47" t="str">
        <f t="shared" si="37"/>
        <v>C5</v>
      </c>
      <c r="K198" s="106" t="str">
        <f t="shared" si="38"/>
        <v>0C3</v>
      </c>
      <c r="L198" s="107" t="s">
        <v>2152</v>
      </c>
      <c r="M198" s="108">
        <f t="shared" si="44"/>
        <v>196</v>
      </c>
      <c r="N198" s="108" t="str">
        <f t="shared" si="39"/>
        <v/>
      </c>
      <c r="O198" s="108">
        <f t="shared" si="40"/>
        <v>9</v>
      </c>
      <c r="P198" s="108">
        <f t="shared" si="41"/>
        <v>0</v>
      </c>
      <c r="Q198" s="112" t="s">
        <v>406</v>
      </c>
      <c r="R198" s="113">
        <f t="shared" si="42"/>
        <v>0</v>
      </c>
      <c r="S198" s="112" t="str">
        <f t="shared" si="43"/>
        <v>Finath River</v>
      </c>
      <c r="T198" s="113">
        <f t="shared" si="42"/>
        <v>0</v>
      </c>
      <c r="U198" s="112" t="s">
        <v>406</v>
      </c>
      <c r="V198" s="54" t="s">
        <v>406</v>
      </c>
    </row>
    <row r="199" spans="3:22">
      <c r="C199" s="47" t="str">
        <f t="shared" si="37"/>
        <v>C6</v>
      </c>
      <c r="K199" s="106" t="str">
        <f t="shared" si="38"/>
        <v>0C4</v>
      </c>
      <c r="L199" s="107" t="s">
        <v>2153</v>
      </c>
      <c r="M199" s="108">
        <f t="shared" si="44"/>
        <v>197</v>
      </c>
      <c r="N199" s="108" t="str">
        <f t="shared" si="39"/>
        <v/>
      </c>
      <c r="O199" s="108">
        <f t="shared" si="40"/>
        <v>9</v>
      </c>
      <c r="P199" s="108">
        <f t="shared" si="41"/>
        <v>0</v>
      </c>
      <c r="Q199" s="112" t="s">
        <v>406</v>
      </c>
      <c r="R199" s="113">
        <f t="shared" si="42"/>
        <v>0</v>
      </c>
      <c r="S199" s="112" t="str">
        <f t="shared" si="43"/>
        <v>Finath River</v>
      </c>
      <c r="T199" s="113">
        <f t="shared" si="42"/>
        <v>0</v>
      </c>
      <c r="U199" s="112" t="s">
        <v>406</v>
      </c>
      <c r="V199" s="54" t="s">
        <v>406</v>
      </c>
    </row>
    <row r="200" spans="3:22">
      <c r="C200" s="47" t="str">
        <f t="shared" si="37"/>
        <v>C7</v>
      </c>
      <c r="K200" s="106" t="str">
        <f t="shared" si="38"/>
        <v>0C5</v>
      </c>
      <c r="L200" s="107" t="s">
        <v>2154</v>
      </c>
      <c r="M200" s="108">
        <f t="shared" si="44"/>
        <v>198</v>
      </c>
      <c r="N200" s="108" t="str">
        <f t="shared" si="39"/>
        <v/>
      </c>
      <c r="O200" s="108">
        <f t="shared" si="40"/>
        <v>9</v>
      </c>
      <c r="P200" s="108">
        <f t="shared" si="41"/>
        <v>0</v>
      </c>
      <c r="Q200" s="112" t="s">
        <v>406</v>
      </c>
      <c r="R200" s="113">
        <f t="shared" si="42"/>
        <v>0</v>
      </c>
      <c r="S200" s="112" t="str">
        <f t="shared" si="43"/>
        <v>Finath River</v>
      </c>
      <c r="T200" s="113">
        <f t="shared" si="42"/>
        <v>0</v>
      </c>
      <c r="U200" s="112" t="s">
        <v>406</v>
      </c>
      <c r="V200" s="54" t="s">
        <v>406</v>
      </c>
    </row>
    <row r="201" spans="3:22">
      <c r="C201" s="47" t="str">
        <f t="shared" si="37"/>
        <v>C8</v>
      </c>
      <c r="K201" s="106" t="str">
        <f t="shared" si="38"/>
        <v>0C6</v>
      </c>
      <c r="L201" s="107" t="s">
        <v>2155</v>
      </c>
      <c r="M201" s="108">
        <f t="shared" si="44"/>
        <v>199</v>
      </c>
      <c r="N201" s="108" t="str">
        <f t="shared" si="39"/>
        <v/>
      </c>
      <c r="O201" s="108">
        <f t="shared" si="40"/>
        <v>9</v>
      </c>
      <c r="P201" s="108">
        <f t="shared" si="41"/>
        <v>0</v>
      </c>
      <c r="Q201" s="112" t="s">
        <v>406</v>
      </c>
      <c r="R201" s="113">
        <f t="shared" si="42"/>
        <v>0</v>
      </c>
      <c r="S201" s="112" t="str">
        <f t="shared" si="43"/>
        <v>Finath River</v>
      </c>
      <c r="T201" s="113">
        <f t="shared" si="42"/>
        <v>0</v>
      </c>
      <c r="U201" s="112" t="s">
        <v>406</v>
      </c>
      <c r="V201" s="54" t="s">
        <v>406</v>
      </c>
    </row>
    <row r="202" spans="3:22">
      <c r="C202" s="47" t="str">
        <f t="shared" si="37"/>
        <v>C9</v>
      </c>
      <c r="K202" s="106" t="str">
        <f t="shared" si="38"/>
        <v>0C7</v>
      </c>
      <c r="L202" s="107" t="s">
        <v>2156</v>
      </c>
      <c r="M202" s="108">
        <f t="shared" si="44"/>
        <v>200</v>
      </c>
      <c r="N202" s="108" t="str">
        <f t="shared" si="39"/>
        <v/>
      </c>
      <c r="O202" s="108">
        <f t="shared" si="40"/>
        <v>9</v>
      </c>
      <c r="P202" s="108">
        <f t="shared" si="41"/>
        <v>0</v>
      </c>
      <c r="Q202" s="112" t="s">
        <v>406</v>
      </c>
      <c r="R202" s="113">
        <f t="shared" si="42"/>
        <v>0</v>
      </c>
      <c r="S202" s="112" t="str">
        <f t="shared" si="43"/>
        <v>Finath River</v>
      </c>
      <c r="T202" s="113">
        <f t="shared" si="42"/>
        <v>0</v>
      </c>
      <c r="U202" s="112" t="s">
        <v>406</v>
      </c>
      <c r="V202" s="54" t="s">
        <v>406</v>
      </c>
    </row>
    <row r="203" spans="3:22">
      <c r="C203" s="47" t="str">
        <f t="shared" si="37"/>
        <v>CA</v>
      </c>
      <c r="K203" s="106" t="str">
        <f t="shared" si="38"/>
        <v>0C8</v>
      </c>
      <c r="L203" s="107" t="s">
        <v>2157</v>
      </c>
      <c r="M203" s="108">
        <f t="shared" si="44"/>
        <v>201</v>
      </c>
      <c r="N203" s="108" t="str">
        <f t="shared" si="39"/>
        <v/>
      </c>
      <c r="O203" s="108">
        <f t="shared" si="40"/>
        <v>9</v>
      </c>
      <c r="P203" s="108">
        <f t="shared" si="41"/>
        <v>0</v>
      </c>
      <c r="Q203" s="112" t="s">
        <v>406</v>
      </c>
      <c r="R203" s="113">
        <f t="shared" si="42"/>
        <v>0</v>
      </c>
      <c r="S203" s="112" t="str">
        <f t="shared" si="43"/>
        <v>Finath River</v>
      </c>
      <c r="T203" s="113">
        <f t="shared" si="42"/>
        <v>0</v>
      </c>
      <c r="U203" s="112" t="s">
        <v>406</v>
      </c>
      <c r="V203" s="54" t="s">
        <v>406</v>
      </c>
    </row>
    <row r="204" spans="3:22">
      <c r="C204" s="47" t="str">
        <f t="shared" si="37"/>
        <v>CB</v>
      </c>
      <c r="K204" s="106" t="str">
        <f t="shared" si="38"/>
        <v>0C9</v>
      </c>
      <c r="L204" s="107" t="s">
        <v>2158</v>
      </c>
      <c r="M204" s="108">
        <f t="shared" si="44"/>
        <v>202</v>
      </c>
      <c r="N204" s="108" t="str">
        <f t="shared" si="39"/>
        <v/>
      </c>
      <c r="O204" s="108">
        <f t="shared" si="40"/>
        <v>9</v>
      </c>
      <c r="P204" s="108">
        <f t="shared" si="41"/>
        <v>0</v>
      </c>
      <c r="Q204" s="112" t="s">
        <v>406</v>
      </c>
      <c r="R204" s="113">
        <f t="shared" si="42"/>
        <v>0</v>
      </c>
      <c r="S204" s="112" t="s">
        <v>406</v>
      </c>
      <c r="T204" s="113">
        <f t="shared" si="42"/>
        <v>0</v>
      </c>
      <c r="U204" s="112" t="s">
        <v>16</v>
      </c>
      <c r="V204" s="54" t="s">
        <v>406</v>
      </c>
    </row>
    <row r="205" spans="3:22">
      <c r="C205" s="47" t="str">
        <f t="shared" si="37"/>
        <v>CC</v>
      </c>
      <c r="K205" s="106" t="str">
        <f t="shared" si="38"/>
        <v>0CA</v>
      </c>
      <c r="L205" s="107" t="s">
        <v>2159</v>
      </c>
      <c r="M205" s="108">
        <f t="shared" si="44"/>
        <v>203</v>
      </c>
      <c r="N205" s="108" t="str">
        <f t="shared" si="39"/>
        <v/>
      </c>
      <c r="O205" s="108">
        <f t="shared" si="40"/>
        <v>9</v>
      </c>
      <c r="P205" s="108">
        <f t="shared" si="41"/>
        <v>0</v>
      </c>
      <c r="Q205" s="112" t="s">
        <v>406</v>
      </c>
      <c r="R205" s="113">
        <f t="shared" si="42"/>
        <v>0</v>
      </c>
      <c r="S205" s="112" t="s">
        <v>406</v>
      </c>
      <c r="T205" s="113">
        <f t="shared" si="42"/>
        <v>0</v>
      </c>
      <c r="U205" s="112" t="s">
        <v>16</v>
      </c>
      <c r="V205" s="54" t="s">
        <v>406</v>
      </c>
    </row>
    <row r="206" spans="3:22">
      <c r="C206" s="47" t="str">
        <f t="shared" si="37"/>
        <v>CD</v>
      </c>
      <c r="K206" s="106" t="str">
        <f t="shared" si="38"/>
        <v>0CB</v>
      </c>
      <c r="L206" s="107" t="s">
        <v>2160</v>
      </c>
      <c r="M206" s="108">
        <f t="shared" si="44"/>
        <v>204</v>
      </c>
      <c r="N206" s="108" t="str">
        <f t="shared" si="39"/>
        <v/>
      </c>
      <c r="O206" s="108">
        <f t="shared" si="40"/>
        <v>9</v>
      </c>
      <c r="P206" s="108">
        <f t="shared" si="41"/>
        <v>0</v>
      </c>
      <c r="Q206" s="112" t="s">
        <v>406</v>
      </c>
      <c r="R206" s="113">
        <f t="shared" si="42"/>
        <v>0</v>
      </c>
      <c r="S206" s="112" t="s">
        <v>406</v>
      </c>
      <c r="T206" s="113">
        <f t="shared" si="42"/>
        <v>0</v>
      </c>
      <c r="U206" s="112" t="s">
        <v>16</v>
      </c>
      <c r="V206" s="54" t="s">
        <v>406</v>
      </c>
    </row>
    <row r="207" spans="3:22">
      <c r="C207" s="47" t="str">
        <f t="shared" si="37"/>
        <v>CE</v>
      </c>
      <c r="K207" s="106" t="str">
        <f t="shared" si="38"/>
        <v>0CC</v>
      </c>
      <c r="L207" s="107" t="s">
        <v>2161</v>
      </c>
      <c r="M207" s="108">
        <f t="shared" si="44"/>
        <v>205</v>
      </c>
      <c r="N207" s="108" t="str">
        <f t="shared" si="39"/>
        <v/>
      </c>
      <c r="O207" s="108">
        <f t="shared" si="40"/>
        <v>9</v>
      </c>
      <c r="P207" s="108">
        <f t="shared" si="41"/>
        <v>0</v>
      </c>
      <c r="Q207" s="112" t="s">
        <v>406</v>
      </c>
      <c r="R207" s="113">
        <f t="shared" si="42"/>
        <v>0</v>
      </c>
      <c r="S207" s="112" t="s">
        <v>406</v>
      </c>
      <c r="T207" s="113">
        <f t="shared" si="42"/>
        <v>0</v>
      </c>
      <c r="U207" s="112" t="s">
        <v>16</v>
      </c>
      <c r="V207" s="54" t="s">
        <v>406</v>
      </c>
    </row>
    <row r="208" spans="3:22">
      <c r="C208" s="47" t="str">
        <f t="shared" si="37"/>
        <v>CF</v>
      </c>
      <c r="K208" s="106" t="str">
        <f t="shared" si="38"/>
        <v>0CD</v>
      </c>
      <c r="L208" s="107" t="s">
        <v>2162</v>
      </c>
      <c r="M208" s="108">
        <f t="shared" si="44"/>
        <v>206</v>
      </c>
      <c r="N208" s="108" t="str">
        <f t="shared" si="39"/>
        <v/>
      </c>
      <c r="O208" s="108">
        <f t="shared" si="40"/>
        <v>9</v>
      </c>
      <c r="P208" s="108">
        <f t="shared" si="41"/>
        <v>0</v>
      </c>
      <c r="Q208" s="112" t="s">
        <v>406</v>
      </c>
      <c r="R208" s="113">
        <f t="shared" si="42"/>
        <v>0</v>
      </c>
      <c r="S208" s="112" t="str">
        <f t="shared" ref="S208:S215" si="45">$D$42</f>
        <v>Poeskas Lake</v>
      </c>
      <c r="T208" s="113">
        <f t="shared" si="42"/>
        <v>0</v>
      </c>
      <c r="U208" s="112" t="s">
        <v>406</v>
      </c>
      <c r="V208" s="54" t="s">
        <v>406</v>
      </c>
    </row>
    <row r="209" spans="3:22">
      <c r="C209" s="47" t="str">
        <f t="shared" si="37"/>
        <v>D0</v>
      </c>
      <c r="K209" s="106" t="str">
        <f t="shared" si="38"/>
        <v>0CE</v>
      </c>
      <c r="L209" s="107" t="s">
        <v>2163</v>
      </c>
      <c r="M209" s="108">
        <f t="shared" si="44"/>
        <v>207</v>
      </c>
      <c r="N209" s="108" t="str">
        <f t="shared" si="39"/>
        <v/>
      </c>
      <c r="O209" s="108">
        <f t="shared" si="40"/>
        <v>9</v>
      </c>
      <c r="P209" s="108">
        <f t="shared" si="41"/>
        <v>0</v>
      </c>
      <c r="Q209" s="112" t="s">
        <v>406</v>
      </c>
      <c r="R209" s="113">
        <f t="shared" si="42"/>
        <v>0</v>
      </c>
      <c r="S209" s="112" t="str">
        <f t="shared" si="45"/>
        <v>Poeskas Lake</v>
      </c>
      <c r="T209" s="113">
        <f t="shared" si="42"/>
        <v>0</v>
      </c>
      <c r="U209" s="112" t="s">
        <v>406</v>
      </c>
      <c r="V209" s="54" t="s">
        <v>406</v>
      </c>
    </row>
    <row r="210" spans="3:22">
      <c r="C210" s="47" t="str">
        <f t="shared" si="37"/>
        <v>D1</v>
      </c>
      <c r="K210" s="106" t="str">
        <f t="shared" si="38"/>
        <v>0CF</v>
      </c>
      <c r="L210" s="107" t="s">
        <v>2164</v>
      </c>
      <c r="M210" s="108">
        <f t="shared" si="44"/>
        <v>208</v>
      </c>
      <c r="N210" s="108" t="str">
        <f t="shared" si="39"/>
        <v/>
      </c>
      <c r="O210" s="108">
        <f t="shared" si="40"/>
        <v>9</v>
      </c>
      <c r="P210" s="108">
        <f t="shared" si="41"/>
        <v>0</v>
      </c>
      <c r="Q210" s="112" t="s">
        <v>406</v>
      </c>
      <c r="R210" s="113">
        <f t="shared" si="42"/>
        <v>0</v>
      </c>
      <c r="S210" s="112" t="str">
        <f t="shared" si="45"/>
        <v>Poeskas Lake</v>
      </c>
      <c r="T210" s="113">
        <f t="shared" si="42"/>
        <v>0</v>
      </c>
      <c r="U210" s="112" t="s">
        <v>406</v>
      </c>
      <c r="V210" s="54" t="s">
        <v>406</v>
      </c>
    </row>
    <row r="211" spans="3:22">
      <c r="C211" s="47" t="str">
        <f t="shared" si="37"/>
        <v>D2</v>
      </c>
      <c r="K211" s="106" t="str">
        <f t="shared" si="38"/>
        <v>0D0</v>
      </c>
      <c r="L211" s="107" t="s">
        <v>2165</v>
      </c>
      <c r="M211" s="108">
        <f t="shared" si="44"/>
        <v>209</v>
      </c>
      <c r="N211" s="108" t="str">
        <f t="shared" si="39"/>
        <v/>
      </c>
      <c r="O211" s="108">
        <f t="shared" si="40"/>
        <v>9</v>
      </c>
      <c r="P211" s="108">
        <f t="shared" si="41"/>
        <v>0</v>
      </c>
      <c r="Q211" s="112" t="s">
        <v>406</v>
      </c>
      <c r="R211" s="113">
        <f t="shared" si="42"/>
        <v>0</v>
      </c>
      <c r="S211" s="112" t="str">
        <f t="shared" si="45"/>
        <v>Poeskas Lake</v>
      </c>
      <c r="T211" s="113">
        <f t="shared" si="42"/>
        <v>0</v>
      </c>
      <c r="U211" s="112" t="s">
        <v>406</v>
      </c>
      <c r="V211" s="54" t="s">
        <v>406</v>
      </c>
    </row>
    <row r="212" spans="3:22">
      <c r="C212" s="47" t="str">
        <f t="shared" si="37"/>
        <v>D3</v>
      </c>
      <c r="K212" s="106" t="str">
        <f t="shared" si="38"/>
        <v>0D1</v>
      </c>
      <c r="L212" s="107" t="s">
        <v>2166</v>
      </c>
      <c r="M212" s="108">
        <f t="shared" si="44"/>
        <v>210</v>
      </c>
      <c r="N212" s="108" t="str">
        <f t="shared" si="39"/>
        <v/>
      </c>
      <c r="O212" s="108">
        <f t="shared" si="40"/>
        <v>9</v>
      </c>
      <c r="P212" s="108">
        <f t="shared" si="41"/>
        <v>0</v>
      </c>
      <c r="Q212" s="112" t="s">
        <v>406</v>
      </c>
      <c r="R212" s="113">
        <f t="shared" si="42"/>
        <v>0</v>
      </c>
      <c r="S212" s="112" t="str">
        <f t="shared" si="45"/>
        <v>Poeskas Lake</v>
      </c>
      <c r="T212" s="113">
        <f t="shared" si="42"/>
        <v>0</v>
      </c>
      <c r="U212" s="112" t="s">
        <v>406</v>
      </c>
      <c r="V212" s="54" t="s">
        <v>406</v>
      </c>
    </row>
    <row r="213" spans="3:22">
      <c r="C213" s="47" t="str">
        <f t="shared" si="37"/>
        <v>D4</v>
      </c>
      <c r="K213" s="106" t="str">
        <f t="shared" si="38"/>
        <v>0D2</v>
      </c>
      <c r="L213" s="107" t="s">
        <v>2167</v>
      </c>
      <c r="M213" s="108">
        <f t="shared" si="44"/>
        <v>211</v>
      </c>
      <c r="N213" s="108" t="str">
        <f t="shared" si="39"/>
        <v/>
      </c>
      <c r="O213" s="108">
        <f t="shared" si="40"/>
        <v>9</v>
      </c>
      <c r="P213" s="108">
        <f t="shared" si="41"/>
        <v>0</v>
      </c>
      <c r="Q213" s="112" t="s">
        <v>406</v>
      </c>
      <c r="R213" s="113">
        <f t="shared" si="42"/>
        <v>0</v>
      </c>
      <c r="S213" s="112" t="str">
        <f t="shared" si="45"/>
        <v>Poeskas Lake</v>
      </c>
      <c r="T213" s="113">
        <f t="shared" si="42"/>
        <v>0</v>
      </c>
      <c r="U213" s="112" t="s">
        <v>406</v>
      </c>
      <c r="V213" s="54" t="s">
        <v>406</v>
      </c>
    </row>
    <row r="214" spans="3:22">
      <c r="C214" s="47" t="str">
        <f t="shared" si="37"/>
        <v>D5</v>
      </c>
      <c r="K214" s="106" t="str">
        <f t="shared" si="38"/>
        <v>0D3</v>
      </c>
      <c r="L214" s="107" t="s">
        <v>2168</v>
      </c>
      <c r="M214" s="108">
        <f t="shared" si="44"/>
        <v>212</v>
      </c>
      <c r="N214" s="108" t="str">
        <f t="shared" si="39"/>
        <v/>
      </c>
      <c r="O214" s="108">
        <f t="shared" si="40"/>
        <v>9</v>
      </c>
      <c r="P214" s="108">
        <f t="shared" si="41"/>
        <v>0</v>
      </c>
      <c r="Q214" s="112" t="s">
        <v>406</v>
      </c>
      <c r="R214" s="113">
        <f t="shared" si="42"/>
        <v>0</v>
      </c>
      <c r="S214" s="112" t="str">
        <f t="shared" si="45"/>
        <v>Poeskas Lake</v>
      </c>
      <c r="T214" s="113">
        <f t="shared" si="42"/>
        <v>0</v>
      </c>
      <c r="U214" s="112" t="s">
        <v>406</v>
      </c>
      <c r="V214" s="54" t="s">
        <v>406</v>
      </c>
    </row>
    <row r="215" spans="3:22">
      <c r="C215" s="47" t="str">
        <f t="shared" si="37"/>
        <v>D6</v>
      </c>
      <c r="K215" s="106" t="str">
        <f t="shared" si="38"/>
        <v>0D4</v>
      </c>
      <c r="L215" s="107" t="s">
        <v>2169</v>
      </c>
      <c r="M215" s="108">
        <f t="shared" si="44"/>
        <v>213</v>
      </c>
      <c r="N215" s="108" t="str">
        <f t="shared" si="39"/>
        <v/>
      </c>
      <c r="O215" s="108">
        <f t="shared" si="40"/>
        <v>9</v>
      </c>
      <c r="P215" s="108">
        <f t="shared" si="41"/>
        <v>0</v>
      </c>
      <c r="Q215" s="112" t="s">
        <v>406</v>
      </c>
      <c r="R215" s="113">
        <f t="shared" si="42"/>
        <v>0</v>
      </c>
      <c r="S215" s="112" t="str">
        <f t="shared" si="45"/>
        <v>Poeskas Lake</v>
      </c>
      <c r="T215" s="113">
        <f t="shared" si="42"/>
        <v>0</v>
      </c>
      <c r="U215" s="112" t="s">
        <v>406</v>
      </c>
      <c r="V215" s="54" t="s">
        <v>406</v>
      </c>
    </row>
    <row r="216" spans="3:22">
      <c r="C216" s="47" t="str">
        <f t="shared" si="37"/>
        <v>D7</v>
      </c>
      <c r="K216" s="106" t="str">
        <f t="shared" si="38"/>
        <v>0D5</v>
      </c>
      <c r="L216" s="107" t="s">
        <v>2170</v>
      </c>
      <c r="M216" s="108">
        <f t="shared" si="44"/>
        <v>214</v>
      </c>
      <c r="N216" s="108" t="str">
        <f t="shared" si="39"/>
        <v/>
      </c>
      <c r="O216" s="108">
        <f t="shared" si="40"/>
        <v>9</v>
      </c>
      <c r="P216" s="108">
        <f t="shared" si="41"/>
        <v>0</v>
      </c>
      <c r="Q216" s="112" t="s">
        <v>406</v>
      </c>
      <c r="R216" s="113">
        <f t="shared" si="42"/>
        <v>0</v>
      </c>
      <c r="S216" s="112" t="s">
        <v>406</v>
      </c>
      <c r="T216" s="113">
        <f t="shared" si="42"/>
        <v>0</v>
      </c>
      <c r="U216" s="112" t="s">
        <v>15</v>
      </c>
      <c r="V216" s="54" t="s">
        <v>406</v>
      </c>
    </row>
    <row r="217" spans="3:22">
      <c r="C217" s="47" t="str">
        <f t="shared" si="37"/>
        <v>D8</v>
      </c>
      <c r="K217" s="106" t="str">
        <f t="shared" si="38"/>
        <v>0D6</v>
      </c>
      <c r="L217" s="107" t="s">
        <v>2171</v>
      </c>
      <c r="M217" s="108">
        <f t="shared" si="44"/>
        <v>215</v>
      </c>
      <c r="N217" s="108" t="str">
        <f t="shared" si="39"/>
        <v/>
      </c>
      <c r="O217" s="108">
        <f t="shared" si="40"/>
        <v>9</v>
      </c>
      <c r="P217" s="108">
        <f t="shared" si="41"/>
        <v>0</v>
      </c>
      <c r="Q217" s="112" t="s">
        <v>406</v>
      </c>
      <c r="R217" s="113">
        <f t="shared" si="42"/>
        <v>0</v>
      </c>
      <c r="S217" s="112" t="s">
        <v>406</v>
      </c>
      <c r="T217" s="113">
        <f t="shared" si="42"/>
        <v>0</v>
      </c>
      <c r="U217" s="112" t="s">
        <v>15</v>
      </c>
      <c r="V217" s="54" t="s">
        <v>406</v>
      </c>
    </row>
    <row r="218" spans="3:22">
      <c r="C218" s="47" t="str">
        <f t="shared" si="37"/>
        <v>D9</v>
      </c>
      <c r="K218" s="106" t="str">
        <f t="shared" si="38"/>
        <v>0D7</v>
      </c>
      <c r="L218" s="107" t="s">
        <v>2172</v>
      </c>
      <c r="M218" s="108">
        <f t="shared" si="44"/>
        <v>216</v>
      </c>
      <c r="N218" s="108" t="str">
        <f t="shared" si="39"/>
        <v/>
      </c>
      <c r="O218" s="108">
        <f t="shared" si="40"/>
        <v>9</v>
      </c>
      <c r="P218" s="108">
        <f t="shared" si="41"/>
        <v>0</v>
      </c>
      <c r="Q218" s="112" t="s">
        <v>406</v>
      </c>
      <c r="R218" s="113">
        <f t="shared" si="42"/>
        <v>0</v>
      </c>
      <c r="S218" s="112" t="s">
        <v>406</v>
      </c>
      <c r="T218" s="113">
        <f t="shared" si="42"/>
        <v>0</v>
      </c>
      <c r="U218" s="112" t="s">
        <v>15</v>
      </c>
      <c r="V218" s="54" t="s">
        <v>406</v>
      </c>
    </row>
    <row r="219" spans="3:22">
      <c r="C219" s="47" t="str">
        <f t="shared" si="37"/>
        <v>DA</v>
      </c>
      <c r="K219" s="106" t="str">
        <f t="shared" si="38"/>
        <v>0D8</v>
      </c>
      <c r="L219" s="107" t="s">
        <v>2173</v>
      </c>
      <c r="M219" s="108">
        <f t="shared" si="44"/>
        <v>217</v>
      </c>
      <c r="N219" s="108" t="str">
        <f t="shared" si="39"/>
        <v/>
      </c>
      <c r="O219" s="108">
        <f t="shared" si="40"/>
        <v>9</v>
      </c>
      <c r="P219" s="108">
        <f t="shared" si="41"/>
        <v>0</v>
      </c>
      <c r="Q219" s="112" t="s">
        <v>406</v>
      </c>
      <c r="R219" s="113">
        <f t="shared" si="42"/>
        <v>0</v>
      </c>
      <c r="S219" s="112" t="s">
        <v>406</v>
      </c>
      <c r="T219" s="113">
        <f t="shared" si="42"/>
        <v>0</v>
      </c>
      <c r="U219" s="112" t="s">
        <v>15</v>
      </c>
      <c r="V219" s="54" t="s">
        <v>406</v>
      </c>
    </row>
    <row r="220" spans="3:22">
      <c r="C220" s="47" t="str">
        <f t="shared" si="37"/>
        <v>DB</v>
      </c>
      <c r="K220" s="106" t="str">
        <f t="shared" si="38"/>
        <v>0D9</v>
      </c>
      <c r="L220" s="107" t="s">
        <v>2174</v>
      </c>
      <c r="M220" s="108">
        <f t="shared" si="44"/>
        <v>218</v>
      </c>
      <c r="N220" s="108" t="str">
        <f t="shared" si="39"/>
        <v/>
      </c>
      <c r="O220" s="108">
        <f t="shared" si="40"/>
        <v>9</v>
      </c>
      <c r="P220" s="108">
        <f t="shared" si="41"/>
        <v>0</v>
      </c>
      <c r="Q220" s="112" t="s">
        <v>406</v>
      </c>
      <c r="R220" s="113">
        <f t="shared" si="42"/>
        <v>0</v>
      </c>
      <c r="S220" s="112" t="str">
        <f t="shared" ref="S220:S227" si="46">$D$43</f>
        <v>Germinas Peak</v>
      </c>
      <c r="T220" s="113">
        <f t="shared" si="42"/>
        <v>0</v>
      </c>
      <c r="U220" s="112" t="s">
        <v>406</v>
      </c>
      <c r="V220" s="54" t="s">
        <v>406</v>
      </c>
    </row>
    <row r="221" spans="3:22">
      <c r="C221" s="47" t="str">
        <f t="shared" si="37"/>
        <v>DC</v>
      </c>
      <c r="K221" s="106" t="str">
        <f t="shared" si="38"/>
        <v>0DA</v>
      </c>
      <c r="L221" s="107" t="s">
        <v>2175</v>
      </c>
      <c r="M221" s="108">
        <f t="shared" si="44"/>
        <v>219</v>
      </c>
      <c r="N221" s="108" t="str">
        <f t="shared" si="39"/>
        <v/>
      </c>
      <c r="O221" s="108">
        <f t="shared" si="40"/>
        <v>9</v>
      </c>
      <c r="P221" s="108">
        <f t="shared" si="41"/>
        <v>0</v>
      </c>
      <c r="Q221" s="112" t="s">
        <v>406</v>
      </c>
      <c r="R221" s="113">
        <f t="shared" si="42"/>
        <v>0</v>
      </c>
      <c r="S221" s="112" t="str">
        <f t="shared" si="46"/>
        <v>Germinas Peak</v>
      </c>
      <c r="T221" s="113">
        <f t="shared" si="42"/>
        <v>0</v>
      </c>
      <c r="U221" s="112" t="s">
        <v>406</v>
      </c>
      <c r="V221" s="54" t="s">
        <v>406</v>
      </c>
    </row>
    <row r="222" spans="3:22">
      <c r="C222" s="47" t="str">
        <f t="shared" si="37"/>
        <v>DD</v>
      </c>
      <c r="K222" s="106" t="str">
        <f t="shared" si="38"/>
        <v>0DB</v>
      </c>
      <c r="L222" s="107" t="s">
        <v>2176</v>
      </c>
      <c r="M222" s="108">
        <f t="shared" si="44"/>
        <v>220</v>
      </c>
      <c r="N222" s="108" t="str">
        <f t="shared" si="39"/>
        <v/>
      </c>
      <c r="O222" s="108">
        <f t="shared" si="40"/>
        <v>9</v>
      </c>
      <c r="P222" s="108">
        <f t="shared" si="41"/>
        <v>0</v>
      </c>
      <c r="Q222" s="112" t="s">
        <v>406</v>
      </c>
      <c r="R222" s="113">
        <f t="shared" si="42"/>
        <v>0</v>
      </c>
      <c r="S222" s="112" t="str">
        <f t="shared" si="46"/>
        <v>Germinas Peak</v>
      </c>
      <c r="T222" s="113">
        <f t="shared" si="42"/>
        <v>0</v>
      </c>
      <c r="U222" s="112" t="s">
        <v>406</v>
      </c>
      <c r="V222" s="54" t="s">
        <v>406</v>
      </c>
    </row>
    <row r="223" spans="3:22">
      <c r="C223" s="47" t="str">
        <f t="shared" si="37"/>
        <v>DE</v>
      </c>
      <c r="K223" s="106" t="str">
        <f t="shared" si="38"/>
        <v>0DC</v>
      </c>
      <c r="L223" s="107" t="s">
        <v>2177</v>
      </c>
      <c r="M223" s="108">
        <f t="shared" si="44"/>
        <v>221</v>
      </c>
      <c r="N223" s="108" t="str">
        <f t="shared" si="39"/>
        <v/>
      </c>
      <c r="O223" s="108">
        <f t="shared" si="40"/>
        <v>9</v>
      </c>
      <c r="P223" s="108">
        <f t="shared" si="41"/>
        <v>0</v>
      </c>
      <c r="Q223" s="112" t="s">
        <v>406</v>
      </c>
      <c r="R223" s="113">
        <f t="shared" si="42"/>
        <v>0</v>
      </c>
      <c r="S223" s="112" t="str">
        <f t="shared" si="46"/>
        <v>Germinas Peak</v>
      </c>
      <c r="T223" s="113">
        <f t="shared" si="42"/>
        <v>0</v>
      </c>
      <c r="U223" s="112" t="s">
        <v>406</v>
      </c>
      <c r="V223" s="54" t="s">
        <v>406</v>
      </c>
    </row>
    <row r="224" spans="3:22">
      <c r="C224" s="47" t="str">
        <f t="shared" si="37"/>
        <v>DF</v>
      </c>
      <c r="K224" s="106" t="str">
        <f t="shared" si="38"/>
        <v>0DD</v>
      </c>
      <c r="L224" s="107" t="s">
        <v>2178</v>
      </c>
      <c r="M224" s="108">
        <f t="shared" si="44"/>
        <v>222</v>
      </c>
      <c r="N224" s="108" t="str">
        <f t="shared" si="39"/>
        <v/>
      </c>
      <c r="O224" s="108">
        <f t="shared" si="40"/>
        <v>9</v>
      </c>
      <c r="P224" s="108">
        <f t="shared" si="41"/>
        <v>0</v>
      </c>
      <c r="Q224" s="112" t="s">
        <v>406</v>
      </c>
      <c r="R224" s="113">
        <f t="shared" si="42"/>
        <v>0</v>
      </c>
      <c r="S224" s="112" t="str">
        <f t="shared" si="46"/>
        <v>Germinas Peak</v>
      </c>
      <c r="T224" s="113">
        <f t="shared" si="42"/>
        <v>0</v>
      </c>
      <c r="U224" s="112" t="s">
        <v>406</v>
      </c>
      <c r="V224" s="54" t="s">
        <v>406</v>
      </c>
    </row>
    <row r="225" spans="11:22">
      <c r="K225" s="106" t="str">
        <f t="shared" si="38"/>
        <v>0DE</v>
      </c>
      <c r="L225" s="107" t="s">
        <v>2179</v>
      </c>
      <c r="M225" s="108">
        <f t="shared" si="44"/>
        <v>223</v>
      </c>
      <c r="N225" s="108" t="str">
        <f t="shared" si="39"/>
        <v/>
      </c>
      <c r="O225" s="108">
        <f t="shared" si="40"/>
        <v>9</v>
      </c>
      <c r="P225" s="108">
        <f t="shared" si="41"/>
        <v>0</v>
      </c>
      <c r="Q225" s="112" t="s">
        <v>406</v>
      </c>
      <c r="R225" s="113">
        <f t="shared" si="42"/>
        <v>0</v>
      </c>
      <c r="S225" s="112" t="str">
        <f t="shared" si="46"/>
        <v>Germinas Peak</v>
      </c>
      <c r="T225" s="113">
        <f t="shared" si="42"/>
        <v>0</v>
      </c>
      <c r="U225" s="112" t="s">
        <v>406</v>
      </c>
      <c r="V225" s="54" t="s">
        <v>406</v>
      </c>
    </row>
    <row r="226" spans="11:22">
      <c r="K226" s="106" t="str">
        <f t="shared" si="38"/>
        <v>0DF</v>
      </c>
      <c r="L226" s="107" t="s">
        <v>2180</v>
      </c>
      <c r="M226" s="108">
        <f t="shared" si="44"/>
        <v>224</v>
      </c>
      <c r="N226" s="108" t="str">
        <f t="shared" si="39"/>
        <v/>
      </c>
      <c r="O226" s="108">
        <f t="shared" si="40"/>
        <v>9</v>
      </c>
      <c r="P226" s="108">
        <f t="shared" si="41"/>
        <v>0</v>
      </c>
      <c r="Q226" s="112" t="s">
        <v>406</v>
      </c>
      <c r="R226" s="113">
        <f t="shared" si="42"/>
        <v>0</v>
      </c>
      <c r="S226" s="112" t="str">
        <f t="shared" si="46"/>
        <v>Germinas Peak</v>
      </c>
      <c r="T226" s="113">
        <f t="shared" si="42"/>
        <v>0</v>
      </c>
      <c r="U226" s="112" t="s">
        <v>406</v>
      </c>
      <c r="V226" s="54" t="s">
        <v>406</v>
      </c>
    </row>
    <row r="227" spans="11:22">
      <c r="K227" s="106" t="str">
        <f t="shared" si="38"/>
        <v>0E0</v>
      </c>
      <c r="L227" s="107" t="s">
        <v>2181</v>
      </c>
      <c r="M227" s="108">
        <f t="shared" si="44"/>
        <v>225</v>
      </c>
      <c r="N227" s="108" t="str">
        <f t="shared" si="39"/>
        <v/>
      </c>
      <c r="O227" s="108">
        <f t="shared" si="40"/>
        <v>9</v>
      </c>
      <c r="P227" s="108">
        <f t="shared" si="41"/>
        <v>0</v>
      </c>
      <c r="Q227" s="112" t="s">
        <v>406</v>
      </c>
      <c r="R227" s="113">
        <f t="shared" si="42"/>
        <v>0</v>
      </c>
      <c r="S227" s="112" t="str">
        <f t="shared" si="46"/>
        <v>Germinas Peak</v>
      </c>
      <c r="T227" s="113">
        <f t="shared" si="42"/>
        <v>0</v>
      </c>
      <c r="U227" s="112" t="s">
        <v>406</v>
      </c>
      <c r="V227" s="54" t="s">
        <v>406</v>
      </c>
    </row>
    <row r="228" spans="11:22">
      <c r="K228" s="106" t="str">
        <f t="shared" si="38"/>
        <v>0E1</v>
      </c>
      <c r="L228" s="107" t="s">
        <v>2182</v>
      </c>
      <c r="M228" s="108">
        <f t="shared" si="44"/>
        <v>226</v>
      </c>
      <c r="N228" s="108" t="str">
        <f t="shared" si="39"/>
        <v/>
      </c>
      <c r="O228" s="108">
        <f t="shared" si="40"/>
        <v>9</v>
      </c>
      <c r="P228" s="108">
        <f t="shared" si="41"/>
        <v>0</v>
      </c>
      <c r="Q228" s="112" t="s">
        <v>406</v>
      </c>
      <c r="R228" s="113">
        <f t="shared" si="42"/>
        <v>0</v>
      </c>
      <c r="S228" s="112" t="s">
        <v>406</v>
      </c>
      <c r="T228" s="113">
        <f t="shared" si="42"/>
        <v>0</v>
      </c>
      <c r="U228" s="112" t="s">
        <v>14</v>
      </c>
      <c r="V228" s="54" t="s">
        <v>406</v>
      </c>
    </row>
    <row r="229" spans="11:22">
      <c r="K229" s="106" t="str">
        <f t="shared" si="38"/>
        <v>0E2</v>
      </c>
      <c r="L229" s="107" t="s">
        <v>2183</v>
      </c>
      <c r="M229" s="108">
        <f t="shared" si="44"/>
        <v>227</v>
      </c>
      <c r="N229" s="108" t="str">
        <f t="shared" si="39"/>
        <v/>
      </c>
      <c r="O229" s="108">
        <f t="shared" si="40"/>
        <v>9</v>
      </c>
      <c r="P229" s="108">
        <f t="shared" si="41"/>
        <v>0</v>
      </c>
      <c r="Q229" s="112" t="s">
        <v>406</v>
      </c>
      <c r="R229" s="113">
        <f t="shared" si="42"/>
        <v>0</v>
      </c>
      <c r="S229" s="112" t="s">
        <v>406</v>
      </c>
      <c r="T229" s="113">
        <f t="shared" si="42"/>
        <v>0</v>
      </c>
      <c r="U229" s="112" t="s">
        <v>14</v>
      </c>
      <c r="V229" s="54" t="s">
        <v>406</v>
      </c>
    </row>
    <row r="230" spans="11:22">
      <c r="K230" s="106" t="str">
        <f t="shared" si="38"/>
        <v>0E3</v>
      </c>
      <c r="L230" s="107" t="s">
        <v>2184</v>
      </c>
      <c r="M230" s="108">
        <f t="shared" si="44"/>
        <v>228</v>
      </c>
      <c r="N230" s="108" t="str">
        <f t="shared" si="39"/>
        <v/>
      </c>
      <c r="O230" s="108">
        <f t="shared" si="40"/>
        <v>9</v>
      </c>
      <c r="P230" s="108">
        <f t="shared" si="41"/>
        <v>0</v>
      </c>
      <c r="Q230" s="112" t="s">
        <v>406</v>
      </c>
      <c r="R230" s="113">
        <f t="shared" si="42"/>
        <v>0</v>
      </c>
      <c r="S230" s="112" t="s">
        <v>406</v>
      </c>
      <c r="T230" s="113">
        <f t="shared" si="42"/>
        <v>0</v>
      </c>
      <c r="U230" s="112" t="s">
        <v>14</v>
      </c>
      <c r="V230" s="54" t="s">
        <v>406</v>
      </c>
    </row>
    <row r="231" spans="11:22">
      <c r="K231" s="106" t="str">
        <f t="shared" si="38"/>
        <v>0E4</v>
      </c>
      <c r="L231" s="107" t="s">
        <v>2185</v>
      </c>
      <c r="M231" s="108">
        <f t="shared" si="44"/>
        <v>229</v>
      </c>
      <c r="N231" s="108" t="str">
        <f t="shared" si="39"/>
        <v/>
      </c>
      <c r="O231" s="108">
        <f t="shared" si="40"/>
        <v>9</v>
      </c>
      <c r="P231" s="108">
        <f t="shared" si="41"/>
        <v>0</v>
      </c>
      <c r="Q231" s="112" t="s">
        <v>406</v>
      </c>
      <c r="R231" s="113">
        <f t="shared" si="42"/>
        <v>0</v>
      </c>
      <c r="S231" s="112" t="s">
        <v>406</v>
      </c>
      <c r="T231" s="113">
        <f t="shared" si="42"/>
        <v>0</v>
      </c>
      <c r="U231" s="112" t="s">
        <v>14</v>
      </c>
      <c r="V231" s="54" t="s">
        <v>406</v>
      </c>
    </row>
    <row r="232" spans="11:22">
      <c r="K232" s="106" t="str">
        <f t="shared" si="38"/>
        <v>0E5</v>
      </c>
      <c r="L232" s="107" t="s">
        <v>2186</v>
      </c>
      <c r="M232" s="108">
        <f t="shared" si="44"/>
        <v>230</v>
      </c>
      <c r="N232" s="108" t="str">
        <f t="shared" si="39"/>
        <v/>
      </c>
      <c r="O232" s="108">
        <f t="shared" si="40"/>
        <v>9</v>
      </c>
      <c r="P232" s="108">
        <f t="shared" si="41"/>
        <v>0</v>
      </c>
      <c r="Q232" s="112" t="s">
        <v>406</v>
      </c>
      <c r="R232" s="113">
        <f t="shared" si="42"/>
        <v>0</v>
      </c>
      <c r="S232" s="112" t="s">
        <v>406</v>
      </c>
      <c r="T232" s="113">
        <f t="shared" si="42"/>
        <v>0</v>
      </c>
      <c r="U232" s="112" t="s">
        <v>13</v>
      </c>
      <c r="V232" s="54" t="s">
        <v>406</v>
      </c>
    </row>
    <row r="233" spans="11:22">
      <c r="K233" s="106" t="str">
        <f t="shared" si="38"/>
        <v>0E6</v>
      </c>
      <c r="L233" s="107" t="s">
        <v>2187</v>
      </c>
      <c r="M233" s="108">
        <f t="shared" si="44"/>
        <v>231</v>
      </c>
      <c r="N233" s="108" t="str">
        <f t="shared" si="39"/>
        <v/>
      </c>
      <c r="O233" s="108">
        <f t="shared" si="40"/>
        <v>9</v>
      </c>
      <c r="P233" s="108">
        <f t="shared" si="41"/>
        <v>0</v>
      </c>
      <c r="Q233" s="112" t="s">
        <v>406</v>
      </c>
      <c r="R233" s="113">
        <f t="shared" si="42"/>
        <v>0</v>
      </c>
      <c r="S233" s="112" t="s">
        <v>406</v>
      </c>
      <c r="T233" s="113">
        <f t="shared" si="42"/>
        <v>0</v>
      </c>
      <c r="U233" s="112" t="s">
        <v>13</v>
      </c>
      <c r="V233" s="54" t="s">
        <v>406</v>
      </c>
    </row>
    <row r="234" spans="11:22">
      <c r="K234" s="106" t="str">
        <f t="shared" si="38"/>
        <v>0E7</v>
      </c>
      <c r="L234" s="107" t="s">
        <v>2188</v>
      </c>
      <c r="M234" s="108">
        <f t="shared" si="44"/>
        <v>232</v>
      </c>
      <c r="N234" s="108" t="str">
        <f t="shared" si="39"/>
        <v/>
      </c>
      <c r="O234" s="108">
        <f t="shared" si="40"/>
        <v>9</v>
      </c>
      <c r="P234" s="108">
        <f t="shared" si="41"/>
        <v>0</v>
      </c>
      <c r="Q234" s="112" t="s">
        <v>406</v>
      </c>
      <c r="R234" s="113">
        <f t="shared" si="42"/>
        <v>0</v>
      </c>
      <c r="S234" s="112" t="s">
        <v>406</v>
      </c>
      <c r="T234" s="113">
        <f t="shared" si="42"/>
        <v>0</v>
      </c>
      <c r="U234" s="112" t="s">
        <v>13</v>
      </c>
      <c r="V234" s="54" t="s">
        <v>406</v>
      </c>
    </row>
    <row r="235" spans="11:22">
      <c r="K235" s="106" t="str">
        <f t="shared" si="38"/>
        <v>0E8</v>
      </c>
      <c r="L235" s="107" t="s">
        <v>2189</v>
      </c>
      <c r="M235" s="108">
        <f t="shared" si="44"/>
        <v>233</v>
      </c>
      <c r="N235" s="108" t="str">
        <f t="shared" si="39"/>
        <v/>
      </c>
      <c r="O235" s="108">
        <f t="shared" si="40"/>
        <v>9</v>
      </c>
      <c r="P235" s="108">
        <f t="shared" si="41"/>
        <v>0</v>
      </c>
      <c r="Q235" s="112" t="s">
        <v>2464</v>
      </c>
      <c r="R235" s="113">
        <f t="shared" si="42"/>
        <v>0</v>
      </c>
      <c r="S235" s="112" t="s">
        <v>406</v>
      </c>
      <c r="T235" s="113">
        <f t="shared" si="42"/>
        <v>0</v>
      </c>
      <c r="U235" s="112" t="s">
        <v>13</v>
      </c>
      <c r="V235" s="54" t="s">
        <v>406</v>
      </c>
    </row>
    <row r="236" spans="11:22">
      <c r="K236" s="106" t="str">
        <f t="shared" si="38"/>
        <v>0E9</v>
      </c>
      <c r="L236" s="107" t="s">
        <v>2190</v>
      </c>
      <c r="M236" s="108">
        <f t="shared" si="44"/>
        <v>234</v>
      </c>
      <c r="N236" s="108" t="str">
        <f t="shared" si="39"/>
        <v/>
      </c>
      <c r="O236" s="108">
        <f t="shared" si="40"/>
        <v>9</v>
      </c>
      <c r="P236" s="108">
        <f t="shared" si="41"/>
        <v>0</v>
      </c>
      <c r="Q236" s="112" t="s">
        <v>406</v>
      </c>
      <c r="R236" s="113">
        <f t="shared" si="42"/>
        <v>0</v>
      </c>
      <c r="S236" s="112" t="s">
        <v>406</v>
      </c>
      <c r="T236" s="113">
        <f t="shared" si="42"/>
        <v>0</v>
      </c>
      <c r="U236" s="112" t="s">
        <v>12</v>
      </c>
      <c r="V236" s="54" t="s">
        <v>406</v>
      </c>
    </row>
    <row r="237" spans="11:22">
      <c r="K237" s="106" t="str">
        <f t="shared" si="38"/>
        <v>0EA</v>
      </c>
      <c r="L237" s="107" t="s">
        <v>2191</v>
      </c>
      <c r="M237" s="108">
        <f t="shared" si="44"/>
        <v>235</v>
      </c>
      <c r="N237" s="108" t="str">
        <f t="shared" si="39"/>
        <v/>
      </c>
      <c r="O237" s="108">
        <f t="shared" si="40"/>
        <v>9</v>
      </c>
      <c r="P237" s="108">
        <f t="shared" si="41"/>
        <v>0</v>
      </c>
      <c r="Q237" s="112" t="s">
        <v>406</v>
      </c>
      <c r="R237" s="113">
        <f t="shared" si="42"/>
        <v>0</v>
      </c>
      <c r="S237" s="112" t="s">
        <v>406</v>
      </c>
      <c r="T237" s="113">
        <f t="shared" si="42"/>
        <v>0</v>
      </c>
      <c r="U237" s="112" t="s">
        <v>12</v>
      </c>
      <c r="V237" s="54" t="s">
        <v>406</v>
      </c>
    </row>
    <row r="238" spans="11:22">
      <c r="K238" s="106" t="str">
        <f t="shared" si="38"/>
        <v>0EB</v>
      </c>
      <c r="L238" s="107" t="s">
        <v>2192</v>
      </c>
      <c r="M238" s="108">
        <f t="shared" si="44"/>
        <v>236</v>
      </c>
      <c r="N238" s="108" t="str">
        <f t="shared" si="39"/>
        <v/>
      </c>
      <c r="O238" s="108">
        <f t="shared" si="40"/>
        <v>9</v>
      </c>
      <c r="P238" s="108">
        <f t="shared" si="41"/>
        <v>0</v>
      </c>
      <c r="Q238" s="112" t="s">
        <v>406</v>
      </c>
      <c r="R238" s="113">
        <f t="shared" si="42"/>
        <v>0</v>
      </c>
      <c r="S238" s="112" t="s">
        <v>406</v>
      </c>
      <c r="T238" s="113">
        <f t="shared" si="42"/>
        <v>0</v>
      </c>
      <c r="U238" s="112" t="s">
        <v>12</v>
      </c>
      <c r="V238" s="54" t="s">
        <v>406</v>
      </c>
    </row>
    <row r="239" spans="11:22">
      <c r="K239" s="106" t="str">
        <f t="shared" si="38"/>
        <v>0EC</v>
      </c>
      <c r="L239" s="107" t="s">
        <v>2193</v>
      </c>
      <c r="M239" s="108">
        <f t="shared" si="44"/>
        <v>237</v>
      </c>
      <c r="N239" s="108" t="str">
        <f t="shared" si="39"/>
        <v/>
      </c>
      <c r="O239" s="108">
        <f t="shared" si="40"/>
        <v>9</v>
      </c>
      <c r="P239" s="108">
        <f t="shared" si="41"/>
        <v>0</v>
      </c>
      <c r="Q239" s="112" t="s">
        <v>406</v>
      </c>
      <c r="R239" s="113">
        <f t="shared" si="42"/>
        <v>0</v>
      </c>
      <c r="S239" s="112" t="s">
        <v>406</v>
      </c>
      <c r="T239" s="113">
        <f t="shared" si="42"/>
        <v>0</v>
      </c>
      <c r="U239" s="112" t="s">
        <v>12</v>
      </c>
      <c r="V239" s="54" t="s">
        <v>406</v>
      </c>
    </row>
    <row r="240" spans="11:22">
      <c r="K240" s="106" t="str">
        <f t="shared" si="38"/>
        <v>0ED</v>
      </c>
      <c r="L240" s="107" t="s">
        <v>2194</v>
      </c>
      <c r="M240" s="108">
        <f t="shared" si="44"/>
        <v>238</v>
      </c>
      <c r="N240" s="108" t="str">
        <f t="shared" si="39"/>
        <v/>
      </c>
      <c r="O240" s="108">
        <f t="shared" si="40"/>
        <v>9</v>
      </c>
      <c r="P240" s="108">
        <f t="shared" si="41"/>
        <v>0</v>
      </c>
      <c r="Q240" s="112" t="s">
        <v>406</v>
      </c>
      <c r="R240" s="113">
        <f t="shared" si="42"/>
        <v>0</v>
      </c>
      <c r="S240" s="112" t="s">
        <v>406</v>
      </c>
      <c r="T240" s="113">
        <f t="shared" si="42"/>
        <v>0</v>
      </c>
      <c r="U240" s="112" t="s">
        <v>11</v>
      </c>
      <c r="V240" s="54" t="s">
        <v>406</v>
      </c>
    </row>
    <row r="241" spans="11:22">
      <c r="K241" s="106" t="str">
        <f t="shared" si="38"/>
        <v>0EE</v>
      </c>
      <c r="L241" s="107" t="s">
        <v>2195</v>
      </c>
      <c r="M241" s="108">
        <f t="shared" si="44"/>
        <v>239</v>
      </c>
      <c r="N241" s="108" t="str">
        <f t="shared" si="39"/>
        <v/>
      </c>
      <c r="O241" s="108">
        <f t="shared" si="40"/>
        <v>9</v>
      </c>
      <c r="P241" s="108">
        <f t="shared" si="41"/>
        <v>0</v>
      </c>
      <c r="Q241" s="112" t="s">
        <v>406</v>
      </c>
      <c r="R241" s="113">
        <f t="shared" si="42"/>
        <v>0</v>
      </c>
      <c r="S241" s="112" t="s">
        <v>406</v>
      </c>
      <c r="T241" s="113">
        <f t="shared" si="42"/>
        <v>0</v>
      </c>
      <c r="U241" s="112" t="s">
        <v>11</v>
      </c>
      <c r="V241" s="54" t="s">
        <v>406</v>
      </c>
    </row>
    <row r="242" spans="11:22">
      <c r="K242" s="106" t="str">
        <f t="shared" si="38"/>
        <v>0EF</v>
      </c>
      <c r="L242" s="107" t="s">
        <v>2196</v>
      </c>
      <c r="M242" s="108">
        <f t="shared" si="44"/>
        <v>240</v>
      </c>
      <c r="N242" s="108" t="str">
        <f t="shared" si="39"/>
        <v/>
      </c>
      <c r="O242" s="108">
        <f t="shared" si="40"/>
        <v>9</v>
      </c>
      <c r="P242" s="108">
        <f t="shared" si="41"/>
        <v>0</v>
      </c>
      <c r="Q242" s="112" t="s">
        <v>406</v>
      </c>
      <c r="R242" s="113">
        <f t="shared" si="42"/>
        <v>0</v>
      </c>
      <c r="S242" s="112" t="s">
        <v>406</v>
      </c>
      <c r="T242" s="113">
        <f t="shared" si="42"/>
        <v>0</v>
      </c>
      <c r="U242" s="112" t="s">
        <v>11</v>
      </c>
      <c r="V242" s="54" t="s">
        <v>406</v>
      </c>
    </row>
    <row r="243" spans="11:22">
      <c r="K243" s="106" t="str">
        <f t="shared" si="38"/>
        <v>0F0</v>
      </c>
      <c r="L243" s="107" t="s">
        <v>2197</v>
      </c>
      <c r="M243" s="108">
        <f t="shared" si="44"/>
        <v>241</v>
      </c>
      <c r="N243" s="108" t="str">
        <f t="shared" si="39"/>
        <v/>
      </c>
      <c r="O243" s="108">
        <f t="shared" si="40"/>
        <v>9</v>
      </c>
      <c r="P243" s="108">
        <f t="shared" si="41"/>
        <v>0</v>
      </c>
      <c r="Q243" s="112" t="s">
        <v>406</v>
      </c>
      <c r="R243" s="113">
        <f t="shared" si="42"/>
        <v>0</v>
      </c>
      <c r="S243" s="112" t="s">
        <v>406</v>
      </c>
      <c r="T243" s="113">
        <f t="shared" si="42"/>
        <v>0</v>
      </c>
      <c r="U243" s="112" t="s">
        <v>11</v>
      </c>
      <c r="V243" s="54" t="s">
        <v>406</v>
      </c>
    </row>
    <row r="244" spans="11:22">
      <c r="K244" s="106" t="str">
        <f t="shared" si="38"/>
        <v>0F1</v>
      </c>
      <c r="L244" s="107" t="s">
        <v>2198</v>
      </c>
      <c r="M244" s="108">
        <f t="shared" si="44"/>
        <v>242</v>
      </c>
      <c r="N244" s="108" t="str">
        <f t="shared" si="39"/>
        <v/>
      </c>
      <c r="O244" s="108">
        <f t="shared" si="40"/>
        <v>9</v>
      </c>
      <c r="P244" s="108">
        <f t="shared" si="41"/>
        <v>0</v>
      </c>
      <c r="Q244" s="112" t="s">
        <v>406</v>
      </c>
      <c r="R244" s="113">
        <f t="shared" si="42"/>
        <v>0</v>
      </c>
      <c r="S244" s="112" t="s">
        <v>406</v>
      </c>
      <c r="T244" s="113">
        <f t="shared" si="42"/>
        <v>0</v>
      </c>
      <c r="U244" s="112" t="s">
        <v>10</v>
      </c>
      <c r="V244" s="54" t="s">
        <v>406</v>
      </c>
    </row>
    <row r="245" spans="11:22">
      <c r="K245" s="106" t="str">
        <f t="shared" si="38"/>
        <v>0F2</v>
      </c>
      <c r="L245" s="107" t="s">
        <v>2199</v>
      </c>
      <c r="M245" s="108">
        <f t="shared" si="44"/>
        <v>243</v>
      </c>
      <c r="N245" s="108" t="str">
        <f t="shared" si="39"/>
        <v/>
      </c>
      <c r="O245" s="108">
        <f t="shared" si="40"/>
        <v>9</v>
      </c>
      <c r="P245" s="108">
        <f t="shared" si="41"/>
        <v>0</v>
      </c>
      <c r="Q245" s="112" t="s">
        <v>406</v>
      </c>
      <c r="R245" s="113">
        <f t="shared" si="42"/>
        <v>0</v>
      </c>
      <c r="S245" s="112" t="s">
        <v>406</v>
      </c>
      <c r="T245" s="113">
        <f t="shared" si="42"/>
        <v>0</v>
      </c>
      <c r="U245" s="112" t="s">
        <v>10</v>
      </c>
      <c r="V245" s="54" t="s">
        <v>406</v>
      </c>
    </row>
    <row r="246" spans="11:22">
      <c r="K246" s="106" t="str">
        <f t="shared" si="38"/>
        <v>0F3</v>
      </c>
      <c r="L246" s="107" t="s">
        <v>2200</v>
      </c>
      <c r="M246" s="108">
        <f t="shared" si="44"/>
        <v>244</v>
      </c>
      <c r="N246" s="108" t="str">
        <f t="shared" si="39"/>
        <v/>
      </c>
      <c r="O246" s="108">
        <f t="shared" si="40"/>
        <v>9</v>
      </c>
      <c r="P246" s="108">
        <f t="shared" si="41"/>
        <v>0</v>
      </c>
      <c r="Q246" s="112" t="s">
        <v>406</v>
      </c>
      <c r="R246" s="113">
        <f t="shared" si="42"/>
        <v>0</v>
      </c>
      <c r="S246" s="112" t="s">
        <v>406</v>
      </c>
      <c r="T246" s="113">
        <f t="shared" si="42"/>
        <v>0</v>
      </c>
      <c r="U246" s="112" t="s">
        <v>10</v>
      </c>
      <c r="V246" s="54" t="s">
        <v>406</v>
      </c>
    </row>
    <row r="247" spans="11:22">
      <c r="K247" s="106" t="str">
        <f t="shared" si="38"/>
        <v>0F4</v>
      </c>
      <c r="L247" s="107" t="s">
        <v>2201</v>
      </c>
      <c r="M247" s="108">
        <f t="shared" si="44"/>
        <v>245</v>
      </c>
      <c r="N247" s="108" t="str">
        <f t="shared" si="39"/>
        <v/>
      </c>
      <c r="O247" s="108">
        <f t="shared" si="40"/>
        <v>9</v>
      </c>
      <c r="P247" s="108">
        <f t="shared" si="41"/>
        <v>0</v>
      </c>
      <c r="Q247" s="112" t="s">
        <v>406</v>
      </c>
      <c r="R247" s="113">
        <f t="shared" si="42"/>
        <v>0</v>
      </c>
      <c r="S247" s="112" t="s">
        <v>406</v>
      </c>
      <c r="T247" s="113">
        <f t="shared" si="42"/>
        <v>0</v>
      </c>
      <c r="U247" s="112" t="s">
        <v>10</v>
      </c>
      <c r="V247" s="54" t="s">
        <v>406</v>
      </c>
    </row>
    <row r="248" spans="11:22">
      <c r="K248" s="106" t="str">
        <f t="shared" si="38"/>
        <v>0F5</v>
      </c>
      <c r="L248" s="107" t="s">
        <v>2202</v>
      </c>
      <c r="M248" s="108">
        <f t="shared" si="44"/>
        <v>246</v>
      </c>
      <c r="N248" s="108" t="str">
        <f t="shared" si="39"/>
        <v/>
      </c>
      <c r="O248" s="108">
        <f t="shared" si="40"/>
        <v>9</v>
      </c>
      <c r="P248" s="108">
        <f t="shared" si="41"/>
        <v>0</v>
      </c>
      <c r="Q248" s="112" t="s">
        <v>406</v>
      </c>
      <c r="R248" s="113">
        <f t="shared" si="42"/>
        <v>0</v>
      </c>
      <c r="S248" s="112" t="s">
        <v>406</v>
      </c>
      <c r="T248" s="113">
        <f t="shared" si="42"/>
        <v>0</v>
      </c>
      <c r="U248" s="112" t="s">
        <v>9</v>
      </c>
      <c r="V248" s="54" t="s">
        <v>406</v>
      </c>
    </row>
    <row r="249" spans="11:22">
      <c r="K249" s="106" t="str">
        <f t="shared" si="38"/>
        <v>0F6</v>
      </c>
      <c r="L249" s="107" t="s">
        <v>2203</v>
      </c>
      <c r="M249" s="108">
        <f t="shared" si="44"/>
        <v>247</v>
      </c>
      <c r="N249" s="108" t="str">
        <f t="shared" si="39"/>
        <v/>
      </c>
      <c r="O249" s="108">
        <f t="shared" si="40"/>
        <v>9</v>
      </c>
      <c r="P249" s="108">
        <f t="shared" si="41"/>
        <v>0</v>
      </c>
      <c r="Q249" s="112" t="s">
        <v>406</v>
      </c>
      <c r="R249" s="113">
        <f t="shared" si="42"/>
        <v>0</v>
      </c>
      <c r="S249" s="112" t="s">
        <v>406</v>
      </c>
      <c r="T249" s="113">
        <f t="shared" si="42"/>
        <v>0</v>
      </c>
      <c r="U249" s="112" t="s">
        <v>9</v>
      </c>
      <c r="V249" s="54" t="s">
        <v>406</v>
      </c>
    </row>
    <row r="250" spans="11:22">
      <c r="K250" s="106" t="str">
        <f t="shared" si="38"/>
        <v>0F7</v>
      </c>
      <c r="L250" s="107" t="s">
        <v>2204</v>
      </c>
      <c r="M250" s="108">
        <f t="shared" si="44"/>
        <v>248</v>
      </c>
      <c r="N250" s="108" t="str">
        <f t="shared" si="39"/>
        <v/>
      </c>
      <c r="O250" s="108">
        <f t="shared" si="40"/>
        <v>9</v>
      </c>
      <c r="P250" s="108">
        <f t="shared" si="41"/>
        <v>0</v>
      </c>
      <c r="Q250" s="112" t="s">
        <v>406</v>
      </c>
      <c r="R250" s="113">
        <f t="shared" si="42"/>
        <v>0</v>
      </c>
      <c r="S250" s="112" t="s">
        <v>406</v>
      </c>
      <c r="T250" s="113">
        <f t="shared" si="42"/>
        <v>0</v>
      </c>
      <c r="U250" s="112" t="s">
        <v>9</v>
      </c>
      <c r="V250" s="54" t="s">
        <v>406</v>
      </c>
    </row>
    <row r="251" spans="11:22">
      <c r="K251" s="106" t="str">
        <f t="shared" si="38"/>
        <v>0F8</v>
      </c>
      <c r="L251" s="107" t="s">
        <v>2205</v>
      </c>
      <c r="M251" s="108">
        <f t="shared" si="44"/>
        <v>249</v>
      </c>
      <c r="N251" s="108" t="str">
        <f t="shared" si="39"/>
        <v/>
      </c>
      <c r="O251" s="108">
        <f t="shared" si="40"/>
        <v>9</v>
      </c>
      <c r="P251" s="108">
        <f t="shared" si="41"/>
        <v>0</v>
      </c>
      <c r="Q251" s="112" t="s">
        <v>406</v>
      </c>
      <c r="R251" s="113">
        <f t="shared" si="42"/>
        <v>0</v>
      </c>
      <c r="S251" s="112" t="s">
        <v>406</v>
      </c>
      <c r="T251" s="113">
        <f t="shared" si="42"/>
        <v>0</v>
      </c>
      <c r="U251" s="112" t="s">
        <v>9</v>
      </c>
      <c r="V251" s="54" t="s">
        <v>406</v>
      </c>
    </row>
    <row r="252" spans="11:22">
      <c r="K252" s="106" t="str">
        <f t="shared" si="38"/>
        <v>0F9</v>
      </c>
      <c r="L252" s="107" t="s">
        <v>2206</v>
      </c>
      <c r="M252" s="108">
        <f t="shared" si="44"/>
        <v>250</v>
      </c>
      <c r="N252" s="108" t="str">
        <f t="shared" si="39"/>
        <v/>
      </c>
      <c r="O252" s="108">
        <f t="shared" si="40"/>
        <v>9</v>
      </c>
      <c r="P252" s="108">
        <f t="shared" si="41"/>
        <v>0</v>
      </c>
      <c r="Q252" s="112" t="s">
        <v>406</v>
      </c>
      <c r="R252" s="113">
        <f t="shared" si="42"/>
        <v>0</v>
      </c>
      <c r="S252" s="112" t="s">
        <v>406</v>
      </c>
      <c r="T252" s="113">
        <f t="shared" si="42"/>
        <v>0</v>
      </c>
      <c r="U252" s="112" t="s">
        <v>8</v>
      </c>
      <c r="V252" s="54" t="s">
        <v>406</v>
      </c>
    </row>
    <row r="253" spans="11:22">
      <c r="K253" s="106" t="str">
        <f t="shared" si="38"/>
        <v>0FA</v>
      </c>
      <c r="L253" s="107" t="s">
        <v>2207</v>
      </c>
      <c r="M253" s="108">
        <f t="shared" si="44"/>
        <v>251</v>
      </c>
      <c r="N253" s="108" t="str">
        <f t="shared" si="39"/>
        <v/>
      </c>
      <c r="O253" s="108">
        <f t="shared" si="40"/>
        <v>9</v>
      </c>
      <c r="P253" s="108">
        <f t="shared" si="41"/>
        <v>0</v>
      </c>
      <c r="Q253" s="112" t="s">
        <v>406</v>
      </c>
      <c r="R253" s="113">
        <f t="shared" si="42"/>
        <v>0</v>
      </c>
      <c r="S253" s="112" t="s">
        <v>406</v>
      </c>
      <c r="T253" s="113">
        <f t="shared" si="42"/>
        <v>0</v>
      </c>
      <c r="U253" s="112" t="s">
        <v>8</v>
      </c>
      <c r="V253" s="54" t="s">
        <v>406</v>
      </c>
    </row>
    <row r="254" spans="11:22">
      <c r="K254" s="106" t="str">
        <f t="shared" si="38"/>
        <v>0FB</v>
      </c>
      <c r="L254" s="107" t="s">
        <v>2208</v>
      </c>
      <c r="M254" s="108">
        <f t="shared" si="44"/>
        <v>252</v>
      </c>
      <c r="N254" s="108" t="str">
        <f t="shared" si="39"/>
        <v/>
      </c>
      <c r="O254" s="108">
        <f t="shared" si="40"/>
        <v>9</v>
      </c>
      <c r="P254" s="108">
        <f t="shared" si="41"/>
        <v>0</v>
      </c>
      <c r="Q254" s="112" t="s">
        <v>406</v>
      </c>
      <c r="R254" s="113">
        <f t="shared" si="42"/>
        <v>0</v>
      </c>
      <c r="S254" s="112" t="s">
        <v>406</v>
      </c>
      <c r="T254" s="113">
        <f t="shared" si="42"/>
        <v>0</v>
      </c>
      <c r="U254" s="112" t="s">
        <v>8</v>
      </c>
      <c r="V254" s="54" t="s">
        <v>406</v>
      </c>
    </row>
    <row r="255" spans="11:22">
      <c r="K255" s="106" t="str">
        <f t="shared" si="38"/>
        <v>0FC</v>
      </c>
      <c r="L255" s="107" t="s">
        <v>2209</v>
      </c>
      <c r="M255" s="108">
        <f t="shared" si="44"/>
        <v>253</v>
      </c>
      <c r="N255" s="108" t="str">
        <f t="shared" si="39"/>
        <v/>
      </c>
      <c r="O255" s="108">
        <f t="shared" si="40"/>
        <v>9</v>
      </c>
      <c r="P255" s="108">
        <f t="shared" si="41"/>
        <v>0</v>
      </c>
      <c r="Q255" s="112" t="s">
        <v>406</v>
      </c>
      <c r="R255" s="113">
        <f t="shared" si="42"/>
        <v>0</v>
      </c>
      <c r="S255" s="112" t="s">
        <v>406</v>
      </c>
      <c r="T255" s="113">
        <f t="shared" si="42"/>
        <v>0</v>
      </c>
      <c r="U255" s="112" t="s">
        <v>8</v>
      </c>
      <c r="V255" s="54" t="s">
        <v>406</v>
      </c>
    </row>
    <row r="256" spans="11:22">
      <c r="K256" s="106" t="str">
        <f t="shared" si="38"/>
        <v>0FD</v>
      </c>
      <c r="L256" s="107" t="s">
        <v>406</v>
      </c>
      <c r="M256" s="108">
        <f t="shared" si="44"/>
        <v>254</v>
      </c>
      <c r="N256" s="108" t="str">
        <f t="shared" si="39"/>
        <v/>
      </c>
      <c r="O256" s="108">
        <f t="shared" si="40"/>
        <v>10</v>
      </c>
      <c r="P256" s="108">
        <f t="shared" si="41"/>
        <v>1</v>
      </c>
      <c r="Q256" s="112" t="s">
        <v>406</v>
      </c>
      <c r="R256" s="113">
        <f t="shared" si="42"/>
        <v>1</v>
      </c>
      <c r="S256" s="112" t="s">
        <v>406</v>
      </c>
      <c r="T256" s="113">
        <f t="shared" si="42"/>
        <v>1</v>
      </c>
      <c r="U256" s="112" t="s">
        <v>406</v>
      </c>
      <c r="V256" s="54" t="s">
        <v>406</v>
      </c>
    </row>
    <row r="257" spans="6:22">
      <c r="F257" s="47" t="str">
        <f>Strings!B258</f>
        <v>Shock!</v>
      </c>
      <c r="K257" s="106" t="str">
        <f t="shared" si="38"/>
        <v>0FE</v>
      </c>
      <c r="L257" s="107" t="s">
        <v>406</v>
      </c>
      <c r="M257" s="108">
        <f t="shared" si="44"/>
        <v>255</v>
      </c>
      <c r="N257" s="108" t="str">
        <f t="shared" si="39"/>
        <v/>
      </c>
      <c r="O257" s="108">
        <f t="shared" si="40"/>
        <v>11</v>
      </c>
      <c r="P257" s="108">
        <f t="shared" si="41"/>
        <v>1</v>
      </c>
      <c r="Q257" s="112" t="s">
        <v>406</v>
      </c>
      <c r="R257" s="113">
        <f t="shared" si="42"/>
        <v>1</v>
      </c>
      <c r="S257" s="112" t="s">
        <v>406</v>
      </c>
      <c r="T257" s="113">
        <f t="shared" si="42"/>
        <v>1</v>
      </c>
      <c r="U257" s="112" t="s">
        <v>406</v>
      </c>
      <c r="V257" s="54" t="s">
        <v>406</v>
      </c>
    </row>
    <row r="258" spans="6:22">
      <c r="F258" s="47" t="str">
        <f>Strings!B259</f>
        <v>Braver</v>
      </c>
      <c r="K258" s="106" t="str">
        <f t="shared" si="38"/>
        <v>0FF</v>
      </c>
      <c r="L258" s="107" t="s">
        <v>406</v>
      </c>
      <c r="M258" s="108">
        <f t="shared" si="44"/>
        <v>256</v>
      </c>
      <c r="N258" s="108" t="str">
        <f t="shared" si="39"/>
        <v/>
      </c>
      <c r="O258" s="108">
        <f t="shared" si="40"/>
        <v>12</v>
      </c>
      <c r="P258" s="108">
        <f t="shared" si="41"/>
        <v>1</v>
      </c>
      <c r="Q258" s="112" t="s">
        <v>406</v>
      </c>
      <c r="R258" s="113">
        <f t="shared" si="42"/>
        <v>1</v>
      </c>
      <c r="S258" s="112" t="s">
        <v>406</v>
      </c>
      <c r="T258" s="113">
        <f t="shared" si="42"/>
        <v>1</v>
      </c>
      <c r="U258" s="112" t="s">
        <v>406</v>
      </c>
      <c r="V258" s="54" t="s">
        <v>406</v>
      </c>
    </row>
    <row r="259" spans="6:22">
      <c r="F259" s="47" t="str">
        <f>Strings!B260</f>
        <v>Cross-slash</v>
      </c>
      <c r="K259" s="106" t="str">
        <f t="shared" ref="K259:K284" si="47">DEC2HEX(ROW()-3,3)</f>
        <v>100</v>
      </c>
      <c r="L259" s="107" t="s">
        <v>2210</v>
      </c>
      <c r="M259" s="108">
        <f t="shared" si="44"/>
        <v>257</v>
      </c>
      <c r="N259" s="108" t="str">
        <f t="shared" si="39"/>
        <v/>
      </c>
      <c r="O259" s="108">
        <f t="shared" si="40"/>
        <v>12</v>
      </c>
      <c r="P259" s="108">
        <f t="shared" si="41"/>
        <v>0</v>
      </c>
      <c r="Q259" s="112" t="s">
        <v>2473</v>
      </c>
      <c r="R259" s="113">
        <f t="shared" si="42"/>
        <v>0</v>
      </c>
      <c r="S259" s="112" t="s">
        <v>406</v>
      </c>
      <c r="T259" s="113">
        <f t="shared" si="42"/>
        <v>0</v>
      </c>
      <c r="U259" s="112" t="s">
        <v>406</v>
      </c>
      <c r="V259" s="54" t="s">
        <v>406</v>
      </c>
    </row>
    <row r="260" spans="6:22">
      <c r="F260" s="47" t="str">
        <f>Strings!B261</f>
        <v>Blade Beam</v>
      </c>
      <c r="K260" s="106" t="str">
        <f t="shared" si="47"/>
        <v>101</v>
      </c>
      <c r="L260" s="107" t="s">
        <v>2211</v>
      </c>
      <c r="M260" s="108">
        <f t="shared" si="44"/>
        <v>258</v>
      </c>
      <c r="N260" s="108" t="str">
        <f t="shared" ref="N260:N323" si="48">IFERROR(DEC2HEX(MATCH(M260,$O$3:$O$514,0)-1,3)&amp;", ","")</f>
        <v/>
      </c>
      <c r="O260" s="108">
        <f t="shared" ref="O260:O323" si="49">O259+P260</f>
        <v>12</v>
      </c>
      <c r="P260" s="108">
        <f t="shared" ref="P260:P323" si="50">IF(AND(LEN(Q260)=0,LEN(S260)=0,LEN(U260)=0),1,0)</f>
        <v>0</v>
      </c>
      <c r="Q260" s="112" t="s">
        <v>2439</v>
      </c>
      <c r="R260" s="113">
        <f t="shared" ref="R260:T323" si="51">$P260</f>
        <v>0</v>
      </c>
      <c r="S260" s="112" t="s">
        <v>406</v>
      </c>
      <c r="T260" s="113">
        <f t="shared" si="51"/>
        <v>0</v>
      </c>
      <c r="U260" s="112" t="s">
        <v>406</v>
      </c>
      <c r="V260" s="54" t="s">
        <v>406</v>
      </c>
    </row>
    <row r="261" spans="6:22">
      <c r="F261" s="47" t="str">
        <f>Strings!B262</f>
        <v>Climhazzard</v>
      </c>
      <c r="K261" s="106" t="str">
        <f t="shared" si="47"/>
        <v>102</v>
      </c>
      <c r="L261" s="107" t="s">
        <v>406</v>
      </c>
      <c r="M261" s="108">
        <f t="shared" ref="M261:M324" si="52">M260+1</f>
        <v>259</v>
      </c>
      <c r="N261" s="108" t="str">
        <f t="shared" si="48"/>
        <v/>
      </c>
      <c r="O261" s="108">
        <f t="shared" si="49"/>
        <v>12</v>
      </c>
      <c r="P261" s="108">
        <f t="shared" si="50"/>
        <v>0</v>
      </c>
      <c r="Q261" s="112" t="s">
        <v>2348</v>
      </c>
      <c r="R261" s="113">
        <f t="shared" si="51"/>
        <v>0</v>
      </c>
      <c r="S261" s="112" t="s">
        <v>406</v>
      </c>
      <c r="T261" s="113">
        <f t="shared" si="51"/>
        <v>0</v>
      </c>
      <c r="U261" s="112" t="s">
        <v>406</v>
      </c>
      <c r="V261" s="54" t="s">
        <v>406</v>
      </c>
    </row>
    <row r="262" spans="6:22">
      <c r="F262" s="47" t="str">
        <f>Strings!B263</f>
        <v>Meteorain</v>
      </c>
      <c r="K262" s="106" t="str">
        <f t="shared" si="47"/>
        <v>103</v>
      </c>
      <c r="L262" s="107" t="s">
        <v>406</v>
      </c>
      <c r="M262" s="108">
        <f t="shared" si="52"/>
        <v>260</v>
      </c>
      <c r="N262" s="108" t="str">
        <f t="shared" si="48"/>
        <v/>
      </c>
      <c r="O262" s="108">
        <f t="shared" si="49"/>
        <v>12</v>
      </c>
      <c r="P262" s="108">
        <f t="shared" si="50"/>
        <v>0</v>
      </c>
      <c r="Q262" s="112" t="s">
        <v>2475</v>
      </c>
      <c r="R262" s="113">
        <f t="shared" si="51"/>
        <v>0</v>
      </c>
      <c r="S262" s="112" t="s">
        <v>406</v>
      </c>
      <c r="T262" s="113">
        <f t="shared" si="51"/>
        <v>0</v>
      </c>
      <c r="U262" s="112" t="s">
        <v>406</v>
      </c>
      <c r="V262" s="54" t="s">
        <v>406</v>
      </c>
    </row>
    <row r="263" spans="6:22">
      <c r="F263" s="47" t="str">
        <f>Strings!B264</f>
        <v>Finish Touch</v>
      </c>
      <c r="K263" s="106" t="str">
        <f t="shared" si="47"/>
        <v>104</v>
      </c>
      <c r="L263" s="107" t="s">
        <v>2212</v>
      </c>
      <c r="M263" s="108">
        <f t="shared" si="52"/>
        <v>261</v>
      </c>
      <c r="N263" s="108" t="str">
        <f t="shared" si="48"/>
        <v/>
      </c>
      <c r="O263" s="108">
        <f t="shared" si="49"/>
        <v>12</v>
      </c>
      <c r="P263" s="108">
        <f t="shared" si="50"/>
        <v>0</v>
      </c>
      <c r="Q263" s="112" t="s">
        <v>2438</v>
      </c>
      <c r="R263" s="113">
        <f t="shared" si="51"/>
        <v>0</v>
      </c>
      <c r="S263" s="112" t="s">
        <v>406</v>
      </c>
      <c r="T263" s="113">
        <f t="shared" si="51"/>
        <v>0</v>
      </c>
      <c r="U263" s="112" t="s">
        <v>406</v>
      </c>
      <c r="V263" s="54" t="s">
        <v>406</v>
      </c>
    </row>
    <row r="264" spans="6:22">
      <c r="F264" s="47" t="str">
        <f>Strings!B265</f>
        <v>Omnislash</v>
      </c>
      <c r="K264" s="106" t="str">
        <f t="shared" si="47"/>
        <v>105</v>
      </c>
      <c r="L264" s="107" t="s">
        <v>406</v>
      </c>
      <c r="M264" s="108">
        <f t="shared" si="52"/>
        <v>262</v>
      </c>
      <c r="N264" s="108" t="str">
        <f t="shared" si="48"/>
        <v/>
      </c>
      <c r="O264" s="108">
        <f t="shared" si="49"/>
        <v>13</v>
      </c>
      <c r="P264" s="108">
        <f t="shared" si="50"/>
        <v>1</v>
      </c>
      <c r="Q264" s="112" t="s">
        <v>406</v>
      </c>
      <c r="R264" s="113">
        <f t="shared" si="51"/>
        <v>1</v>
      </c>
      <c r="S264" s="112" t="s">
        <v>406</v>
      </c>
      <c r="T264" s="113">
        <f t="shared" si="51"/>
        <v>1</v>
      </c>
      <c r="U264" s="112" t="s">
        <v>406</v>
      </c>
      <c r="V264" s="54" t="s">
        <v>406</v>
      </c>
    </row>
    <row r="265" spans="6:22">
      <c r="F265" s="47" t="str">
        <f>Strings!B266</f>
        <v>Cherry Blossom</v>
      </c>
      <c r="K265" s="106" t="str">
        <f t="shared" si="47"/>
        <v>106</v>
      </c>
      <c r="L265" s="107" t="s">
        <v>406</v>
      </c>
      <c r="M265" s="108">
        <f t="shared" si="52"/>
        <v>263</v>
      </c>
      <c r="N265" s="108" t="str">
        <f t="shared" si="48"/>
        <v/>
      </c>
      <c r="O265" s="108">
        <f t="shared" si="49"/>
        <v>13</v>
      </c>
      <c r="P265" s="108">
        <f t="shared" si="50"/>
        <v>0</v>
      </c>
      <c r="Q265" s="112" t="s">
        <v>2351</v>
      </c>
      <c r="R265" s="113">
        <f t="shared" si="51"/>
        <v>0</v>
      </c>
      <c r="S265" s="112" t="s">
        <v>406</v>
      </c>
      <c r="T265" s="113">
        <f t="shared" si="51"/>
        <v>0</v>
      </c>
      <c r="U265" s="112" t="s">
        <v>406</v>
      </c>
      <c r="V265" s="54" t="s">
        <v>406</v>
      </c>
    </row>
    <row r="266" spans="6:22">
      <c r="F266" s="47" t="str">
        <f>Strings!B267</f>
        <v>Choco Attack</v>
      </c>
      <c r="K266" s="106" t="str">
        <f t="shared" si="47"/>
        <v>107</v>
      </c>
      <c r="L266" s="107" t="s">
        <v>2213</v>
      </c>
      <c r="M266" s="108">
        <f t="shared" si="52"/>
        <v>264</v>
      </c>
      <c r="N266" s="108" t="str">
        <f t="shared" si="48"/>
        <v/>
      </c>
      <c r="O266" s="108">
        <f t="shared" si="49"/>
        <v>13</v>
      </c>
      <c r="P266" s="108">
        <f t="shared" si="50"/>
        <v>0</v>
      </c>
      <c r="Q266" s="112" t="s">
        <v>2440</v>
      </c>
      <c r="R266" s="113">
        <f t="shared" si="51"/>
        <v>0</v>
      </c>
      <c r="S266" s="112" t="s">
        <v>406</v>
      </c>
      <c r="T266" s="113">
        <f t="shared" si="51"/>
        <v>0</v>
      </c>
      <c r="U266" s="112" t="s">
        <v>406</v>
      </c>
      <c r="V266" s="54" t="s">
        <v>406</v>
      </c>
    </row>
    <row r="267" spans="6:22">
      <c r="F267" s="47" t="str">
        <f>Strings!B268</f>
        <v>Choco Ball</v>
      </c>
      <c r="K267" s="106" t="str">
        <f t="shared" si="47"/>
        <v>108</v>
      </c>
      <c r="L267" s="107" t="s">
        <v>406</v>
      </c>
      <c r="M267" s="108">
        <f t="shared" si="52"/>
        <v>265</v>
      </c>
      <c r="N267" s="108" t="str">
        <f t="shared" si="48"/>
        <v/>
      </c>
      <c r="O267" s="108">
        <f t="shared" si="49"/>
        <v>13</v>
      </c>
      <c r="P267" s="108">
        <f t="shared" si="50"/>
        <v>0</v>
      </c>
      <c r="Q267" s="112" t="s">
        <v>2481</v>
      </c>
      <c r="R267" s="113">
        <f t="shared" si="51"/>
        <v>0</v>
      </c>
      <c r="S267" s="112" t="s">
        <v>406</v>
      </c>
      <c r="T267" s="113">
        <f t="shared" si="51"/>
        <v>0</v>
      </c>
      <c r="U267" s="112" t="s">
        <v>406</v>
      </c>
      <c r="V267" s="54" t="s">
        <v>406</v>
      </c>
    </row>
    <row r="268" spans="6:22">
      <c r="F268" s="47" t="str">
        <f>Strings!B269</f>
        <v>Choco Meteor</v>
      </c>
      <c r="K268" s="106" t="str">
        <f t="shared" si="47"/>
        <v>109</v>
      </c>
      <c r="L268" s="107" t="s">
        <v>406</v>
      </c>
      <c r="M268" s="108">
        <f t="shared" si="52"/>
        <v>266</v>
      </c>
      <c r="N268" s="108" t="str">
        <f t="shared" si="48"/>
        <v/>
      </c>
      <c r="O268" s="108">
        <f t="shared" si="49"/>
        <v>13</v>
      </c>
      <c r="P268" s="108">
        <f t="shared" si="50"/>
        <v>0</v>
      </c>
      <c r="Q268" s="112" t="s">
        <v>2353</v>
      </c>
      <c r="R268" s="113">
        <f t="shared" si="51"/>
        <v>0</v>
      </c>
      <c r="S268" s="112" t="s">
        <v>406</v>
      </c>
      <c r="T268" s="113">
        <f t="shared" si="51"/>
        <v>0</v>
      </c>
      <c r="U268" s="112" t="s">
        <v>406</v>
      </c>
      <c r="V268" s="54" t="s">
        <v>406</v>
      </c>
    </row>
    <row r="269" spans="6:22">
      <c r="F269" s="47" t="str">
        <f>Strings!B270</f>
        <v>Choco Esuna</v>
      </c>
      <c r="K269" s="106" t="str">
        <f t="shared" si="47"/>
        <v>10A</v>
      </c>
      <c r="L269" s="107" t="s">
        <v>406</v>
      </c>
      <c r="M269" s="108">
        <f t="shared" si="52"/>
        <v>267</v>
      </c>
      <c r="N269" s="108" t="str">
        <f t="shared" si="48"/>
        <v/>
      </c>
      <c r="O269" s="108">
        <f t="shared" si="49"/>
        <v>14</v>
      </c>
      <c r="P269" s="108">
        <f t="shared" si="50"/>
        <v>1</v>
      </c>
      <c r="Q269" s="112" t="s">
        <v>406</v>
      </c>
      <c r="R269" s="113">
        <f t="shared" si="51"/>
        <v>1</v>
      </c>
      <c r="S269" s="112" t="s">
        <v>406</v>
      </c>
      <c r="T269" s="113">
        <f t="shared" si="51"/>
        <v>1</v>
      </c>
      <c r="U269" s="112" t="s">
        <v>406</v>
      </c>
      <c r="V269" s="54" t="s">
        <v>406</v>
      </c>
    </row>
    <row r="270" spans="6:22">
      <c r="F270" s="47" t="str">
        <f>Strings!B271</f>
        <v>Choco Cure</v>
      </c>
      <c r="K270" s="106" t="str">
        <f t="shared" si="47"/>
        <v>10B</v>
      </c>
      <c r="L270" s="107" t="s">
        <v>2214</v>
      </c>
      <c r="M270" s="108">
        <f t="shared" si="52"/>
        <v>268</v>
      </c>
      <c r="N270" s="108" t="str">
        <f t="shared" si="48"/>
        <v/>
      </c>
      <c r="O270" s="108">
        <f t="shared" si="49"/>
        <v>14</v>
      </c>
      <c r="P270" s="108">
        <f t="shared" si="50"/>
        <v>0</v>
      </c>
      <c r="Q270" s="112" t="s">
        <v>2482</v>
      </c>
      <c r="R270" s="113">
        <f t="shared" si="51"/>
        <v>0</v>
      </c>
      <c r="S270" s="112" t="s">
        <v>406</v>
      </c>
      <c r="T270" s="113">
        <f t="shared" si="51"/>
        <v>0</v>
      </c>
      <c r="U270" s="112" t="s">
        <v>406</v>
      </c>
      <c r="V270" s="54" t="s">
        <v>406</v>
      </c>
    </row>
    <row r="271" spans="6:22">
      <c r="F271" s="47" t="str">
        <f>Strings!B272</f>
        <v>Tackle</v>
      </c>
      <c r="K271" s="106" t="str">
        <f t="shared" si="47"/>
        <v>10C</v>
      </c>
      <c r="L271" s="107" t="s">
        <v>2215</v>
      </c>
      <c r="M271" s="108">
        <f t="shared" si="52"/>
        <v>269</v>
      </c>
      <c r="N271" s="108" t="str">
        <f t="shared" si="48"/>
        <v/>
      </c>
      <c r="O271" s="108">
        <f t="shared" si="49"/>
        <v>14</v>
      </c>
      <c r="P271" s="108">
        <f t="shared" si="50"/>
        <v>0</v>
      </c>
      <c r="Q271" s="112" t="s">
        <v>2441</v>
      </c>
      <c r="R271" s="113">
        <f t="shared" si="51"/>
        <v>0</v>
      </c>
      <c r="S271" s="112" t="s">
        <v>406</v>
      </c>
      <c r="T271" s="113">
        <f t="shared" si="51"/>
        <v>0</v>
      </c>
      <c r="U271" s="112" t="s">
        <v>406</v>
      </c>
      <c r="V271" s="54" t="s">
        <v>406</v>
      </c>
    </row>
    <row r="272" spans="6:22">
      <c r="F272" s="47" t="str">
        <f>Strings!B273</f>
        <v>Goblin Punch</v>
      </c>
      <c r="K272" s="106" t="str">
        <f t="shared" si="47"/>
        <v>10D</v>
      </c>
      <c r="L272" s="107" t="s">
        <v>2216</v>
      </c>
      <c r="M272" s="108">
        <f t="shared" si="52"/>
        <v>270</v>
      </c>
      <c r="N272" s="108" t="str">
        <f t="shared" si="48"/>
        <v/>
      </c>
      <c r="O272" s="108">
        <f t="shared" si="49"/>
        <v>14</v>
      </c>
      <c r="P272" s="108">
        <f t="shared" si="50"/>
        <v>0</v>
      </c>
      <c r="Q272" s="112" t="s">
        <v>2485</v>
      </c>
      <c r="R272" s="113">
        <f t="shared" si="51"/>
        <v>0</v>
      </c>
      <c r="S272" s="112" t="s">
        <v>406</v>
      </c>
      <c r="T272" s="113">
        <f t="shared" si="51"/>
        <v>0</v>
      </c>
      <c r="U272" s="112" t="s">
        <v>406</v>
      </c>
      <c r="V272" s="54" t="s">
        <v>406</v>
      </c>
    </row>
    <row r="273" spans="6:22">
      <c r="F273" s="47" t="str">
        <f>Strings!B274</f>
        <v>Turn Punch</v>
      </c>
      <c r="K273" s="106" t="str">
        <f t="shared" si="47"/>
        <v>10E</v>
      </c>
      <c r="L273" s="107" t="s">
        <v>2217</v>
      </c>
      <c r="M273" s="108">
        <f t="shared" si="52"/>
        <v>271</v>
      </c>
      <c r="N273" s="108" t="str">
        <f t="shared" si="48"/>
        <v/>
      </c>
      <c r="O273" s="108">
        <f t="shared" si="49"/>
        <v>14</v>
      </c>
      <c r="P273" s="108">
        <f t="shared" si="50"/>
        <v>0</v>
      </c>
      <c r="Q273" s="112" t="s">
        <v>2442</v>
      </c>
      <c r="R273" s="113">
        <f t="shared" si="51"/>
        <v>0</v>
      </c>
      <c r="S273" s="112" t="s">
        <v>406</v>
      </c>
      <c r="T273" s="113">
        <f t="shared" si="51"/>
        <v>0</v>
      </c>
      <c r="U273" s="112" t="s">
        <v>406</v>
      </c>
      <c r="V273" s="54" t="s">
        <v>406</v>
      </c>
    </row>
    <row r="274" spans="6:22">
      <c r="F274" s="47" t="str">
        <f>Strings!B275</f>
        <v>Eye Gouge</v>
      </c>
      <c r="K274" s="106" t="str">
        <f t="shared" si="47"/>
        <v>10F</v>
      </c>
      <c r="L274" s="107" t="s">
        <v>2218</v>
      </c>
      <c r="M274" s="108">
        <f t="shared" si="52"/>
        <v>272</v>
      </c>
      <c r="N274" s="108" t="str">
        <f t="shared" si="48"/>
        <v/>
      </c>
      <c r="O274" s="108">
        <f t="shared" si="49"/>
        <v>14</v>
      </c>
      <c r="P274" s="108">
        <f t="shared" si="50"/>
        <v>0</v>
      </c>
      <c r="Q274" s="112" t="s">
        <v>2488</v>
      </c>
      <c r="R274" s="113">
        <f t="shared" si="51"/>
        <v>0</v>
      </c>
      <c r="S274" s="112" t="s">
        <v>406</v>
      </c>
      <c r="T274" s="113">
        <f t="shared" si="51"/>
        <v>0</v>
      </c>
      <c r="U274" s="112" t="s">
        <v>406</v>
      </c>
      <c r="V274" s="54" t="s">
        <v>406</v>
      </c>
    </row>
    <row r="275" spans="6:22">
      <c r="F275" s="47" t="str">
        <f>Strings!B276</f>
        <v>Mutilate</v>
      </c>
      <c r="K275" s="106" t="str">
        <f t="shared" si="47"/>
        <v>110</v>
      </c>
      <c r="L275" s="107" t="s">
        <v>2219</v>
      </c>
      <c r="M275" s="108">
        <f t="shared" si="52"/>
        <v>273</v>
      </c>
      <c r="N275" s="108" t="str">
        <f t="shared" si="48"/>
        <v/>
      </c>
      <c r="O275" s="108">
        <f t="shared" si="49"/>
        <v>14</v>
      </c>
      <c r="P275" s="108">
        <f t="shared" si="50"/>
        <v>0</v>
      </c>
      <c r="Q275" s="112" t="s">
        <v>2491</v>
      </c>
      <c r="R275" s="113">
        <f t="shared" si="51"/>
        <v>0</v>
      </c>
      <c r="S275" s="112" t="s">
        <v>406</v>
      </c>
      <c r="T275" s="113">
        <f t="shared" si="51"/>
        <v>0</v>
      </c>
      <c r="U275" s="112" t="s">
        <v>406</v>
      </c>
      <c r="V275" s="54" t="s">
        <v>406</v>
      </c>
    </row>
    <row r="276" spans="6:22">
      <c r="F276" s="47" t="str">
        <f>Strings!B277</f>
        <v>Bite</v>
      </c>
      <c r="K276" s="106" t="str">
        <f t="shared" si="47"/>
        <v>111</v>
      </c>
      <c r="L276" s="107" t="s">
        <v>406</v>
      </c>
      <c r="M276" s="108">
        <f t="shared" si="52"/>
        <v>274</v>
      </c>
      <c r="N276" s="108" t="str">
        <f t="shared" si="48"/>
        <v/>
      </c>
      <c r="O276" s="108">
        <f t="shared" si="49"/>
        <v>14</v>
      </c>
      <c r="P276" s="108">
        <f t="shared" si="50"/>
        <v>0</v>
      </c>
      <c r="Q276" s="112" t="s">
        <v>2357</v>
      </c>
      <c r="R276" s="113">
        <f t="shared" si="51"/>
        <v>0</v>
      </c>
      <c r="S276" s="112" t="s">
        <v>406</v>
      </c>
      <c r="T276" s="113">
        <f t="shared" si="51"/>
        <v>0</v>
      </c>
      <c r="U276" s="112" t="s">
        <v>406</v>
      </c>
      <c r="V276" s="54" t="s">
        <v>406</v>
      </c>
    </row>
    <row r="277" spans="6:22">
      <c r="F277" s="47" t="str">
        <f>Strings!B278</f>
        <v>Small Bomb</v>
      </c>
      <c r="K277" s="106" t="str">
        <f t="shared" si="47"/>
        <v>112</v>
      </c>
      <c r="L277" s="107" t="s">
        <v>406</v>
      </c>
      <c r="M277" s="108">
        <f t="shared" si="52"/>
        <v>275</v>
      </c>
      <c r="N277" s="108" t="str">
        <f t="shared" si="48"/>
        <v/>
      </c>
      <c r="O277" s="108">
        <f t="shared" si="49"/>
        <v>14</v>
      </c>
      <c r="P277" s="108">
        <f t="shared" si="50"/>
        <v>0</v>
      </c>
      <c r="Q277" s="112" t="s">
        <v>2359</v>
      </c>
      <c r="R277" s="113">
        <f t="shared" si="51"/>
        <v>0</v>
      </c>
      <c r="S277" s="112" t="s">
        <v>406</v>
      </c>
      <c r="T277" s="113">
        <f t="shared" si="51"/>
        <v>0</v>
      </c>
      <c r="U277" s="112" t="s">
        <v>406</v>
      </c>
      <c r="V277" s="54" t="s">
        <v>406</v>
      </c>
    </row>
    <row r="278" spans="6:22">
      <c r="F278" s="47" t="str">
        <f>Strings!B279</f>
        <v>Self Destruct</v>
      </c>
      <c r="K278" s="106" t="str">
        <f t="shared" si="47"/>
        <v>113</v>
      </c>
      <c r="L278" s="107" t="s">
        <v>2220</v>
      </c>
      <c r="M278" s="108">
        <f t="shared" si="52"/>
        <v>276</v>
      </c>
      <c r="N278" s="108" t="str">
        <f t="shared" si="48"/>
        <v/>
      </c>
      <c r="O278" s="108">
        <f t="shared" si="49"/>
        <v>14</v>
      </c>
      <c r="P278" s="108">
        <f t="shared" si="50"/>
        <v>0</v>
      </c>
      <c r="Q278" s="112" t="s">
        <v>2493</v>
      </c>
      <c r="R278" s="113">
        <f t="shared" si="51"/>
        <v>0</v>
      </c>
      <c r="S278" s="112" t="s">
        <v>406</v>
      </c>
      <c r="T278" s="113">
        <f t="shared" si="51"/>
        <v>0</v>
      </c>
      <c r="U278" s="112" t="s">
        <v>406</v>
      </c>
      <c r="V278" s="54" t="s">
        <v>406</v>
      </c>
    </row>
    <row r="279" spans="6:22">
      <c r="F279" s="47" t="str">
        <f>Strings!B280</f>
        <v>Flame Attack</v>
      </c>
      <c r="K279" s="106" t="str">
        <f t="shared" si="47"/>
        <v>114</v>
      </c>
      <c r="L279" s="107" t="s">
        <v>2221</v>
      </c>
      <c r="M279" s="108">
        <f t="shared" si="52"/>
        <v>277</v>
      </c>
      <c r="N279" s="108" t="str">
        <f t="shared" si="48"/>
        <v/>
      </c>
      <c r="O279" s="108">
        <f t="shared" si="49"/>
        <v>14</v>
      </c>
      <c r="P279" s="108">
        <f t="shared" si="50"/>
        <v>0</v>
      </c>
      <c r="Q279" s="112" t="s">
        <v>2492</v>
      </c>
      <c r="R279" s="113">
        <f t="shared" si="51"/>
        <v>0</v>
      </c>
      <c r="S279" s="112" t="s">
        <v>406</v>
      </c>
      <c r="T279" s="113">
        <f t="shared" si="51"/>
        <v>0</v>
      </c>
      <c r="U279" s="112" t="s">
        <v>406</v>
      </c>
      <c r="V279" s="54" t="s">
        <v>406</v>
      </c>
    </row>
    <row r="280" spans="6:22">
      <c r="F280" s="47" t="str">
        <f>Strings!B281</f>
        <v>Spark</v>
      </c>
      <c r="K280" s="106" t="str">
        <f t="shared" si="47"/>
        <v>115</v>
      </c>
      <c r="L280" s="107" t="s">
        <v>2222</v>
      </c>
      <c r="M280" s="108">
        <f t="shared" si="52"/>
        <v>278</v>
      </c>
      <c r="N280" s="108" t="str">
        <f t="shared" si="48"/>
        <v/>
      </c>
      <c r="O280" s="108">
        <f t="shared" si="49"/>
        <v>14</v>
      </c>
      <c r="P280" s="108">
        <f t="shared" si="50"/>
        <v>0</v>
      </c>
      <c r="Q280" s="112" t="s">
        <v>2443</v>
      </c>
      <c r="R280" s="113">
        <f t="shared" si="51"/>
        <v>0</v>
      </c>
      <c r="S280" s="112" t="s">
        <v>406</v>
      </c>
      <c r="T280" s="113">
        <f t="shared" si="51"/>
        <v>0</v>
      </c>
      <c r="U280" s="112" t="s">
        <v>406</v>
      </c>
      <c r="V280" s="54" t="s">
        <v>406</v>
      </c>
    </row>
    <row r="281" spans="6:22">
      <c r="F281" s="47" t="str">
        <f>Strings!B282</f>
        <v>Scratch</v>
      </c>
      <c r="K281" s="106" t="str">
        <f t="shared" si="47"/>
        <v>116</v>
      </c>
      <c r="L281" s="107" t="s">
        <v>2223</v>
      </c>
      <c r="M281" s="108">
        <f t="shared" si="52"/>
        <v>279</v>
      </c>
      <c r="N281" s="108" t="str">
        <f t="shared" si="48"/>
        <v/>
      </c>
      <c r="O281" s="108">
        <f t="shared" si="49"/>
        <v>14</v>
      </c>
      <c r="P281" s="108">
        <f t="shared" si="50"/>
        <v>0</v>
      </c>
      <c r="Q281" s="112" t="s">
        <v>2356</v>
      </c>
      <c r="R281" s="113">
        <f t="shared" si="51"/>
        <v>0</v>
      </c>
      <c r="S281" s="112" t="s">
        <v>406</v>
      </c>
      <c r="T281" s="113">
        <f t="shared" si="51"/>
        <v>0</v>
      </c>
      <c r="U281" s="112" t="s">
        <v>406</v>
      </c>
      <c r="V281" s="54" t="s">
        <v>406</v>
      </c>
    </row>
    <row r="282" spans="6:22">
      <c r="F282" s="47" t="str">
        <f>Strings!B283</f>
        <v>Cat Kick</v>
      </c>
      <c r="K282" s="106" t="str">
        <f t="shared" si="47"/>
        <v>117</v>
      </c>
      <c r="L282" s="107" t="s">
        <v>2224</v>
      </c>
      <c r="M282" s="108">
        <f t="shared" si="52"/>
        <v>280</v>
      </c>
      <c r="N282" s="108" t="str">
        <f t="shared" si="48"/>
        <v/>
      </c>
      <c r="O282" s="108">
        <f t="shared" si="49"/>
        <v>14</v>
      </c>
      <c r="P282" s="108">
        <f t="shared" si="50"/>
        <v>0</v>
      </c>
      <c r="Q282" s="112" t="s">
        <v>2444</v>
      </c>
      <c r="R282" s="113">
        <f t="shared" si="51"/>
        <v>0</v>
      </c>
      <c r="S282" s="112" t="s">
        <v>406</v>
      </c>
      <c r="T282" s="113">
        <f t="shared" si="51"/>
        <v>0</v>
      </c>
      <c r="U282" s="112" t="s">
        <v>406</v>
      </c>
      <c r="V282" s="54" t="s">
        <v>406</v>
      </c>
    </row>
    <row r="283" spans="6:22">
      <c r="F283" s="47" t="str">
        <f>Strings!B284</f>
        <v>Blaster</v>
      </c>
      <c r="K283" s="106" t="str">
        <f t="shared" si="47"/>
        <v>118</v>
      </c>
      <c r="L283" s="107" t="s">
        <v>2225</v>
      </c>
      <c r="M283" s="108">
        <f t="shared" si="52"/>
        <v>281</v>
      </c>
      <c r="N283" s="108" t="str">
        <f t="shared" si="48"/>
        <v/>
      </c>
      <c r="O283" s="108">
        <f t="shared" si="49"/>
        <v>14</v>
      </c>
      <c r="P283" s="108">
        <f t="shared" si="50"/>
        <v>0</v>
      </c>
      <c r="Q283" s="112" t="s">
        <v>2358</v>
      </c>
      <c r="R283" s="113">
        <f t="shared" si="51"/>
        <v>0</v>
      </c>
      <c r="S283" s="112" t="s">
        <v>406</v>
      </c>
      <c r="T283" s="113">
        <f t="shared" si="51"/>
        <v>0</v>
      </c>
      <c r="U283" s="112" t="s">
        <v>406</v>
      </c>
      <c r="V283" s="54" t="s">
        <v>406</v>
      </c>
    </row>
    <row r="284" spans="6:22">
      <c r="F284" s="47" t="str">
        <f>Strings!B285</f>
        <v>Poison Nail</v>
      </c>
      <c r="K284" s="106" t="str">
        <f t="shared" si="47"/>
        <v>119</v>
      </c>
      <c r="L284" s="107" t="s">
        <v>406</v>
      </c>
      <c r="M284" s="108">
        <f t="shared" si="52"/>
        <v>282</v>
      </c>
      <c r="N284" s="108" t="str">
        <f t="shared" si="48"/>
        <v/>
      </c>
      <c r="O284" s="108">
        <f t="shared" si="49"/>
        <v>14</v>
      </c>
      <c r="P284" s="108">
        <f t="shared" si="50"/>
        <v>0</v>
      </c>
      <c r="Q284" s="112" t="s">
        <v>2364</v>
      </c>
      <c r="R284" s="113">
        <f t="shared" si="51"/>
        <v>0</v>
      </c>
      <c r="S284" s="112" t="s">
        <v>406</v>
      </c>
      <c r="T284" s="113">
        <f t="shared" si="51"/>
        <v>0</v>
      </c>
      <c r="U284" s="112" t="s">
        <v>406</v>
      </c>
      <c r="V284" s="54" t="s">
        <v>406</v>
      </c>
    </row>
    <row r="285" spans="6:22">
      <c r="F285" s="47" t="str">
        <f>Strings!B286</f>
        <v>Blood Suck</v>
      </c>
      <c r="K285" s="106" t="str">
        <f>DEC2HEX(ROW()-3,3)</f>
        <v>11A</v>
      </c>
      <c r="L285" s="107" t="s">
        <v>2226</v>
      </c>
      <c r="M285" s="108">
        <f t="shared" si="52"/>
        <v>283</v>
      </c>
      <c r="N285" s="108" t="str">
        <f t="shared" si="48"/>
        <v/>
      </c>
      <c r="O285" s="108">
        <f t="shared" si="49"/>
        <v>14</v>
      </c>
      <c r="P285" s="108">
        <f t="shared" si="50"/>
        <v>0</v>
      </c>
      <c r="Q285" s="112" t="s">
        <v>2445</v>
      </c>
      <c r="R285" s="113">
        <f t="shared" si="51"/>
        <v>0</v>
      </c>
      <c r="S285" s="112" t="s">
        <v>406</v>
      </c>
      <c r="T285" s="113">
        <f t="shared" si="51"/>
        <v>0</v>
      </c>
      <c r="U285" s="112" t="s">
        <v>406</v>
      </c>
      <c r="V285" s="54" t="s">
        <v>406</v>
      </c>
    </row>
    <row r="286" spans="6:22">
      <c r="F286" s="47" t="str">
        <f>Strings!B287</f>
        <v>Tentacle</v>
      </c>
      <c r="K286" s="106" t="str">
        <f t="shared" ref="K286:K349" si="53">DEC2HEX(ROW()-3,3)</f>
        <v>11B</v>
      </c>
      <c r="L286" s="107" t="s">
        <v>2227</v>
      </c>
      <c r="M286" s="108">
        <f t="shared" si="52"/>
        <v>284</v>
      </c>
      <c r="N286" s="108" t="str">
        <f t="shared" si="48"/>
        <v/>
      </c>
      <c r="O286" s="108">
        <f t="shared" si="49"/>
        <v>14</v>
      </c>
      <c r="P286" s="108">
        <f t="shared" si="50"/>
        <v>0</v>
      </c>
      <c r="Q286" s="112" t="s">
        <v>2446</v>
      </c>
      <c r="R286" s="113">
        <f t="shared" si="51"/>
        <v>0</v>
      </c>
      <c r="S286" s="112" t="s">
        <v>406</v>
      </c>
      <c r="T286" s="113">
        <f t="shared" si="51"/>
        <v>0</v>
      </c>
      <c r="U286" s="112" t="s">
        <v>406</v>
      </c>
      <c r="V286" s="54" t="s">
        <v>406</v>
      </c>
    </row>
    <row r="287" spans="6:22">
      <c r="F287" s="47" t="str">
        <f>Strings!B288</f>
        <v>Black Ink</v>
      </c>
      <c r="K287" s="106" t="str">
        <f t="shared" si="53"/>
        <v>11C</v>
      </c>
      <c r="L287" s="107" t="s">
        <v>2228</v>
      </c>
      <c r="M287" s="108">
        <f t="shared" si="52"/>
        <v>285</v>
      </c>
      <c r="N287" s="108" t="str">
        <f t="shared" si="48"/>
        <v/>
      </c>
      <c r="O287" s="108">
        <f t="shared" si="49"/>
        <v>14</v>
      </c>
      <c r="P287" s="108">
        <f t="shared" si="50"/>
        <v>0</v>
      </c>
      <c r="Q287" s="112" t="s">
        <v>2447</v>
      </c>
      <c r="R287" s="113">
        <f t="shared" si="51"/>
        <v>0</v>
      </c>
      <c r="S287" s="112" t="s">
        <v>406</v>
      </c>
      <c r="T287" s="113">
        <f t="shared" si="51"/>
        <v>0</v>
      </c>
      <c r="U287" s="112" t="s">
        <v>406</v>
      </c>
      <c r="V287" s="54" t="s">
        <v>406</v>
      </c>
    </row>
    <row r="288" spans="6:22">
      <c r="F288" s="47" t="str">
        <f>Strings!B289</f>
        <v>Odd Soundwave</v>
      </c>
      <c r="K288" s="106" t="str">
        <f t="shared" si="53"/>
        <v>11D</v>
      </c>
      <c r="L288" s="107" t="s">
        <v>2229</v>
      </c>
      <c r="M288" s="108">
        <f t="shared" si="52"/>
        <v>286</v>
      </c>
      <c r="N288" s="108" t="str">
        <f t="shared" si="48"/>
        <v/>
      </c>
      <c r="O288" s="108">
        <f t="shared" si="49"/>
        <v>14</v>
      </c>
      <c r="P288" s="108">
        <f t="shared" si="50"/>
        <v>0</v>
      </c>
      <c r="Q288" s="112" t="s">
        <v>2365</v>
      </c>
      <c r="R288" s="113">
        <f t="shared" si="51"/>
        <v>0</v>
      </c>
      <c r="S288" s="112" t="s">
        <v>406</v>
      </c>
      <c r="T288" s="113">
        <f t="shared" si="51"/>
        <v>0</v>
      </c>
      <c r="U288" s="112" t="s">
        <v>406</v>
      </c>
      <c r="V288" s="54" t="s">
        <v>406</v>
      </c>
    </row>
    <row r="289" spans="6:22">
      <c r="F289" s="47" t="str">
        <f>Strings!B290</f>
        <v>Mind Blast</v>
      </c>
      <c r="K289" s="106" t="str">
        <f t="shared" si="53"/>
        <v>11E</v>
      </c>
      <c r="L289" s="107" t="s">
        <v>406</v>
      </c>
      <c r="M289" s="108">
        <f t="shared" si="52"/>
        <v>287</v>
      </c>
      <c r="N289" s="108" t="str">
        <f t="shared" si="48"/>
        <v/>
      </c>
      <c r="O289" s="108">
        <f t="shared" si="49"/>
        <v>14</v>
      </c>
      <c r="P289" s="108">
        <f t="shared" si="50"/>
        <v>0</v>
      </c>
      <c r="Q289" s="112" t="s">
        <v>2370</v>
      </c>
      <c r="R289" s="113">
        <f t="shared" si="51"/>
        <v>0</v>
      </c>
      <c r="S289" s="112" t="s">
        <v>406</v>
      </c>
      <c r="T289" s="113">
        <f t="shared" si="51"/>
        <v>0</v>
      </c>
      <c r="U289" s="112" t="s">
        <v>406</v>
      </c>
      <c r="V289" s="54" t="s">
        <v>406</v>
      </c>
    </row>
    <row r="290" spans="6:22">
      <c r="F290" s="47" t="str">
        <f>Strings!B291</f>
        <v>Level Blast</v>
      </c>
      <c r="K290" s="106" t="str">
        <f t="shared" si="53"/>
        <v>11F</v>
      </c>
      <c r="L290" s="107" t="s">
        <v>2230</v>
      </c>
      <c r="M290" s="108">
        <f t="shared" si="52"/>
        <v>288</v>
      </c>
      <c r="N290" s="108" t="str">
        <f t="shared" si="48"/>
        <v/>
      </c>
      <c r="O290" s="108">
        <f t="shared" si="49"/>
        <v>14</v>
      </c>
      <c r="P290" s="108">
        <f t="shared" si="50"/>
        <v>0</v>
      </c>
      <c r="Q290" s="112" t="s">
        <v>2448</v>
      </c>
      <c r="R290" s="113">
        <f t="shared" si="51"/>
        <v>0</v>
      </c>
      <c r="S290" s="112" t="s">
        <v>406</v>
      </c>
      <c r="T290" s="113">
        <f t="shared" si="51"/>
        <v>0</v>
      </c>
      <c r="U290" s="112" t="s">
        <v>406</v>
      </c>
      <c r="V290" s="54" t="s">
        <v>406</v>
      </c>
    </row>
    <row r="291" spans="6:22">
      <c r="F291" s="47" t="str">
        <f>Strings!B292</f>
        <v>Knife Hand</v>
      </c>
      <c r="K291" s="106" t="str">
        <f t="shared" si="53"/>
        <v>120</v>
      </c>
      <c r="L291" s="107" t="s">
        <v>406</v>
      </c>
      <c r="M291" s="108">
        <f t="shared" si="52"/>
        <v>289</v>
      </c>
      <c r="N291" s="108" t="str">
        <f t="shared" si="48"/>
        <v/>
      </c>
      <c r="O291" s="108">
        <f t="shared" si="49"/>
        <v>14</v>
      </c>
      <c r="P291" s="108">
        <f t="shared" si="50"/>
        <v>0</v>
      </c>
      <c r="Q291" s="112" t="s">
        <v>2372</v>
      </c>
      <c r="R291" s="113">
        <f t="shared" si="51"/>
        <v>0</v>
      </c>
      <c r="S291" s="112" t="s">
        <v>406</v>
      </c>
      <c r="T291" s="113">
        <f t="shared" si="51"/>
        <v>0</v>
      </c>
      <c r="U291" s="112" t="s">
        <v>406</v>
      </c>
      <c r="V291" s="54" t="s">
        <v>406</v>
      </c>
    </row>
    <row r="292" spans="6:22">
      <c r="F292" s="47" t="str">
        <f>Strings!B293</f>
        <v>Thunder Soul</v>
      </c>
      <c r="K292" s="106" t="str">
        <f t="shared" si="53"/>
        <v>121</v>
      </c>
      <c r="L292" s="107" t="s">
        <v>406</v>
      </c>
      <c r="M292" s="108">
        <f t="shared" si="52"/>
        <v>290</v>
      </c>
      <c r="N292" s="108" t="str">
        <f t="shared" si="48"/>
        <v/>
      </c>
      <c r="O292" s="108">
        <f t="shared" si="49"/>
        <v>14</v>
      </c>
      <c r="P292" s="108">
        <f t="shared" si="50"/>
        <v>0</v>
      </c>
      <c r="Q292" s="112" t="s">
        <v>2374</v>
      </c>
      <c r="R292" s="113">
        <f t="shared" si="51"/>
        <v>0</v>
      </c>
      <c r="S292" s="112" t="s">
        <v>406</v>
      </c>
      <c r="T292" s="113">
        <f t="shared" si="51"/>
        <v>0</v>
      </c>
      <c r="U292" s="112" t="s">
        <v>406</v>
      </c>
      <c r="V292" s="54" t="s">
        <v>406</v>
      </c>
    </row>
    <row r="293" spans="6:22">
      <c r="F293" s="47" t="str">
        <f>Strings!B294</f>
        <v>Aqua Soul</v>
      </c>
      <c r="K293" s="106" t="str">
        <f t="shared" si="53"/>
        <v>122</v>
      </c>
      <c r="L293" s="107" t="s">
        <v>2231</v>
      </c>
      <c r="M293" s="108">
        <f t="shared" si="52"/>
        <v>291</v>
      </c>
      <c r="N293" s="108" t="str">
        <f t="shared" si="48"/>
        <v/>
      </c>
      <c r="O293" s="108">
        <f t="shared" si="49"/>
        <v>14</v>
      </c>
      <c r="P293" s="108">
        <f t="shared" si="50"/>
        <v>0</v>
      </c>
      <c r="Q293" s="112" t="s">
        <v>2449</v>
      </c>
      <c r="R293" s="113">
        <f t="shared" si="51"/>
        <v>0</v>
      </c>
      <c r="S293" s="112" t="s">
        <v>406</v>
      </c>
      <c r="T293" s="113">
        <f t="shared" si="51"/>
        <v>0</v>
      </c>
      <c r="U293" s="112" t="s">
        <v>406</v>
      </c>
      <c r="V293" s="54" t="s">
        <v>406</v>
      </c>
    </row>
    <row r="294" spans="6:22">
      <c r="F294" s="47" t="str">
        <f>Strings!B295</f>
        <v>Ice Soul</v>
      </c>
      <c r="K294" s="106" t="str">
        <f t="shared" si="53"/>
        <v>123</v>
      </c>
      <c r="L294" s="107" t="s">
        <v>2232</v>
      </c>
      <c r="M294" s="108">
        <f t="shared" si="52"/>
        <v>292</v>
      </c>
      <c r="N294" s="108" t="str">
        <f t="shared" si="48"/>
        <v/>
      </c>
      <c r="O294" s="108">
        <f t="shared" si="49"/>
        <v>14</v>
      </c>
      <c r="P294" s="108">
        <f t="shared" si="50"/>
        <v>0</v>
      </c>
      <c r="Q294" s="112" t="s">
        <v>2450</v>
      </c>
      <c r="R294" s="113">
        <f t="shared" si="51"/>
        <v>0</v>
      </c>
      <c r="S294" s="112" t="s">
        <v>406</v>
      </c>
      <c r="T294" s="113">
        <f t="shared" si="51"/>
        <v>0</v>
      </c>
      <c r="U294" s="112" t="s">
        <v>406</v>
      </c>
      <c r="V294" s="54" t="s">
        <v>406</v>
      </c>
    </row>
    <row r="295" spans="6:22">
      <c r="F295" s="47" t="str">
        <f>Strings!B296</f>
        <v>Wind Soul</v>
      </c>
      <c r="K295" s="106" t="str">
        <f t="shared" si="53"/>
        <v>124</v>
      </c>
      <c r="L295" s="107" t="s">
        <v>2233</v>
      </c>
      <c r="M295" s="108">
        <f t="shared" si="52"/>
        <v>293</v>
      </c>
      <c r="N295" s="108" t="str">
        <f t="shared" si="48"/>
        <v/>
      </c>
      <c r="O295" s="108">
        <f t="shared" si="49"/>
        <v>14</v>
      </c>
      <c r="P295" s="108">
        <f t="shared" si="50"/>
        <v>0</v>
      </c>
      <c r="Q295" s="112" t="s">
        <v>2451</v>
      </c>
      <c r="R295" s="113">
        <f t="shared" si="51"/>
        <v>0</v>
      </c>
      <c r="S295" s="112" t="s">
        <v>406</v>
      </c>
      <c r="T295" s="113">
        <f t="shared" si="51"/>
        <v>0</v>
      </c>
      <c r="U295" s="112" t="s">
        <v>406</v>
      </c>
      <c r="V295" s="54" t="s">
        <v>406</v>
      </c>
    </row>
    <row r="296" spans="6:22">
      <c r="F296" s="47" t="str">
        <f>Strings!B297</f>
        <v>Throw Spirit</v>
      </c>
      <c r="K296" s="106" t="str">
        <f t="shared" si="53"/>
        <v>125</v>
      </c>
      <c r="L296" s="107" t="s">
        <v>2234</v>
      </c>
      <c r="M296" s="108">
        <f t="shared" si="52"/>
        <v>294</v>
      </c>
      <c r="N296" s="108" t="str">
        <f t="shared" si="48"/>
        <v/>
      </c>
      <c r="O296" s="108">
        <f t="shared" si="49"/>
        <v>14</v>
      </c>
      <c r="P296" s="108">
        <f t="shared" si="50"/>
        <v>0</v>
      </c>
      <c r="Q296" s="112" t="s">
        <v>2368</v>
      </c>
      <c r="R296" s="113">
        <f t="shared" si="51"/>
        <v>0</v>
      </c>
      <c r="S296" s="112" t="s">
        <v>406</v>
      </c>
      <c r="T296" s="113">
        <f t="shared" si="51"/>
        <v>0</v>
      </c>
      <c r="U296" s="112" t="s">
        <v>406</v>
      </c>
      <c r="V296" s="54" t="s">
        <v>406</v>
      </c>
    </row>
    <row r="297" spans="6:22">
      <c r="F297" s="47" t="str">
        <f>Strings!B298</f>
        <v>Zombie Touch</v>
      </c>
      <c r="K297" s="106" t="str">
        <f t="shared" si="53"/>
        <v>126</v>
      </c>
      <c r="L297" s="107" t="s">
        <v>2235</v>
      </c>
      <c r="M297" s="108">
        <f t="shared" si="52"/>
        <v>295</v>
      </c>
      <c r="N297" s="108" t="str">
        <f t="shared" si="48"/>
        <v/>
      </c>
      <c r="O297" s="108">
        <f t="shared" si="49"/>
        <v>14</v>
      </c>
      <c r="P297" s="108">
        <f t="shared" si="50"/>
        <v>0</v>
      </c>
      <c r="Q297" s="112" t="s">
        <v>2452</v>
      </c>
      <c r="R297" s="113">
        <f t="shared" si="51"/>
        <v>0</v>
      </c>
      <c r="S297" s="112" t="s">
        <v>406</v>
      </c>
      <c r="T297" s="113">
        <f t="shared" si="51"/>
        <v>0</v>
      </c>
      <c r="U297" s="112" t="s">
        <v>406</v>
      </c>
      <c r="V297" s="54" t="s">
        <v>406</v>
      </c>
    </row>
    <row r="298" spans="6:22">
      <c r="F298" s="47" t="str">
        <f>Strings!B299</f>
        <v>Sleep Touch</v>
      </c>
      <c r="K298" s="106" t="str">
        <f t="shared" si="53"/>
        <v>127</v>
      </c>
      <c r="L298" s="107" t="s">
        <v>406</v>
      </c>
      <c r="M298" s="108">
        <f t="shared" si="52"/>
        <v>296</v>
      </c>
      <c r="N298" s="108" t="str">
        <f t="shared" si="48"/>
        <v/>
      </c>
      <c r="O298" s="108">
        <f t="shared" si="49"/>
        <v>15</v>
      </c>
      <c r="P298" s="108">
        <f t="shared" si="50"/>
        <v>1</v>
      </c>
      <c r="Q298" s="112" t="s">
        <v>406</v>
      </c>
      <c r="R298" s="113">
        <f t="shared" si="51"/>
        <v>1</v>
      </c>
      <c r="S298" s="112" t="s">
        <v>406</v>
      </c>
      <c r="T298" s="113">
        <f t="shared" si="51"/>
        <v>1</v>
      </c>
      <c r="U298" s="112" t="s">
        <v>406</v>
      </c>
      <c r="V298" s="54" t="s">
        <v>406</v>
      </c>
    </row>
    <row r="299" spans="6:22">
      <c r="F299" s="47" t="str">
        <f>Strings!B300</f>
        <v>Drain Touch</v>
      </c>
      <c r="K299" s="106" t="str">
        <f t="shared" si="53"/>
        <v>128</v>
      </c>
      <c r="L299" s="107" t="s">
        <v>2236</v>
      </c>
      <c r="M299" s="108">
        <f t="shared" si="52"/>
        <v>297</v>
      </c>
      <c r="N299" s="108" t="str">
        <f t="shared" si="48"/>
        <v/>
      </c>
      <c r="O299" s="108">
        <f t="shared" si="49"/>
        <v>15</v>
      </c>
      <c r="P299" s="108">
        <f t="shared" si="50"/>
        <v>0</v>
      </c>
      <c r="Q299" s="114" t="s">
        <v>2496</v>
      </c>
      <c r="R299" s="113">
        <f t="shared" si="51"/>
        <v>0</v>
      </c>
      <c r="S299" s="112" t="s">
        <v>406</v>
      </c>
      <c r="T299" s="113">
        <f t="shared" si="51"/>
        <v>0</v>
      </c>
      <c r="U299" s="112" t="s">
        <v>406</v>
      </c>
      <c r="V299" s="54" t="s">
        <v>406</v>
      </c>
    </row>
    <row r="300" spans="6:22">
      <c r="F300" s="47" t="str">
        <f>Strings!B301</f>
        <v>Grease Touch</v>
      </c>
      <c r="K300" s="106" t="str">
        <f t="shared" si="53"/>
        <v>129</v>
      </c>
      <c r="L300" s="107" t="s">
        <v>406</v>
      </c>
      <c r="M300" s="108">
        <f t="shared" si="52"/>
        <v>298</v>
      </c>
      <c r="N300" s="108" t="str">
        <f t="shared" si="48"/>
        <v/>
      </c>
      <c r="O300" s="108">
        <f t="shared" si="49"/>
        <v>15</v>
      </c>
      <c r="P300" s="108">
        <f t="shared" si="50"/>
        <v>0</v>
      </c>
      <c r="Q300" s="112" t="s">
        <v>2385</v>
      </c>
      <c r="R300" s="113">
        <f t="shared" si="51"/>
        <v>0</v>
      </c>
      <c r="S300" s="112" t="s">
        <v>406</v>
      </c>
      <c r="T300" s="113">
        <f t="shared" si="51"/>
        <v>0</v>
      </c>
      <c r="U300" s="112" t="s">
        <v>406</v>
      </c>
      <c r="V300" s="54" t="s">
        <v>406</v>
      </c>
    </row>
    <row r="301" spans="6:22">
      <c r="F301" s="47" t="str">
        <f>Strings!B302</f>
        <v>Wing Attack</v>
      </c>
      <c r="K301" s="106" t="str">
        <f t="shared" si="53"/>
        <v>12A</v>
      </c>
      <c r="L301" s="107" t="s">
        <v>2237</v>
      </c>
      <c r="M301" s="108">
        <f t="shared" si="52"/>
        <v>299</v>
      </c>
      <c r="N301" s="108" t="str">
        <f t="shared" si="48"/>
        <v/>
      </c>
      <c r="O301" s="108">
        <f t="shared" si="49"/>
        <v>15</v>
      </c>
      <c r="P301" s="108">
        <f t="shared" si="50"/>
        <v>0</v>
      </c>
      <c r="Q301" s="112" t="s">
        <v>2453</v>
      </c>
      <c r="R301" s="113">
        <f t="shared" si="51"/>
        <v>0</v>
      </c>
      <c r="S301" s="112" t="s">
        <v>406</v>
      </c>
      <c r="T301" s="113">
        <f t="shared" si="51"/>
        <v>0</v>
      </c>
      <c r="U301" s="112" t="s">
        <v>406</v>
      </c>
      <c r="V301" s="54" t="s">
        <v>406</v>
      </c>
    </row>
    <row r="302" spans="6:22">
      <c r="F302" s="47" t="str">
        <f>Strings!B303</f>
        <v>Look of Devil</v>
      </c>
      <c r="K302" s="106" t="str">
        <f t="shared" si="53"/>
        <v>12B</v>
      </c>
      <c r="L302" s="107" t="s">
        <v>2238</v>
      </c>
      <c r="M302" s="108">
        <f t="shared" si="52"/>
        <v>300</v>
      </c>
      <c r="N302" s="108" t="str">
        <f t="shared" si="48"/>
        <v/>
      </c>
      <c r="O302" s="108">
        <f t="shared" si="49"/>
        <v>15</v>
      </c>
      <c r="P302" s="108">
        <f t="shared" si="50"/>
        <v>0</v>
      </c>
      <c r="Q302" s="112" t="s">
        <v>2454</v>
      </c>
      <c r="R302" s="113">
        <f t="shared" si="51"/>
        <v>0</v>
      </c>
      <c r="S302" s="112" t="s">
        <v>406</v>
      </c>
      <c r="T302" s="113">
        <f t="shared" si="51"/>
        <v>0</v>
      </c>
      <c r="U302" s="112" t="s">
        <v>406</v>
      </c>
      <c r="V302" s="54" t="s">
        <v>406</v>
      </c>
    </row>
    <row r="303" spans="6:22">
      <c r="F303" s="47" t="str">
        <f>Strings!B304</f>
        <v>Look of Fright</v>
      </c>
      <c r="K303" s="106" t="str">
        <f t="shared" si="53"/>
        <v>12C</v>
      </c>
      <c r="L303" s="107" t="s">
        <v>406</v>
      </c>
      <c r="M303" s="108">
        <f t="shared" si="52"/>
        <v>301</v>
      </c>
      <c r="N303" s="108" t="str">
        <f t="shared" si="48"/>
        <v/>
      </c>
      <c r="O303" s="108">
        <f t="shared" si="49"/>
        <v>16</v>
      </c>
      <c r="P303" s="108">
        <f t="shared" si="50"/>
        <v>1</v>
      </c>
      <c r="Q303" s="112" t="s">
        <v>406</v>
      </c>
      <c r="R303" s="113">
        <f t="shared" si="51"/>
        <v>1</v>
      </c>
      <c r="S303" s="112" t="s">
        <v>406</v>
      </c>
      <c r="T303" s="113">
        <f t="shared" si="51"/>
        <v>1</v>
      </c>
      <c r="U303" s="112" t="s">
        <v>406</v>
      </c>
      <c r="V303" s="54" t="s">
        <v>406</v>
      </c>
    </row>
    <row r="304" spans="6:22">
      <c r="F304" s="47" t="str">
        <f>Strings!B305</f>
        <v>Circle</v>
      </c>
      <c r="K304" s="106" t="str">
        <f t="shared" si="53"/>
        <v>12D</v>
      </c>
      <c r="L304" s="107" t="s">
        <v>406</v>
      </c>
      <c r="M304" s="108">
        <f t="shared" si="52"/>
        <v>302</v>
      </c>
      <c r="N304" s="108" t="str">
        <f t="shared" si="48"/>
        <v/>
      </c>
      <c r="O304" s="108">
        <f t="shared" si="49"/>
        <v>16</v>
      </c>
      <c r="P304" s="108">
        <f t="shared" si="50"/>
        <v>0</v>
      </c>
      <c r="Q304" s="112" t="s">
        <v>2389</v>
      </c>
      <c r="R304" s="113">
        <f t="shared" si="51"/>
        <v>0</v>
      </c>
      <c r="S304" s="112" t="s">
        <v>406</v>
      </c>
      <c r="T304" s="113">
        <f t="shared" si="51"/>
        <v>0</v>
      </c>
      <c r="U304" s="112" t="s">
        <v>406</v>
      </c>
      <c r="V304" s="54" t="s">
        <v>406</v>
      </c>
    </row>
    <row r="305" spans="6:22">
      <c r="F305" s="47" t="str">
        <f>Strings!B306</f>
        <v>Death Sentence</v>
      </c>
      <c r="K305" s="106" t="str">
        <f t="shared" si="53"/>
        <v>12E</v>
      </c>
      <c r="L305" s="107" t="s">
        <v>2239</v>
      </c>
      <c r="M305" s="108">
        <f t="shared" si="52"/>
        <v>303</v>
      </c>
      <c r="N305" s="108" t="str">
        <f t="shared" si="48"/>
        <v/>
      </c>
      <c r="O305" s="108">
        <f t="shared" si="49"/>
        <v>16</v>
      </c>
      <c r="P305" s="108">
        <f t="shared" si="50"/>
        <v>0</v>
      </c>
      <c r="Q305" s="112" t="s">
        <v>2379</v>
      </c>
      <c r="R305" s="113">
        <f t="shared" si="51"/>
        <v>0</v>
      </c>
      <c r="S305" s="112" t="s">
        <v>406</v>
      </c>
      <c r="T305" s="113">
        <f t="shared" si="51"/>
        <v>0</v>
      </c>
      <c r="U305" s="112" t="s">
        <v>406</v>
      </c>
      <c r="V305" s="54" t="s">
        <v>406</v>
      </c>
    </row>
    <row r="306" spans="6:22">
      <c r="F306" s="47" t="str">
        <f>Strings!B307</f>
        <v>Scratch Up</v>
      </c>
      <c r="K306" s="106" t="str">
        <f t="shared" si="53"/>
        <v>12F</v>
      </c>
      <c r="L306" s="107" t="s">
        <v>2240</v>
      </c>
      <c r="M306" s="108">
        <f t="shared" si="52"/>
        <v>304</v>
      </c>
      <c r="N306" s="108" t="str">
        <f t="shared" si="48"/>
        <v/>
      </c>
      <c r="O306" s="108">
        <f t="shared" si="49"/>
        <v>16</v>
      </c>
      <c r="P306" s="108">
        <f t="shared" si="50"/>
        <v>0</v>
      </c>
      <c r="Q306" s="112" t="s">
        <v>2455</v>
      </c>
      <c r="R306" s="113">
        <f t="shared" si="51"/>
        <v>0</v>
      </c>
      <c r="S306" s="112" t="s">
        <v>406</v>
      </c>
      <c r="T306" s="113">
        <f t="shared" si="51"/>
        <v>0</v>
      </c>
      <c r="U306" s="112" t="s">
        <v>406</v>
      </c>
      <c r="V306" s="54" t="s">
        <v>406</v>
      </c>
    </row>
    <row r="307" spans="6:22">
      <c r="F307" s="47" t="str">
        <f>Strings!B308</f>
        <v>Beak</v>
      </c>
      <c r="K307" s="106" t="str">
        <f t="shared" si="53"/>
        <v>130</v>
      </c>
      <c r="L307" s="107" t="s">
        <v>2241</v>
      </c>
      <c r="M307" s="108">
        <f t="shared" si="52"/>
        <v>305</v>
      </c>
      <c r="N307" s="108" t="str">
        <f t="shared" si="48"/>
        <v/>
      </c>
      <c r="O307" s="108">
        <f t="shared" si="49"/>
        <v>16</v>
      </c>
      <c r="P307" s="108">
        <f t="shared" si="50"/>
        <v>0</v>
      </c>
      <c r="Q307" s="112" t="s">
        <v>2456</v>
      </c>
      <c r="R307" s="113">
        <f t="shared" si="51"/>
        <v>0</v>
      </c>
      <c r="S307" s="112" t="s">
        <v>406</v>
      </c>
      <c r="T307" s="113">
        <f t="shared" si="51"/>
        <v>0</v>
      </c>
      <c r="U307" s="112" t="s">
        <v>406</v>
      </c>
      <c r="V307" s="54" t="s">
        <v>406</v>
      </c>
    </row>
    <row r="308" spans="6:22">
      <c r="F308" s="47" t="str">
        <f>Strings!B309</f>
        <v>Shine Lover</v>
      </c>
      <c r="K308" s="106" t="str">
        <f t="shared" si="53"/>
        <v>131</v>
      </c>
      <c r="L308" s="107" t="s">
        <v>406</v>
      </c>
      <c r="M308" s="108">
        <f t="shared" si="52"/>
        <v>306</v>
      </c>
      <c r="N308" s="108" t="str">
        <f t="shared" si="48"/>
        <v/>
      </c>
      <c r="O308" s="108">
        <f t="shared" si="49"/>
        <v>16</v>
      </c>
      <c r="P308" s="108">
        <f t="shared" si="50"/>
        <v>0</v>
      </c>
      <c r="Q308" s="112" t="s">
        <v>2393</v>
      </c>
      <c r="R308" s="113">
        <f t="shared" si="51"/>
        <v>0</v>
      </c>
      <c r="S308" s="112" t="s">
        <v>406</v>
      </c>
      <c r="T308" s="113">
        <f t="shared" si="51"/>
        <v>0</v>
      </c>
      <c r="U308" s="112" t="s">
        <v>406</v>
      </c>
      <c r="V308" s="54" t="s">
        <v>406</v>
      </c>
    </row>
    <row r="309" spans="6:22">
      <c r="F309" s="47" t="str">
        <f>Strings!B310</f>
        <v>Feather Bomb</v>
      </c>
      <c r="K309" s="106" t="str">
        <f t="shared" si="53"/>
        <v>132</v>
      </c>
      <c r="L309" s="107" t="s">
        <v>2242</v>
      </c>
      <c r="M309" s="108">
        <f t="shared" si="52"/>
        <v>307</v>
      </c>
      <c r="N309" s="108" t="str">
        <f t="shared" si="48"/>
        <v/>
      </c>
      <c r="O309" s="108">
        <f t="shared" si="49"/>
        <v>16</v>
      </c>
      <c r="P309" s="108">
        <f t="shared" si="50"/>
        <v>0</v>
      </c>
      <c r="Q309" s="112" t="s">
        <v>2457</v>
      </c>
      <c r="R309" s="113">
        <f t="shared" si="51"/>
        <v>0</v>
      </c>
      <c r="S309" s="112" t="s">
        <v>406</v>
      </c>
      <c r="T309" s="113">
        <f t="shared" si="51"/>
        <v>0</v>
      </c>
      <c r="U309" s="112" t="s">
        <v>406</v>
      </c>
      <c r="V309" s="54" t="s">
        <v>406</v>
      </c>
    </row>
    <row r="310" spans="6:22">
      <c r="F310" s="47" t="str">
        <f>Strings!B311</f>
        <v>Beaking</v>
      </c>
      <c r="K310" s="106" t="str">
        <f t="shared" si="53"/>
        <v>133</v>
      </c>
      <c r="L310" s="107" t="s">
        <v>2243</v>
      </c>
      <c r="M310" s="108">
        <f t="shared" si="52"/>
        <v>308</v>
      </c>
      <c r="N310" s="108" t="str">
        <f t="shared" si="48"/>
        <v/>
      </c>
      <c r="O310" s="108">
        <f t="shared" si="49"/>
        <v>16</v>
      </c>
      <c r="P310" s="108">
        <f t="shared" si="50"/>
        <v>0</v>
      </c>
      <c r="Q310" s="112" t="s">
        <v>2384</v>
      </c>
      <c r="R310" s="113">
        <f t="shared" si="51"/>
        <v>0</v>
      </c>
      <c r="S310" s="112" t="s">
        <v>406</v>
      </c>
      <c r="T310" s="113">
        <f t="shared" si="51"/>
        <v>0</v>
      </c>
      <c r="U310" s="112" t="s">
        <v>406</v>
      </c>
      <c r="V310" s="54" t="s">
        <v>406</v>
      </c>
    </row>
    <row r="311" spans="6:22">
      <c r="F311" s="47" t="str">
        <f>Strings!B312</f>
        <v>Straight Dash</v>
      </c>
      <c r="K311" s="106" t="str">
        <f t="shared" si="53"/>
        <v>134</v>
      </c>
      <c r="L311" s="107" t="s">
        <v>2244</v>
      </c>
      <c r="M311" s="108">
        <f t="shared" si="52"/>
        <v>309</v>
      </c>
      <c r="N311" s="108" t="str">
        <f t="shared" si="48"/>
        <v/>
      </c>
      <c r="O311" s="108">
        <f t="shared" si="49"/>
        <v>16</v>
      </c>
      <c r="P311" s="108">
        <f t="shared" si="50"/>
        <v>0</v>
      </c>
      <c r="Q311" s="112" t="s">
        <v>2458</v>
      </c>
      <c r="R311" s="113">
        <f t="shared" si="51"/>
        <v>0</v>
      </c>
      <c r="S311" s="112" t="s">
        <v>406</v>
      </c>
      <c r="T311" s="113">
        <f t="shared" si="51"/>
        <v>0</v>
      </c>
      <c r="U311" s="112" t="s">
        <v>406</v>
      </c>
      <c r="V311" s="54" t="s">
        <v>406</v>
      </c>
    </row>
    <row r="312" spans="6:22">
      <c r="F312" s="47" t="str">
        <f>Strings!B313</f>
        <v>Nose Bracelet</v>
      </c>
      <c r="K312" s="106" t="str">
        <f t="shared" si="53"/>
        <v>135</v>
      </c>
      <c r="L312" s="107" t="s">
        <v>2245</v>
      </c>
      <c r="M312" s="108">
        <f t="shared" si="52"/>
        <v>310</v>
      </c>
      <c r="N312" s="108" t="str">
        <f t="shared" si="48"/>
        <v/>
      </c>
      <c r="O312" s="108">
        <f t="shared" si="49"/>
        <v>16</v>
      </c>
      <c r="P312" s="108">
        <f t="shared" si="50"/>
        <v>0</v>
      </c>
      <c r="Q312" s="112" t="s">
        <v>2392</v>
      </c>
      <c r="R312" s="113">
        <f t="shared" si="51"/>
        <v>0</v>
      </c>
      <c r="S312" s="112" t="s">
        <v>406</v>
      </c>
      <c r="T312" s="113">
        <f t="shared" si="51"/>
        <v>0</v>
      </c>
      <c r="U312" s="112" t="s">
        <v>406</v>
      </c>
      <c r="V312" s="54" t="s">
        <v>406</v>
      </c>
    </row>
    <row r="313" spans="6:22">
      <c r="F313" s="47" t="str">
        <f>Strings!B314</f>
        <v>Oink</v>
      </c>
      <c r="K313" s="106" t="str">
        <f t="shared" si="53"/>
        <v>136</v>
      </c>
      <c r="L313" s="107" t="s">
        <v>406</v>
      </c>
      <c r="M313" s="108">
        <f t="shared" si="52"/>
        <v>311</v>
      </c>
      <c r="N313" s="108" t="str">
        <f t="shared" si="48"/>
        <v/>
      </c>
      <c r="O313" s="108">
        <f t="shared" si="49"/>
        <v>16</v>
      </c>
      <c r="P313" s="108">
        <f t="shared" si="50"/>
        <v>0</v>
      </c>
      <c r="Q313" s="112" t="s">
        <v>2396</v>
      </c>
      <c r="R313" s="113">
        <f t="shared" si="51"/>
        <v>0</v>
      </c>
      <c r="S313" s="112" t="s">
        <v>406</v>
      </c>
      <c r="T313" s="113">
        <f t="shared" si="51"/>
        <v>0</v>
      </c>
      <c r="U313" s="112" t="s">
        <v>406</v>
      </c>
      <c r="V313" s="54" t="s">
        <v>406</v>
      </c>
    </row>
    <row r="314" spans="6:22">
      <c r="F314" s="47" t="str">
        <f>Strings!B315</f>
        <v>Pooh-</v>
      </c>
      <c r="K314" s="106" t="str">
        <f t="shared" si="53"/>
        <v>137</v>
      </c>
      <c r="L314" s="107" t="s">
        <v>2246</v>
      </c>
      <c r="M314" s="108">
        <f t="shared" si="52"/>
        <v>312</v>
      </c>
      <c r="N314" s="108" t="str">
        <f t="shared" si="48"/>
        <v/>
      </c>
      <c r="O314" s="108">
        <f t="shared" si="49"/>
        <v>16</v>
      </c>
      <c r="P314" s="108">
        <f t="shared" si="50"/>
        <v>0</v>
      </c>
      <c r="Q314" s="112" t="s">
        <v>2459</v>
      </c>
      <c r="R314" s="113">
        <f t="shared" si="51"/>
        <v>0</v>
      </c>
      <c r="S314" s="112" t="s">
        <v>406</v>
      </c>
      <c r="T314" s="113">
        <f t="shared" si="51"/>
        <v>0</v>
      </c>
      <c r="U314" s="112" t="s">
        <v>406</v>
      </c>
      <c r="V314" s="54" t="s">
        <v>406</v>
      </c>
    </row>
    <row r="315" spans="6:22">
      <c r="F315" s="47" t="str">
        <f>Strings!B316</f>
        <v>Please Eat</v>
      </c>
      <c r="K315" s="106" t="str">
        <f t="shared" si="53"/>
        <v>138</v>
      </c>
      <c r="L315" s="107" t="s">
        <v>2247</v>
      </c>
      <c r="M315" s="108">
        <f t="shared" si="52"/>
        <v>313</v>
      </c>
      <c r="N315" s="108" t="str">
        <f t="shared" si="48"/>
        <v/>
      </c>
      <c r="O315" s="108">
        <f t="shared" si="49"/>
        <v>16</v>
      </c>
      <c r="P315" s="108">
        <f t="shared" si="50"/>
        <v>0</v>
      </c>
      <c r="Q315" s="112" t="s">
        <v>2460</v>
      </c>
      <c r="R315" s="113">
        <f t="shared" si="51"/>
        <v>0</v>
      </c>
      <c r="S315" s="112" t="s">
        <v>406</v>
      </c>
      <c r="T315" s="113">
        <f t="shared" si="51"/>
        <v>0</v>
      </c>
      <c r="U315" s="112" t="s">
        <v>406</v>
      </c>
      <c r="V315" s="54" t="s">
        <v>406</v>
      </c>
    </row>
    <row r="316" spans="6:22">
      <c r="F316" s="47" t="str">
        <f>Strings!B317</f>
        <v>Leaf Dance</v>
      </c>
      <c r="K316" s="106" t="str">
        <f t="shared" si="53"/>
        <v>139</v>
      </c>
      <c r="L316" s="107" t="s">
        <v>406</v>
      </c>
      <c r="M316" s="108">
        <f t="shared" si="52"/>
        <v>314</v>
      </c>
      <c r="N316" s="108" t="str">
        <f t="shared" si="48"/>
        <v/>
      </c>
      <c r="O316" s="108">
        <f t="shared" si="49"/>
        <v>16</v>
      </c>
      <c r="P316" s="108">
        <f t="shared" si="50"/>
        <v>0</v>
      </c>
      <c r="Q316" s="112" t="s">
        <v>2401</v>
      </c>
      <c r="R316" s="113">
        <f t="shared" si="51"/>
        <v>0</v>
      </c>
      <c r="S316" s="112" t="s">
        <v>406</v>
      </c>
      <c r="T316" s="113">
        <f t="shared" si="51"/>
        <v>0</v>
      </c>
      <c r="U316" s="112" t="s">
        <v>406</v>
      </c>
      <c r="V316" s="54" t="s">
        <v>406</v>
      </c>
    </row>
    <row r="317" spans="6:22">
      <c r="F317" s="47" t="str">
        <f>Strings!B318</f>
        <v>Protect Spirit</v>
      </c>
      <c r="K317" s="106" t="str">
        <f t="shared" si="53"/>
        <v>13A</v>
      </c>
      <c r="L317" s="107" t="s">
        <v>406</v>
      </c>
      <c r="M317" s="108">
        <f t="shared" si="52"/>
        <v>315</v>
      </c>
      <c r="N317" s="108" t="str">
        <f t="shared" si="48"/>
        <v/>
      </c>
      <c r="O317" s="108">
        <f t="shared" si="49"/>
        <v>16</v>
      </c>
      <c r="P317" s="108">
        <f t="shared" si="50"/>
        <v>0</v>
      </c>
      <c r="Q317" s="112" t="s">
        <v>2435</v>
      </c>
      <c r="R317" s="113">
        <f t="shared" si="51"/>
        <v>0</v>
      </c>
      <c r="S317" s="112" t="s">
        <v>406</v>
      </c>
      <c r="T317" s="113">
        <f t="shared" si="51"/>
        <v>0</v>
      </c>
      <c r="U317" s="112" t="s">
        <v>406</v>
      </c>
      <c r="V317" s="54" t="s">
        <v>406</v>
      </c>
    </row>
    <row r="318" spans="6:22">
      <c r="F318" s="47" t="str">
        <f>Strings!B319</f>
        <v>Clam Spirit</v>
      </c>
      <c r="K318" s="106" t="str">
        <f t="shared" si="53"/>
        <v>13B</v>
      </c>
      <c r="L318" s="107" t="s">
        <v>2248</v>
      </c>
      <c r="M318" s="108">
        <f t="shared" si="52"/>
        <v>316</v>
      </c>
      <c r="N318" s="108" t="str">
        <f t="shared" si="48"/>
        <v/>
      </c>
      <c r="O318" s="108">
        <f t="shared" si="49"/>
        <v>16</v>
      </c>
      <c r="P318" s="108">
        <f t="shared" si="50"/>
        <v>0</v>
      </c>
      <c r="Q318" s="112" t="s">
        <v>2399</v>
      </c>
      <c r="R318" s="113">
        <f t="shared" si="51"/>
        <v>0</v>
      </c>
      <c r="S318" s="112" t="s">
        <v>406</v>
      </c>
      <c r="T318" s="113">
        <f t="shared" si="51"/>
        <v>0</v>
      </c>
      <c r="U318" s="112" t="s">
        <v>406</v>
      </c>
      <c r="V318" s="54" t="s">
        <v>406</v>
      </c>
    </row>
    <row r="319" spans="6:22">
      <c r="F319" s="47" t="str">
        <f>Strings!B320</f>
        <v>Spirit of Life</v>
      </c>
      <c r="K319" s="106" t="str">
        <f t="shared" si="53"/>
        <v>13C</v>
      </c>
      <c r="L319" s="107" t="s">
        <v>2249</v>
      </c>
      <c r="M319" s="108">
        <f t="shared" si="52"/>
        <v>317</v>
      </c>
      <c r="N319" s="108" t="str">
        <f t="shared" si="48"/>
        <v/>
      </c>
      <c r="O319" s="108">
        <f t="shared" si="49"/>
        <v>16</v>
      </c>
      <c r="P319" s="108">
        <f t="shared" si="50"/>
        <v>0</v>
      </c>
      <c r="Q319" s="112" t="s">
        <v>2461</v>
      </c>
      <c r="R319" s="113">
        <f t="shared" si="51"/>
        <v>0</v>
      </c>
      <c r="S319" s="112" t="s">
        <v>406</v>
      </c>
      <c r="T319" s="113">
        <f t="shared" si="51"/>
        <v>0</v>
      </c>
      <c r="U319" s="112" t="s">
        <v>406</v>
      </c>
      <c r="V319" s="54" t="s">
        <v>406</v>
      </c>
    </row>
    <row r="320" spans="6:22">
      <c r="F320" s="47" t="str">
        <f>Strings!B321</f>
        <v>Magic Spirit</v>
      </c>
      <c r="K320" s="106" t="str">
        <f t="shared" si="53"/>
        <v>13D</v>
      </c>
      <c r="L320" s="107" t="s">
        <v>2250</v>
      </c>
      <c r="M320" s="108">
        <f t="shared" si="52"/>
        <v>318</v>
      </c>
      <c r="N320" s="108" t="str">
        <f t="shared" si="48"/>
        <v/>
      </c>
      <c r="O320" s="108">
        <f t="shared" si="49"/>
        <v>16</v>
      </c>
      <c r="P320" s="108">
        <f t="shared" si="50"/>
        <v>0</v>
      </c>
      <c r="Q320" s="112" t="s">
        <v>2402</v>
      </c>
      <c r="R320" s="113">
        <f t="shared" si="51"/>
        <v>0</v>
      </c>
      <c r="S320" s="112" t="s">
        <v>406</v>
      </c>
      <c r="T320" s="113">
        <f t="shared" si="51"/>
        <v>0</v>
      </c>
      <c r="U320" s="112" t="s">
        <v>406</v>
      </c>
      <c r="V320" s="54" t="s">
        <v>406</v>
      </c>
    </row>
    <row r="321" spans="6:22">
      <c r="F321" s="47" t="str">
        <f>Strings!B322</f>
        <v>Shake Off</v>
      </c>
      <c r="K321" s="106" t="str">
        <f t="shared" si="53"/>
        <v>13E</v>
      </c>
      <c r="L321" s="107" t="s">
        <v>406</v>
      </c>
      <c r="M321" s="108">
        <f t="shared" si="52"/>
        <v>319</v>
      </c>
      <c r="N321" s="108" t="str">
        <f t="shared" si="48"/>
        <v/>
      </c>
      <c r="O321" s="108">
        <f t="shared" si="49"/>
        <v>16</v>
      </c>
      <c r="P321" s="108">
        <f t="shared" si="50"/>
        <v>0</v>
      </c>
      <c r="Q321" s="112" t="s">
        <v>2405</v>
      </c>
      <c r="R321" s="113">
        <f t="shared" si="51"/>
        <v>0</v>
      </c>
      <c r="S321" s="112" t="s">
        <v>406</v>
      </c>
      <c r="T321" s="113">
        <f t="shared" si="51"/>
        <v>0</v>
      </c>
      <c r="U321" s="112" t="s">
        <v>406</v>
      </c>
      <c r="V321" s="54" t="s">
        <v>406</v>
      </c>
    </row>
    <row r="322" spans="6:22">
      <c r="F322" s="47" t="str">
        <f>Strings!B323</f>
        <v>Wave Around</v>
      </c>
      <c r="K322" s="106" t="str">
        <f t="shared" si="53"/>
        <v>13F</v>
      </c>
      <c r="L322" s="107" t="s">
        <v>406</v>
      </c>
      <c r="M322" s="108">
        <f t="shared" si="52"/>
        <v>320</v>
      </c>
      <c r="N322" s="108" t="str">
        <f t="shared" si="48"/>
        <v/>
      </c>
      <c r="O322" s="108">
        <f t="shared" si="49"/>
        <v>16</v>
      </c>
      <c r="P322" s="108">
        <f t="shared" si="50"/>
        <v>0</v>
      </c>
      <c r="Q322" s="112" t="s">
        <v>2406</v>
      </c>
      <c r="R322" s="113">
        <f t="shared" si="51"/>
        <v>0</v>
      </c>
      <c r="S322" s="112" t="s">
        <v>406</v>
      </c>
      <c r="T322" s="113">
        <f t="shared" si="51"/>
        <v>0</v>
      </c>
      <c r="U322" s="112" t="s">
        <v>406</v>
      </c>
      <c r="V322" s="54" t="s">
        <v>406</v>
      </c>
    </row>
    <row r="323" spans="6:22">
      <c r="F323" s="47" t="str">
        <f>Strings!B324</f>
        <v>Mimic Titan</v>
      </c>
      <c r="K323" s="106" t="str">
        <f t="shared" si="53"/>
        <v>140</v>
      </c>
      <c r="L323" s="107" t="s">
        <v>2251</v>
      </c>
      <c r="M323" s="108">
        <f t="shared" si="52"/>
        <v>321</v>
      </c>
      <c r="N323" s="108" t="str">
        <f t="shared" si="48"/>
        <v/>
      </c>
      <c r="O323" s="108">
        <f t="shared" si="49"/>
        <v>16</v>
      </c>
      <c r="P323" s="108">
        <f t="shared" si="50"/>
        <v>0</v>
      </c>
      <c r="Q323" s="112" t="s">
        <v>2462</v>
      </c>
      <c r="R323" s="113">
        <f t="shared" si="51"/>
        <v>0</v>
      </c>
      <c r="S323" s="112" t="s">
        <v>406</v>
      </c>
      <c r="T323" s="113">
        <f t="shared" si="51"/>
        <v>0</v>
      </c>
      <c r="U323" s="112" t="s">
        <v>406</v>
      </c>
      <c r="V323" s="54" t="s">
        <v>406</v>
      </c>
    </row>
    <row r="324" spans="6:22">
      <c r="F324" s="47" t="str">
        <f>Strings!B325</f>
        <v>Gather Power</v>
      </c>
      <c r="K324" s="106" t="str">
        <f t="shared" si="53"/>
        <v>141</v>
      </c>
      <c r="L324" s="107" t="s">
        <v>406</v>
      </c>
      <c r="M324" s="108">
        <f t="shared" si="52"/>
        <v>322</v>
      </c>
      <c r="N324" s="108" t="str">
        <f t="shared" ref="N324:N387" si="54">IFERROR(DEC2HEX(MATCH(M324,$O$3:$O$514,0)-1,3)&amp;", ","")</f>
        <v/>
      </c>
      <c r="O324" s="108">
        <f t="shared" ref="O324:O387" si="55">O323+P324</f>
        <v>16</v>
      </c>
      <c r="P324" s="108">
        <f t="shared" ref="P324:P387" si="56">IF(AND(LEN(Q324)=0,LEN(S324)=0,LEN(U324)=0),1,0)</f>
        <v>0</v>
      </c>
      <c r="Q324" s="112" t="s">
        <v>2409</v>
      </c>
      <c r="R324" s="113">
        <f t="shared" ref="R324:T387" si="57">$P324</f>
        <v>0</v>
      </c>
      <c r="S324" s="112" t="s">
        <v>406</v>
      </c>
      <c r="T324" s="113">
        <f t="shared" si="57"/>
        <v>0</v>
      </c>
      <c r="U324" s="112" t="s">
        <v>406</v>
      </c>
      <c r="V324" s="54" t="s">
        <v>406</v>
      </c>
    </row>
    <row r="325" spans="6:22">
      <c r="F325" s="47" t="str">
        <f>Strings!B326</f>
        <v>Blow Fire</v>
      </c>
      <c r="K325" s="106" t="str">
        <f t="shared" si="53"/>
        <v>142</v>
      </c>
      <c r="L325" s="107" t="s">
        <v>406</v>
      </c>
      <c r="M325" s="108">
        <f t="shared" ref="M325:M388" si="58">M324+1</f>
        <v>323</v>
      </c>
      <c r="N325" s="108" t="str">
        <f t="shared" si="54"/>
        <v/>
      </c>
      <c r="O325" s="108">
        <f t="shared" si="55"/>
        <v>16</v>
      </c>
      <c r="P325" s="108">
        <f t="shared" si="56"/>
        <v>0</v>
      </c>
      <c r="Q325" s="112" t="s">
        <v>2422</v>
      </c>
      <c r="R325" s="113">
        <f t="shared" si="57"/>
        <v>0</v>
      </c>
      <c r="S325" s="112" t="s">
        <v>406</v>
      </c>
      <c r="T325" s="113">
        <f t="shared" si="57"/>
        <v>0</v>
      </c>
      <c r="U325" s="112" t="s">
        <v>406</v>
      </c>
      <c r="V325" s="54" t="s">
        <v>406</v>
      </c>
    </row>
    <row r="326" spans="6:22">
      <c r="F326" s="47" t="str">
        <f>Strings!B327</f>
        <v>Tentacle</v>
      </c>
      <c r="K326" s="106" t="str">
        <f t="shared" si="53"/>
        <v>143</v>
      </c>
      <c r="L326" s="107" t="s">
        <v>2252</v>
      </c>
      <c r="M326" s="108">
        <f t="shared" si="58"/>
        <v>324</v>
      </c>
      <c r="N326" s="108" t="str">
        <f t="shared" si="54"/>
        <v/>
      </c>
      <c r="O326" s="108">
        <f t="shared" si="55"/>
        <v>16</v>
      </c>
      <c r="P326" s="108">
        <f t="shared" si="56"/>
        <v>0</v>
      </c>
      <c r="Q326" s="112" t="s">
        <v>2463</v>
      </c>
      <c r="R326" s="113">
        <f t="shared" si="57"/>
        <v>0</v>
      </c>
      <c r="S326" s="112" t="s">
        <v>406</v>
      </c>
      <c r="T326" s="113">
        <f t="shared" si="57"/>
        <v>0</v>
      </c>
      <c r="U326" s="112" t="s">
        <v>406</v>
      </c>
      <c r="V326" s="54" t="s">
        <v>406</v>
      </c>
    </row>
    <row r="327" spans="6:22">
      <c r="F327" s="47" t="str">
        <f>Strings!B328</f>
        <v>Lick</v>
      </c>
      <c r="K327" s="106" t="str">
        <f t="shared" si="53"/>
        <v>144</v>
      </c>
      <c r="L327" s="107" t="s">
        <v>2253</v>
      </c>
      <c r="M327" s="108">
        <f t="shared" si="58"/>
        <v>325</v>
      </c>
      <c r="N327" s="108" t="str">
        <f t="shared" si="54"/>
        <v/>
      </c>
      <c r="O327" s="108">
        <f t="shared" si="55"/>
        <v>16</v>
      </c>
      <c r="P327" s="108">
        <f t="shared" si="56"/>
        <v>0</v>
      </c>
      <c r="Q327" s="112" t="s">
        <v>2420</v>
      </c>
      <c r="R327" s="113">
        <f t="shared" si="57"/>
        <v>0</v>
      </c>
      <c r="S327" s="112" t="s">
        <v>406</v>
      </c>
      <c r="T327" s="113">
        <f t="shared" si="57"/>
        <v>0</v>
      </c>
      <c r="U327" s="112" t="s">
        <v>406</v>
      </c>
      <c r="V327" s="54" t="s">
        <v>406</v>
      </c>
    </row>
    <row r="328" spans="6:22">
      <c r="F328" s="47" t="str">
        <f>Strings!B329</f>
        <v>Goo</v>
      </c>
      <c r="K328" s="106" t="str">
        <f t="shared" si="53"/>
        <v>145</v>
      </c>
      <c r="L328" s="107" t="s">
        <v>2254</v>
      </c>
      <c r="M328" s="108">
        <f t="shared" si="58"/>
        <v>326</v>
      </c>
      <c r="N328" s="108" t="str">
        <f t="shared" si="54"/>
        <v/>
      </c>
      <c r="O328" s="108">
        <f t="shared" si="55"/>
        <v>16</v>
      </c>
      <c r="P328" s="108">
        <f t="shared" si="56"/>
        <v>0</v>
      </c>
      <c r="Q328" s="112" t="s">
        <v>2465</v>
      </c>
      <c r="R328" s="113">
        <f t="shared" si="57"/>
        <v>0</v>
      </c>
      <c r="S328" s="112" t="s">
        <v>406</v>
      </c>
      <c r="T328" s="113">
        <f t="shared" si="57"/>
        <v>0</v>
      </c>
      <c r="U328" s="112" t="s">
        <v>406</v>
      </c>
      <c r="V328" s="54" t="s">
        <v>406</v>
      </c>
    </row>
    <row r="329" spans="6:22">
      <c r="F329" s="47" t="str">
        <f>Strings!B330</f>
        <v>Bad Bracelet</v>
      </c>
      <c r="K329" s="106" t="str">
        <f t="shared" si="53"/>
        <v>146</v>
      </c>
      <c r="L329" s="107" t="s">
        <v>2255</v>
      </c>
      <c r="M329" s="108">
        <f t="shared" si="58"/>
        <v>327</v>
      </c>
      <c r="N329" s="108" t="str">
        <f t="shared" si="54"/>
        <v/>
      </c>
      <c r="O329" s="108">
        <f t="shared" si="55"/>
        <v>16</v>
      </c>
      <c r="P329" s="108">
        <f t="shared" si="56"/>
        <v>0</v>
      </c>
      <c r="Q329" s="112" t="s">
        <v>2466</v>
      </c>
      <c r="R329" s="113">
        <f t="shared" si="57"/>
        <v>0</v>
      </c>
      <c r="S329" s="112" t="s">
        <v>406</v>
      </c>
      <c r="T329" s="113">
        <f t="shared" si="57"/>
        <v>0</v>
      </c>
      <c r="U329" s="112" t="s">
        <v>406</v>
      </c>
      <c r="V329" s="54" t="s">
        <v>406</v>
      </c>
    </row>
    <row r="330" spans="6:22">
      <c r="F330" s="47" t="str">
        <f>Strings!B331</f>
        <v>Moldball Virus</v>
      </c>
      <c r="K330" s="106" t="str">
        <f t="shared" si="53"/>
        <v>147</v>
      </c>
      <c r="L330" s="107" t="s">
        <v>2256</v>
      </c>
      <c r="M330" s="108">
        <f t="shared" si="58"/>
        <v>328</v>
      </c>
      <c r="N330" s="108" t="str">
        <f t="shared" si="54"/>
        <v/>
      </c>
      <c r="O330" s="108">
        <f t="shared" si="55"/>
        <v>16</v>
      </c>
      <c r="P330" s="108">
        <f t="shared" si="56"/>
        <v>0</v>
      </c>
      <c r="Q330" s="112" t="s">
        <v>2469</v>
      </c>
      <c r="R330" s="113">
        <f t="shared" si="57"/>
        <v>0</v>
      </c>
      <c r="S330" s="112" t="s">
        <v>406</v>
      </c>
      <c r="T330" s="113">
        <f t="shared" si="57"/>
        <v>0</v>
      </c>
      <c r="U330" s="112" t="s">
        <v>406</v>
      </c>
      <c r="V330" s="54" t="s">
        <v>406</v>
      </c>
    </row>
    <row r="331" spans="6:22">
      <c r="F331" s="47" t="str">
        <f>Strings!B332</f>
        <v>Stab Up</v>
      </c>
      <c r="K331" s="106" t="str">
        <f t="shared" si="53"/>
        <v>148</v>
      </c>
      <c r="L331" s="107" t="s">
        <v>2257</v>
      </c>
      <c r="M331" s="108">
        <f t="shared" si="58"/>
        <v>329</v>
      </c>
      <c r="N331" s="108" t="str">
        <f t="shared" si="54"/>
        <v/>
      </c>
      <c r="O331" s="108">
        <f t="shared" si="55"/>
        <v>16</v>
      </c>
      <c r="P331" s="108">
        <f t="shared" si="56"/>
        <v>0</v>
      </c>
      <c r="Q331" s="112" t="s">
        <v>2427</v>
      </c>
      <c r="R331" s="113">
        <f t="shared" si="57"/>
        <v>0</v>
      </c>
      <c r="S331" s="112" t="s">
        <v>406</v>
      </c>
      <c r="T331" s="113">
        <f t="shared" si="57"/>
        <v>0</v>
      </c>
      <c r="U331" s="112" t="s">
        <v>406</v>
      </c>
      <c r="V331" s="54" t="s">
        <v>406</v>
      </c>
    </row>
    <row r="332" spans="6:22">
      <c r="F332" s="47" t="str">
        <f>Strings!B333</f>
        <v>Sudden Cry</v>
      </c>
      <c r="K332" s="106" t="str">
        <f t="shared" si="53"/>
        <v>149</v>
      </c>
      <c r="L332" s="107" t="s">
        <v>2258</v>
      </c>
      <c r="M332" s="108">
        <f t="shared" si="58"/>
        <v>330</v>
      </c>
      <c r="N332" s="108" t="str">
        <f t="shared" si="54"/>
        <v/>
      </c>
      <c r="O332" s="108">
        <f t="shared" si="55"/>
        <v>16</v>
      </c>
      <c r="P332" s="108">
        <f t="shared" si="56"/>
        <v>0</v>
      </c>
      <c r="Q332" s="112" t="s">
        <v>2468</v>
      </c>
      <c r="R332" s="113">
        <f t="shared" si="57"/>
        <v>0</v>
      </c>
      <c r="S332" s="112" t="s">
        <v>406</v>
      </c>
      <c r="T332" s="113">
        <f t="shared" si="57"/>
        <v>0</v>
      </c>
      <c r="U332" s="112" t="s">
        <v>406</v>
      </c>
      <c r="V332" s="54" t="s">
        <v>406</v>
      </c>
    </row>
    <row r="333" spans="6:22">
      <c r="F333" s="47" t="str">
        <f>Strings!B334</f>
        <v>Hurricane</v>
      </c>
      <c r="K333" s="106" t="str">
        <f t="shared" si="53"/>
        <v>14A</v>
      </c>
      <c r="L333" s="107" t="s">
        <v>2259</v>
      </c>
      <c r="M333" s="108">
        <f t="shared" si="58"/>
        <v>331</v>
      </c>
      <c r="N333" s="108" t="str">
        <f t="shared" si="54"/>
        <v/>
      </c>
      <c r="O333" s="108">
        <f t="shared" si="55"/>
        <v>16</v>
      </c>
      <c r="P333" s="108">
        <f t="shared" si="56"/>
        <v>0</v>
      </c>
      <c r="Q333" s="112" t="s">
        <v>2467</v>
      </c>
      <c r="R333" s="113">
        <f t="shared" si="57"/>
        <v>0</v>
      </c>
      <c r="S333" s="112" t="s">
        <v>406</v>
      </c>
      <c r="T333" s="113">
        <f t="shared" si="57"/>
        <v>0</v>
      </c>
      <c r="U333" s="112" t="s">
        <v>406</v>
      </c>
      <c r="V333" s="54" t="s">
        <v>406</v>
      </c>
    </row>
    <row r="334" spans="6:22">
      <c r="F334" s="47" t="str">
        <f>Strings!B335</f>
        <v>Ulmaguest</v>
      </c>
      <c r="K334" s="106" t="str">
        <f t="shared" si="53"/>
        <v>14B</v>
      </c>
      <c r="L334" s="107" t="s">
        <v>406</v>
      </c>
      <c r="M334" s="108">
        <f t="shared" si="58"/>
        <v>332</v>
      </c>
      <c r="N334" s="108" t="str">
        <f t="shared" si="54"/>
        <v/>
      </c>
      <c r="O334" s="108">
        <f t="shared" si="55"/>
        <v>17</v>
      </c>
      <c r="P334" s="108">
        <f t="shared" si="56"/>
        <v>1</v>
      </c>
      <c r="Q334" s="112" t="s">
        <v>406</v>
      </c>
      <c r="R334" s="113">
        <f t="shared" si="57"/>
        <v>1</v>
      </c>
      <c r="S334" s="112" t="s">
        <v>406</v>
      </c>
      <c r="T334" s="113">
        <f t="shared" si="57"/>
        <v>1</v>
      </c>
      <c r="U334" s="112" t="s">
        <v>406</v>
      </c>
      <c r="V334" s="54" t="s">
        <v>406</v>
      </c>
    </row>
    <row r="335" spans="6:22">
      <c r="F335" s="47" t="str">
        <f>Strings!B336</f>
        <v>Giga Flare</v>
      </c>
      <c r="K335" s="106" t="str">
        <f t="shared" si="53"/>
        <v>14C</v>
      </c>
      <c r="L335" s="107" t="s">
        <v>406</v>
      </c>
      <c r="M335" s="108">
        <f t="shared" si="58"/>
        <v>333</v>
      </c>
      <c r="N335" s="108" t="str">
        <f t="shared" si="54"/>
        <v/>
      </c>
      <c r="O335" s="108">
        <f t="shared" si="55"/>
        <v>17</v>
      </c>
      <c r="P335" s="108">
        <f t="shared" si="56"/>
        <v>0</v>
      </c>
      <c r="Q335" s="112" t="s">
        <v>2431</v>
      </c>
      <c r="R335" s="113">
        <f t="shared" si="57"/>
        <v>0</v>
      </c>
      <c r="S335" s="112" t="s">
        <v>406</v>
      </c>
      <c r="T335" s="113">
        <f t="shared" si="57"/>
        <v>0</v>
      </c>
      <c r="U335" s="112" t="s">
        <v>406</v>
      </c>
      <c r="V335" s="54" t="s">
        <v>406</v>
      </c>
    </row>
    <row r="336" spans="6:22">
      <c r="F336" s="47" t="str">
        <f>Strings!B337</f>
        <v>Dash</v>
      </c>
      <c r="K336" s="106" t="str">
        <f t="shared" si="53"/>
        <v>14D</v>
      </c>
      <c r="L336" s="107" t="s">
        <v>406</v>
      </c>
      <c r="M336" s="108">
        <f t="shared" si="58"/>
        <v>334</v>
      </c>
      <c r="N336" s="108" t="str">
        <f t="shared" si="54"/>
        <v/>
      </c>
      <c r="O336" s="108">
        <f t="shared" si="55"/>
        <v>17</v>
      </c>
      <c r="P336" s="108">
        <f t="shared" si="56"/>
        <v>0</v>
      </c>
      <c r="Q336" s="112" t="s">
        <v>2433</v>
      </c>
      <c r="R336" s="113">
        <f t="shared" si="57"/>
        <v>0</v>
      </c>
      <c r="S336" s="112" t="s">
        <v>406</v>
      </c>
      <c r="T336" s="113">
        <f t="shared" si="57"/>
        <v>0</v>
      </c>
      <c r="U336" s="112" t="s">
        <v>406</v>
      </c>
      <c r="V336" s="54" t="s">
        <v>406</v>
      </c>
    </row>
    <row r="337" spans="6:22">
      <c r="F337" s="47" t="str">
        <f>Strings!B338</f>
        <v>Tail Swing</v>
      </c>
      <c r="K337" s="106" t="str">
        <f t="shared" si="53"/>
        <v>14E</v>
      </c>
      <c r="L337" s="107" t="s">
        <v>406</v>
      </c>
      <c r="M337" s="108">
        <f t="shared" si="58"/>
        <v>335</v>
      </c>
      <c r="N337" s="108" t="str">
        <f t="shared" si="54"/>
        <v/>
      </c>
      <c r="O337" s="108">
        <f t="shared" si="55"/>
        <v>18</v>
      </c>
      <c r="P337" s="108">
        <f t="shared" si="56"/>
        <v>1</v>
      </c>
      <c r="Q337" s="112" t="s">
        <v>406</v>
      </c>
      <c r="R337" s="113">
        <f t="shared" si="57"/>
        <v>1</v>
      </c>
      <c r="S337" s="112" t="s">
        <v>406</v>
      </c>
      <c r="T337" s="113">
        <f t="shared" si="57"/>
        <v>1</v>
      </c>
      <c r="U337" s="112" t="s">
        <v>406</v>
      </c>
      <c r="V337" s="54" t="s">
        <v>406</v>
      </c>
    </row>
    <row r="338" spans="6:22">
      <c r="F338" s="47" t="str">
        <f>Strings!B339</f>
        <v>Ice Bracelet</v>
      </c>
      <c r="K338" s="106" t="str">
        <f t="shared" si="53"/>
        <v>14F</v>
      </c>
      <c r="L338" s="107" t="s">
        <v>406</v>
      </c>
      <c r="M338" s="108">
        <f t="shared" si="58"/>
        <v>336</v>
      </c>
      <c r="N338" s="108" t="str">
        <f t="shared" si="54"/>
        <v/>
      </c>
      <c r="O338" s="108">
        <f t="shared" si="55"/>
        <v>19</v>
      </c>
      <c r="P338" s="108">
        <f t="shared" si="56"/>
        <v>1</v>
      </c>
      <c r="Q338" s="112" t="s">
        <v>406</v>
      </c>
      <c r="R338" s="113">
        <f t="shared" si="57"/>
        <v>1</v>
      </c>
      <c r="S338" s="112" t="s">
        <v>406</v>
      </c>
      <c r="T338" s="113">
        <f t="shared" si="57"/>
        <v>1</v>
      </c>
      <c r="U338" s="112" t="s">
        <v>406</v>
      </c>
      <c r="V338" s="54" t="s">
        <v>406</v>
      </c>
    </row>
    <row r="339" spans="6:22">
      <c r="F339" s="47" t="str">
        <f>Strings!B340</f>
        <v>Fire Bracelet</v>
      </c>
      <c r="K339" s="106" t="str">
        <f t="shared" si="53"/>
        <v>150</v>
      </c>
      <c r="L339" s="107" t="s">
        <v>406</v>
      </c>
      <c r="M339" s="108">
        <f t="shared" si="58"/>
        <v>337</v>
      </c>
      <c r="N339" s="108" t="str">
        <f t="shared" si="54"/>
        <v/>
      </c>
      <c r="O339" s="108">
        <f t="shared" si="55"/>
        <v>20</v>
      </c>
      <c r="P339" s="108">
        <f t="shared" si="56"/>
        <v>1</v>
      </c>
      <c r="Q339" s="112" t="s">
        <v>406</v>
      </c>
      <c r="R339" s="113">
        <f t="shared" si="57"/>
        <v>1</v>
      </c>
      <c r="S339" s="112" t="s">
        <v>406</v>
      </c>
      <c r="T339" s="113">
        <f t="shared" si="57"/>
        <v>1</v>
      </c>
      <c r="U339" s="112" t="s">
        <v>406</v>
      </c>
      <c r="V339" s="54" t="s">
        <v>406</v>
      </c>
    </row>
    <row r="340" spans="6:22">
      <c r="F340" s="47" t="str">
        <f>Strings!B341</f>
        <v>Thnder Brcelet</v>
      </c>
      <c r="K340" s="106" t="str">
        <f t="shared" si="53"/>
        <v>151</v>
      </c>
      <c r="L340" s="107" t="s">
        <v>406</v>
      </c>
      <c r="M340" s="108">
        <f t="shared" si="58"/>
        <v>338</v>
      </c>
      <c r="N340" s="108" t="str">
        <f t="shared" si="54"/>
        <v/>
      </c>
      <c r="O340" s="108">
        <f t="shared" si="55"/>
        <v>21</v>
      </c>
      <c r="P340" s="108">
        <f t="shared" si="56"/>
        <v>1</v>
      </c>
      <c r="Q340" s="112" t="s">
        <v>406</v>
      </c>
      <c r="R340" s="113">
        <f t="shared" si="57"/>
        <v>1</v>
      </c>
      <c r="S340" s="112" t="s">
        <v>406</v>
      </c>
      <c r="T340" s="113">
        <f t="shared" si="57"/>
        <v>1</v>
      </c>
      <c r="U340" s="112" t="s">
        <v>406</v>
      </c>
      <c r="V340" s="54" t="s">
        <v>406</v>
      </c>
    </row>
    <row r="341" spans="6:22">
      <c r="F341" s="47" t="str">
        <f>Strings!B342</f>
        <v>Triple Attack</v>
      </c>
      <c r="K341" s="106" t="str">
        <f t="shared" si="53"/>
        <v>152</v>
      </c>
      <c r="L341" s="107" t="s">
        <v>406</v>
      </c>
      <c r="M341" s="108">
        <f t="shared" si="58"/>
        <v>339</v>
      </c>
      <c r="N341" s="108" t="str">
        <f t="shared" si="54"/>
        <v/>
      </c>
      <c r="O341" s="108">
        <f t="shared" si="55"/>
        <v>22</v>
      </c>
      <c r="P341" s="108">
        <f t="shared" si="56"/>
        <v>1</v>
      </c>
      <c r="Q341" s="112" t="s">
        <v>406</v>
      </c>
      <c r="R341" s="113">
        <f t="shared" si="57"/>
        <v>1</v>
      </c>
      <c r="S341" s="112" t="s">
        <v>406</v>
      </c>
      <c r="T341" s="113">
        <f t="shared" si="57"/>
        <v>1</v>
      </c>
      <c r="U341" s="112" t="s">
        <v>406</v>
      </c>
      <c r="V341" s="54" t="s">
        <v>406</v>
      </c>
    </row>
    <row r="342" spans="6:22">
      <c r="F342" s="47" t="str">
        <f>Strings!B343</f>
        <v>Triple Brcelet</v>
      </c>
      <c r="K342" s="106" t="str">
        <f t="shared" si="53"/>
        <v>153</v>
      </c>
      <c r="L342" s="107" t="s">
        <v>406</v>
      </c>
      <c r="M342" s="108">
        <f t="shared" si="58"/>
        <v>340</v>
      </c>
      <c r="N342" s="108" t="str">
        <f t="shared" si="54"/>
        <v/>
      </c>
      <c r="O342" s="108">
        <f t="shared" si="55"/>
        <v>23</v>
      </c>
      <c r="P342" s="108">
        <f t="shared" si="56"/>
        <v>1</v>
      </c>
      <c r="Q342" s="112" t="s">
        <v>406</v>
      </c>
      <c r="R342" s="113">
        <f t="shared" si="57"/>
        <v>1</v>
      </c>
      <c r="S342" s="112" t="s">
        <v>406</v>
      </c>
      <c r="T342" s="113">
        <f t="shared" si="57"/>
        <v>1</v>
      </c>
      <c r="U342" s="112" t="s">
        <v>406</v>
      </c>
      <c r="V342" s="54" t="s">
        <v>406</v>
      </c>
    </row>
    <row r="343" spans="6:22">
      <c r="F343" s="47" t="str">
        <f>Strings!B344</f>
        <v>Triple Thunder</v>
      </c>
      <c r="K343" s="106" t="str">
        <f t="shared" si="53"/>
        <v>154</v>
      </c>
      <c r="L343" s="107" t="s">
        <v>406</v>
      </c>
      <c r="M343" s="108">
        <f t="shared" si="58"/>
        <v>341</v>
      </c>
      <c r="N343" s="108" t="str">
        <f t="shared" si="54"/>
        <v/>
      </c>
      <c r="O343" s="108">
        <f t="shared" si="55"/>
        <v>24</v>
      </c>
      <c r="P343" s="108">
        <f t="shared" si="56"/>
        <v>1</v>
      </c>
      <c r="Q343" s="112" t="s">
        <v>406</v>
      </c>
      <c r="R343" s="113">
        <f t="shared" si="57"/>
        <v>1</v>
      </c>
      <c r="S343" s="112" t="s">
        <v>406</v>
      </c>
      <c r="T343" s="113">
        <f t="shared" si="57"/>
        <v>1</v>
      </c>
      <c r="U343" s="112" t="s">
        <v>406</v>
      </c>
      <c r="V343" s="54" t="s">
        <v>406</v>
      </c>
    </row>
    <row r="344" spans="6:22">
      <c r="F344" s="47" t="str">
        <f>Strings!B345</f>
        <v>Triple Flame</v>
      </c>
      <c r="K344" s="106" t="str">
        <f t="shared" si="53"/>
        <v>155</v>
      </c>
      <c r="L344" s="107" t="s">
        <v>406</v>
      </c>
      <c r="M344" s="108">
        <f t="shared" si="58"/>
        <v>342</v>
      </c>
      <c r="N344" s="108" t="str">
        <f t="shared" si="54"/>
        <v/>
      </c>
      <c r="O344" s="108">
        <f t="shared" si="55"/>
        <v>25</v>
      </c>
      <c r="P344" s="108">
        <f t="shared" si="56"/>
        <v>1</v>
      </c>
      <c r="Q344" s="112" t="s">
        <v>406</v>
      </c>
      <c r="R344" s="113">
        <f t="shared" si="57"/>
        <v>1</v>
      </c>
      <c r="S344" s="112" t="s">
        <v>406</v>
      </c>
      <c r="T344" s="113">
        <f t="shared" si="57"/>
        <v>1</v>
      </c>
      <c r="U344" s="112" t="s">
        <v>406</v>
      </c>
      <c r="V344" s="54" t="s">
        <v>406</v>
      </c>
    </row>
    <row r="345" spans="6:22">
      <c r="F345" s="47" t="str">
        <f>Strings!B346</f>
        <v>Dark Whisper</v>
      </c>
      <c r="K345" s="106" t="str">
        <f t="shared" si="53"/>
        <v>156</v>
      </c>
      <c r="L345" s="107" t="s">
        <v>406</v>
      </c>
      <c r="M345" s="108">
        <f t="shared" si="58"/>
        <v>343</v>
      </c>
      <c r="N345" s="108" t="str">
        <f t="shared" si="54"/>
        <v/>
      </c>
      <c r="O345" s="108">
        <f t="shared" si="55"/>
        <v>26</v>
      </c>
      <c r="P345" s="108">
        <f t="shared" si="56"/>
        <v>1</v>
      </c>
      <c r="Q345" s="112" t="s">
        <v>406</v>
      </c>
      <c r="R345" s="113">
        <f t="shared" si="57"/>
        <v>1</v>
      </c>
      <c r="S345" s="112" t="s">
        <v>406</v>
      </c>
      <c r="T345" s="113">
        <f t="shared" si="57"/>
        <v>1</v>
      </c>
      <c r="U345" s="112" t="s">
        <v>406</v>
      </c>
      <c r="V345" s="54" t="s">
        <v>406</v>
      </c>
    </row>
    <row r="346" spans="6:22">
      <c r="F346" s="47" t="str">
        <f>Strings!B347</f>
        <v>Snake Carrier</v>
      </c>
      <c r="K346" s="106" t="str">
        <f t="shared" si="53"/>
        <v>157</v>
      </c>
      <c r="L346" s="107" t="s">
        <v>406</v>
      </c>
      <c r="M346" s="108">
        <f t="shared" si="58"/>
        <v>344</v>
      </c>
      <c r="N346" s="108" t="str">
        <f t="shared" si="54"/>
        <v/>
      </c>
      <c r="O346" s="108">
        <f t="shared" si="55"/>
        <v>27</v>
      </c>
      <c r="P346" s="108">
        <f t="shared" si="56"/>
        <v>1</v>
      </c>
      <c r="Q346" s="112" t="s">
        <v>406</v>
      </c>
      <c r="R346" s="113">
        <f t="shared" si="57"/>
        <v>1</v>
      </c>
      <c r="S346" s="112" t="s">
        <v>406</v>
      </c>
      <c r="T346" s="113">
        <f t="shared" si="57"/>
        <v>1</v>
      </c>
      <c r="U346" s="112" t="s">
        <v>406</v>
      </c>
      <c r="V346" s="54" t="s">
        <v>406</v>
      </c>
    </row>
    <row r="347" spans="6:22">
      <c r="F347" s="47" t="str">
        <f>Strings!B348</f>
        <v>Poison Frog</v>
      </c>
      <c r="K347" s="106" t="str">
        <f t="shared" si="53"/>
        <v>158</v>
      </c>
      <c r="L347" s="107" t="s">
        <v>406</v>
      </c>
      <c r="M347" s="108">
        <f t="shared" si="58"/>
        <v>345</v>
      </c>
      <c r="N347" s="108" t="str">
        <f t="shared" si="54"/>
        <v/>
      </c>
      <c r="O347" s="108">
        <f t="shared" si="55"/>
        <v>28</v>
      </c>
      <c r="P347" s="108">
        <f t="shared" si="56"/>
        <v>1</v>
      </c>
      <c r="Q347" s="112" t="s">
        <v>406</v>
      </c>
      <c r="R347" s="113">
        <f t="shared" si="57"/>
        <v>1</v>
      </c>
      <c r="S347" s="112" t="s">
        <v>406</v>
      </c>
      <c r="T347" s="113">
        <f t="shared" si="57"/>
        <v>1</v>
      </c>
      <c r="U347" s="112" t="s">
        <v>406</v>
      </c>
      <c r="V347" s="54" t="s">
        <v>406</v>
      </c>
    </row>
    <row r="348" spans="6:22">
      <c r="F348" s="47" t="str">
        <f>Strings!B349</f>
        <v>Midgar Swarm</v>
      </c>
      <c r="K348" s="106" t="str">
        <f t="shared" si="53"/>
        <v>159</v>
      </c>
      <c r="L348" s="107" t="s">
        <v>406</v>
      </c>
      <c r="M348" s="108">
        <f t="shared" si="58"/>
        <v>346</v>
      </c>
      <c r="N348" s="108" t="str">
        <f t="shared" si="54"/>
        <v/>
      </c>
      <c r="O348" s="108">
        <f t="shared" si="55"/>
        <v>29</v>
      </c>
      <c r="P348" s="108">
        <f t="shared" si="56"/>
        <v>1</v>
      </c>
      <c r="Q348" s="112" t="s">
        <v>406</v>
      </c>
      <c r="R348" s="113">
        <f t="shared" si="57"/>
        <v>1</v>
      </c>
      <c r="S348" s="112" t="s">
        <v>406</v>
      </c>
      <c r="T348" s="113">
        <f t="shared" si="57"/>
        <v>1</v>
      </c>
      <c r="U348" s="112" t="s">
        <v>406</v>
      </c>
      <c r="V348" s="54" t="s">
        <v>406</v>
      </c>
    </row>
    <row r="349" spans="6:22">
      <c r="F349" s="47" t="str">
        <f>Strings!B350</f>
        <v>Lifebreak</v>
      </c>
      <c r="K349" s="106" t="str">
        <f t="shared" si="53"/>
        <v>15A</v>
      </c>
      <c r="L349" s="107" t="s">
        <v>406</v>
      </c>
      <c r="M349" s="108">
        <f t="shared" si="58"/>
        <v>347</v>
      </c>
      <c r="N349" s="108" t="str">
        <f t="shared" si="54"/>
        <v/>
      </c>
      <c r="O349" s="108">
        <f t="shared" si="55"/>
        <v>30</v>
      </c>
      <c r="P349" s="108">
        <f t="shared" si="56"/>
        <v>1</v>
      </c>
      <c r="Q349" s="112" t="s">
        <v>406</v>
      </c>
      <c r="R349" s="113">
        <f t="shared" si="57"/>
        <v>1</v>
      </c>
      <c r="S349" s="112" t="s">
        <v>406</v>
      </c>
      <c r="T349" s="113">
        <f t="shared" si="57"/>
        <v>1</v>
      </c>
      <c r="U349" s="112" t="s">
        <v>406</v>
      </c>
      <c r="V349" s="54" t="s">
        <v>406</v>
      </c>
    </row>
    <row r="350" spans="6:22">
      <c r="F350" s="47" t="str">
        <f>Strings!B351</f>
        <v>Nanoflare</v>
      </c>
      <c r="K350" s="106" t="str">
        <f t="shared" ref="K350:K413" si="59">DEC2HEX(ROW()-3,3)</f>
        <v>15B</v>
      </c>
      <c r="L350" s="107" t="s">
        <v>406</v>
      </c>
      <c r="M350" s="108">
        <f t="shared" si="58"/>
        <v>348</v>
      </c>
      <c r="N350" s="108" t="str">
        <f t="shared" si="54"/>
        <v/>
      </c>
      <c r="O350" s="108">
        <f t="shared" si="55"/>
        <v>31</v>
      </c>
      <c r="P350" s="108">
        <f t="shared" si="56"/>
        <v>1</v>
      </c>
      <c r="Q350" s="112" t="s">
        <v>406</v>
      </c>
      <c r="R350" s="113">
        <f t="shared" si="57"/>
        <v>1</v>
      </c>
      <c r="S350" s="112" t="s">
        <v>406</v>
      </c>
      <c r="T350" s="113">
        <f t="shared" si="57"/>
        <v>1</v>
      </c>
      <c r="U350" s="112" t="s">
        <v>406</v>
      </c>
      <c r="V350" s="54" t="s">
        <v>406</v>
      </c>
    </row>
    <row r="351" spans="6:22">
      <c r="F351" s="47" t="str">
        <f>Strings!B352</f>
        <v>Grand Cross</v>
      </c>
      <c r="K351" s="106" t="str">
        <f t="shared" si="59"/>
        <v>15C</v>
      </c>
      <c r="L351" s="107" t="s">
        <v>406</v>
      </c>
      <c r="M351" s="108">
        <f t="shared" si="58"/>
        <v>349</v>
      </c>
      <c r="N351" s="108" t="str">
        <f t="shared" si="54"/>
        <v/>
      </c>
      <c r="O351" s="108">
        <f t="shared" si="55"/>
        <v>32</v>
      </c>
      <c r="P351" s="108">
        <f t="shared" si="56"/>
        <v>1</v>
      </c>
      <c r="Q351" s="112" t="s">
        <v>406</v>
      </c>
      <c r="R351" s="113">
        <f t="shared" si="57"/>
        <v>1</v>
      </c>
      <c r="S351" s="112" t="s">
        <v>406</v>
      </c>
      <c r="T351" s="113">
        <f t="shared" si="57"/>
        <v>1</v>
      </c>
      <c r="U351" s="112" t="s">
        <v>406</v>
      </c>
      <c r="V351" s="54" t="s">
        <v>406</v>
      </c>
    </row>
    <row r="352" spans="6:22">
      <c r="F352" s="47" t="str">
        <f>Strings!B353</f>
        <v>Destroy</v>
      </c>
      <c r="K352" s="106" t="str">
        <f t="shared" si="59"/>
        <v>15D</v>
      </c>
      <c r="L352" s="107" t="s">
        <v>406</v>
      </c>
      <c r="M352" s="108">
        <f t="shared" si="58"/>
        <v>350</v>
      </c>
      <c r="N352" s="108" t="str">
        <f t="shared" si="54"/>
        <v/>
      </c>
      <c r="O352" s="108">
        <f t="shared" si="55"/>
        <v>33</v>
      </c>
      <c r="P352" s="108">
        <f t="shared" si="56"/>
        <v>1</v>
      </c>
      <c r="Q352" s="112" t="s">
        <v>406</v>
      </c>
      <c r="R352" s="113">
        <f t="shared" si="57"/>
        <v>1</v>
      </c>
      <c r="S352" s="112" t="s">
        <v>406</v>
      </c>
      <c r="T352" s="113">
        <f t="shared" si="57"/>
        <v>1</v>
      </c>
      <c r="U352" s="112" t="s">
        <v>406</v>
      </c>
      <c r="V352" s="54" t="s">
        <v>406</v>
      </c>
    </row>
    <row r="353" spans="6:22">
      <c r="F353" s="47" t="str">
        <f>Strings!B354</f>
        <v>Compress</v>
      </c>
      <c r="K353" s="106" t="str">
        <f t="shared" si="59"/>
        <v>15E</v>
      </c>
      <c r="L353" s="107" t="s">
        <v>406</v>
      </c>
      <c r="M353" s="108">
        <f t="shared" si="58"/>
        <v>351</v>
      </c>
      <c r="N353" s="108" t="str">
        <f t="shared" si="54"/>
        <v/>
      </c>
      <c r="O353" s="108">
        <f t="shared" si="55"/>
        <v>34</v>
      </c>
      <c r="P353" s="108">
        <f t="shared" si="56"/>
        <v>1</v>
      </c>
      <c r="Q353" s="112" t="s">
        <v>406</v>
      </c>
      <c r="R353" s="113">
        <f t="shared" si="57"/>
        <v>1</v>
      </c>
      <c r="S353" s="112" t="s">
        <v>406</v>
      </c>
      <c r="T353" s="113">
        <f t="shared" si="57"/>
        <v>1</v>
      </c>
      <c r="U353" s="112" t="s">
        <v>406</v>
      </c>
      <c r="V353" s="54" t="s">
        <v>406</v>
      </c>
    </row>
    <row r="354" spans="6:22">
      <c r="F354" s="47" t="str">
        <f>Strings!B355</f>
        <v>Dispose</v>
      </c>
      <c r="K354" s="106" t="str">
        <f t="shared" si="59"/>
        <v>15F</v>
      </c>
      <c r="L354" s="107" t="s">
        <v>406</v>
      </c>
      <c r="M354" s="108">
        <f t="shared" si="58"/>
        <v>352</v>
      </c>
      <c r="N354" s="108" t="str">
        <f t="shared" si="54"/>
        <v/>
      </c>
      <c r="O354" s="108">
        <f t="shared" si="55"/>
        <v>35</v>
      </c>
      <c r="P354" s="108">
        <f t="shared" si="56"/>
        <v>1</v>
      </c>
      <c r="Q354" s="112" t="s">
        <v>406</v>
      </c>
      <c r="R354" s="113">
        <f t="shared" si="57"/>
        <v>1</v>
      </c>
      <c r="S354" s="112" t="s">
        <v>406</v>
      </c>
      <c r="T354" s="113">
        <f t="shared" si="57"/>
        <v>1</v>
      </c>
      <c r="U354" s="112" t="s">
        <v>406</v>
      </c>
      <c r="V354" s="54" t="s">
        <v>406</v>
      </c>
    </row>
    <row r="355" spans="6:22">
      <c r="F355" s="47" t="str">
        <f>Strings!B356</f>
        <v>Crush</v>
      </c>
      <c r="K355" s="106" t="str">
        <f t="shared" si="59"/>
        <v>160</v>
      </c>
      <c r="L355" s="107" t="s">
        <v>406</v>
      </c>
      <c r="M355" s="108">
        <f t="shared" si="58"/>
        <v>353</v>
      </c>
      <c r="N355" s="108" t="str">
        <f t="shared" si="54"/>
        <v/>
      </c>
      <c r="O355" s="108">
        <f t="shared" si="55"/>
        <v>36</v>
      </c>
      <c r="P355" s="108">
        <f t="shared" si="56"/>
        <v>1</v>
      </c>
      <c r="Q355" s="112" t="s">
        <v>406</v>
      </c>
      <c r="R355" s="113">
        <f t="shared" si="57"/>
        <v>1</v>
      </c>
      <c r="S355" s="112" t="s">
        <v>406</v>
      </c>
      <c r="T355" s="113">
        <f t="shared" si="57"/>
        <v>1</v>
      </c>
      <c r="U355" s="112" t="s">
        <v>406</v>
      </c>
      <c r="V355" s="54" t="s">
        <v>406</v>
      </c>
    </row>
    <row r="356" spans="6:22">
      <c r="F356" s="47" t="str">
        <f>Strings!B357</f>
        <v>Energy</v>
      </c>
      <c r="K356" s="106" t="str">
        <f t="shared" si="59"/>
        <v>161</v>
      </c>
      <c r="L356" s="107" t="s">
        <v>406</v>
      </c>
      <c r="M356" s="108">
        <f t="shared" si="58"/>
        <v>354</v>
      </c>
      <c r="N356" s="108" t="str">
        <f t="shared" si="54"/>
        <v/>
      </c>
      <c r="O356" s="108">
        <f t="shared" si="55"/>
        <v>37</v>
      </c>
      <c r="P356" s="108">
        <f t="shared" si="56"/>
        <v>1</v>
      </c>
      <c r="Q356" s="112" t="s">
        <v>406</v>
      </c>
      <c r="R356" s="113">
        <f t="shared" si="57"/>
        <v>1</v>
      </c>
      <c r="S356" s="112" t="s">
        <v>406</v>
      </c>
      <c r="T356" s="113">
        <f t="shared" si="57"/>
        <v>1</v>
      </c>
      <c r="U356" s="112" t="s">
        <v>406</v>
      </c>
      <c r="V356" s="54" t="s">
        <v>406</v>
      </c>
    </row>
    <row r="357" spans="6:22">
      <c r="F357" s="47" t="str">
        <f>Strings!B358</f>
        <v>Parasite</v>
      </c>
      <c r="K357" s="106" t="str">
        <f t="shared" si="59"/>
        <v>162</v>
      </c>
      <c r="L357" s="107" t="s">
        <v>406</v>
      </c>
      <c r="M357" s="108">
        <f t="shared" si="58"/>
        <v>355</v>
      </c>
      <c r="N357" s="108" t="str">
        <f t="shared" si="54"/>
        <v/>
      </c>
      <c r="O357" s="108">
        <f t="shared" si="55"/>
        <v>38</v>
      </c>
      <c r="P357" s="108">
        <f t="shared" si="56"/>
        <v>1</v>
      </c>
      <c r="Q357" s="112" t="s">
        <v>406</v>
      </c>
      <c r="R357" s="113">
        <f t="shared" si="57"/>
        <v>1</v>
      </c>
      <c r="S357" s="112" t="s">
        <v>406</v>
      </c>
      <c r="T357" s="113">
        <f t="shared" si="57"/>
        <v>1</v>
      </c>
      <c r="U357" s="112" t="s">
        <v>406</v>
      </c>
      <c r="V357" s="54" t="s">
        <v>406</v>
      </c>
    </row>
    <row r="358" spans="6:22">
      <c r="F358" s="47" t="str">
        <f>Strings!B359</f>
        <v/>
      </c>
      <c r="K358" s="106" t="str">
        <f t="shared" si="59"/>
        <v>163</v>
      </c>
      <c r="L358" s="107" t="s">
        <v>406</v>
      </c>
      <c r="M358" s="108">
        <f t="shared" si="58"/>
        <v>356</v>
      </c>
      <c r="N358" s="108" t="str">
        <f t="shared" si="54"/>
        <v/>
      </c>
      <c r="O358" s="108">
        <f t="shared" si="55"/>
        <v>39</v>
      </c>
      <c r="P358" s="108">
        <f t="shared" si="56"/>
        <v>1</v>
      </c>
      <c r="Q358" s="112" t="s">
        <v>406</v>
      </c>
      <c r="R358" s="113">
        <f t="shared" si="57"/>
        <v>1</v>
      </c>
      <c r="S358" s="112" t="s">
        <v>406</v>
      </c>
      <c r="T358" s="113">
        <f t="shared" si="57"/>
        <v>1</v>
      </c>
      <c r="U358" s="112" t="s">
        <v>406</v>
      </c>
      <c r="V358" s="54" t="s">
        <v>406</v>
      </c>
    </row>
    <row r="359" spans="6:22">
      <c r="F359" s="47" t="str">
        <f>Strings!B360</f>
        <v/>
      </c>
      <c r="K359" s="106" t="str">
        <f t="shared" si="59"/>
        <v>164</v>
      </c>
      <c r="L359" s="107" t="s">
        <v>406</v>
      </c>
      <c r="M359" s="108">
        <f t="shared" si="58"/>
        <v>357</v>
      </c>
      <c r="N359" s="108" t="str">
        <f t="shared" si="54"/>
        <v/>
      </c>
      <c r="O359" s="108">
        <f t="shared" si="55"/>
        <v>40</v>
      </c>
      <c r="P359" s="108">
        <f t="shared" si="56"/>
        <v>1</v>
      </c>
      <c r="Q359" s="112" t="s">
        <v>406</v>
      </c>
      <c r="R359" s="113">
        <f t="shared" si="57"/>
        <v>1</v>
      </c>
      <c r="S359" s="112" t="s">
        <v>406</v>
      </c>
      <c r="T359" s="113">
        <f t="shared" si="57"/>
        <v>1</v>
      </c>
      <c r="U359" s="112" t="s">
        <v>406</v>
      </c>
      <c r="V359" s="54" t="s">
        <v>406</v>
      </c>
    </row>
    <row r="360" spans="6:22">
      <c r="F360" s="47" t="str">
        <f>Strings!B361</f>
        <v/>
      </c>
      <c r="K360" s="106" t="str">
        <f t="shared" si="59"/>
        <v>165</v>
      </c>
      <c r="L360" s="107" t="s">
        <v>406</v>
      </c>
      <c r="M360" s="108">
        <f t="shared" si="58"/>
        <v>358</v>
      </c>
      <c r="N360" s="108" t="str">
        <f t="shared" si="54"/>
        <v/>
      </c>
      <c r="O360" s="108">
        <f t="shared" si="55"/>
        <v>41</v>
      </c>
      <c r="P360" s="108">
        <f t="shared" si="56"/>
        <v>1</v>
      </c>
      <c r="Q360" s="112" t="s">
        <v>406</v>
      </c>
      <c r="R360" s="113">
        <f t="shared" si="57"/>
        <v>1</v>
      </c>
      <c r="S360" s="112" t="s">
        <v>406</v>
      </c>
      <c r="T360" s="113">
        <f t="shared" si="57"/>
        <v>1</v>
      </c>
      <c r="U360" s="112" t="s">
        <v>406</v>
      </c>
      <c r="V360" s="54" t="s">
        <v>406</v>
      </c>
    </row>
    <row r="361" spans="6:22">
      <c r="F361" s="47" t="str">
        <f>Strings!B362</f>
        <v/>
      </c>
      <c r="K361" s="106" t="str">
        <f t="shared" si="59"/>
        <v>166</v>
      </c>
      <c r="L361" s="107" t="s">
        <v>406</v>
      </c>
      <c r="M361" s="108">
        <f t="shared" si="58"/>
        <v>359</v>
      </c>
      <c r="N361" s="108" t="str">
        <f t="shared" si="54"/>
        <v/>
      </c>
      <c r="O361" s="108">
        <f t="shared" si="55"/>
        <v>42</v>
      </c>
      <c r="P361" s="108">
        <f t="shared" si="56"/>
        <v>1</v>
      </c>
      <c r="Q361" s="112" t="s">
        <v>406</v>
      </c>
      <c r="R361" s="113">
        <f t="shared" si="57"/>
        <v>1</v>
      </c>
      <c r="S361" s="112" t="s">
        <v>406</v>
      </c>
      <c r="T361" s="113">
        <f t="shared" si="57"/>
        <v>1</v>
      </c>
      <c r="U361" s="112" t="s">
        <v>406</v>
      </c>
      <c r="V361" s="54" t="s">
        <v>406</v>
      </c>
    </row>
    <row r="362" spans="6:22">
      <c r="F362" s="47" t="str">
        <f>Strings!B363</f>
        <v/>
      </c>
      <c r="K362" s="106" t="str">
        <f t="shared" si="59"/>
        <v>167</v>
      </c>
      <c r="L362" s="107" t="s">
        <v>406</v>
      </c>
      <c r="M362" s="108">
        <f t="shared" si="58"/>
        <v>360</v>
      </c>
      <c r="N362" s="108" t="str">
        <f t="shared" si="54"/>
        <v/>
      </c>
      <c r="O362" s="108">
        <f t="shared" si="55"/>
        <v>43</v>
      </c>
      <c r="P362" s="108">
        <f t="shared" si="56"/>
        <v>1</v>
      </c>
      <c r="Q362" s="112" t="s">
        <v>406</v>
      </c>
      <c r="R362" s="113">
        <f t="shared" si="57"/>
        <v>1</v>
      </c>
      <c r="S362" s="112" t="s">
        <v>406</v>
      </c>
      <c r="T362" s="113">
        <f t="shared" si="57"/>
        <v>1</v>
      </c>
      <c r="U362" s="112" t="s">
        <v>406</v>
      </c>
      <c r="V362" s="54" t="s">
        <v>406</v>
      </c>
    </row>
    <row r="363" spans="6:22">
      <c r="F363" s="47" t="str">
        <f>Strings!B364</f>
        <v/>
      </c>
      <c r="K363" s="106" t="str">
        <f t="shared" si="59"/>
        <v>168</v>
      </c>
      <c r="L363" s="107" t="s">
        <v>406</v>
      </c>
      <c r="M363" s="108">
        <f t="shared" si="58"/>
        <v>361</v>
      </c>
      <c r="N363" s="108" t="str">
        <f t="shared" si="54"/>
        <v/>
      </c>
      <c r="O363" s="108">
        <f t="shared" si="55"/>
        <v>44</v>
      </c>
      <c r="P363" s="108">
        <f t="shared" si="56"/>
        <v>1</v>
      </c>
      <c r="Q363" s="112" t="s">
        <v>406</v>
      </c>
      <c r="R363" s="113">
        <f t="shared" si="57"/>
        <v>1</v>
      </c>
      <c r="S363" s="112" t="s">
        <v>406</v>
      </c>
      <c r="T363" s="113">
        <f t="shared" si="57"/>
        <v>1</v>
      </c>
      <c r="U363" s="112" t="s">
        <v>406</v>
      </c>
      <c r="V363" s="54" t="s">
        <v>406</v>
      </c>
    </row>
    <row r="364" spans="6:22">
      <c r="F364" s="47" t="str">
        <f>Strings!B365</f>
        <v/>
      </c>
      <c r="K364" s="106" t="str">
        <f t="shared" si="59"/>
        <v>169</v>
      </c>
      <c r="L364" s="107" t="s">
        <v>406</v>
      </c>
      <c r="M364" s="108">
        <f t="shared" si="58"/>
        <v>362</v>
      </c>
      <c r="N364" s="108" t="str">
        <f t="shared" si="54"/>
        <v/>
      </c>
      <c r="O364" s="108">
        <f t="shared" si="55"/>
        <v>45</v>
      </c>
      <c r="P364" s="108">
        <f t="shared" si="56"/>
        <v>1</v>
      </c>
      <c r="Q364" s="112" t="s">
        <v>406</v>
      </c>
      <c r="R364" s="113">
        <f t="shared" si="57"/>
        <v>1</v>
      </c>
      <c r="S364" s="112" t="s">
        <v>406</v>
      </c>
      <c r="T364" s="113">
        <f t="shared" si="57"/>
        <v>1</v>
      </c>
      <c r="U364" s="112" t="s">
        <v>406</v>
      </c>
      <c r="V364" s="54" t="s">
        <v>406</v>
      </c>
    </row>
    <row r="365" spans="6:22">
      <c r="F365" s="47" t="str">
        <f>Strings!B366</f>
        <v/>
      </c>
      <c r="K365" s="106" t="str">
        <f t="shared" si="59"/>
        <v>16A</v>
      </c>
      <c r="L365" s="107" t="s">
        <v>406</v>
      </c>
      <c r="M365" s="108">
        <f t="shared" si="58"/>
        <v>363</v>
      </c>
      <c r="N365" s="108" t="str">
        <f t="shared" si="54"/>
        <v/>
      </c>
      <c r="O365" s="108">
        <f t="shared" si="55"/>
        <v>46</v>
      </c>
      <c r="P365" s="108">
        <f t="shared" si="56"/>
        <v>1</v>
      </c>
      <c r="Q365" s="112" t="s">
        <v>406</v>
      </c>
      <c r="R365" s="113">
        <f t="shared" si="57"/>
        <v>1</v>
      </c>
      <c r="S365" s="112" t="s">
        <v>406</v>
      </c>
      <c r="T365" s="113">
        <f t="shared" si="57"/>
        <v>1</v>
      </c>
      <c r="U365" s="112" t="s">
        <v>406</v>
      </c>
      <c r="V365" s="54" t="s">
        <v>406</v>
      </c>
    </row>
    <row r="366" spans="6:22">
      <c r="F366" s="47" t="str">
        <f>Strings!B367</f>
        <v/>
      </c>
      <c r="K366" s="106" t="str">
        <f t="shared" si="59"/>
        <v>16B</v>
      </c>
      <c r="L366" s="107" t="s">
        <v>406</v>
      </c>
      <c r="M366" s="108">
        <f t="shared" si="58"/>
        <v>364</v>
      </c>
      <c r="N366" s="108" t="str">
        <f t="shared" si="54"/>
        <v/>
      </c>
      <c r="O366" s="108">
        <f t="shared" si="55"/>
        <v>47</v>
      </c>
      <c r="P366" s="108">
        <f t="shared" si="56"/>
        <v>1</v>
      </c>
      <c r="Q366" s="112" t="s">
        <v>406</v>
      </c>
      <c r="R366" s="113">
        <f t="shared" si="57"/>
        <v>1</v>
      </c>
      <c r="S366" s="112" t="s">
        <v>406</v>
      </c>
      <c r="T366" s="113">
        <f t="shared" si="57"/>
        <v>1</v>
      </c>
      <c r="U366" s="112" t="s">
        <v>406</v>
      </c>
      <c r="V366" s="54" t="s">
        <v>406</v>
      </c>
    </row>
    <row r="367" spans="6:22">
      <c r="F367" s="47" t="str">
        <f>Strings!B368</f>
        <v/>
      </c>
      <c r="K367" s="106" t="str">
        <f t="shared" si="59"/>
        <v>16C</v>
      </c>
      <c r="L367" s="107" t="s">
        <v>406</v>
      </c>
      <c r="M367" s="108">
        <f t="shared" si="58"/>
        <v>365</v>
      </c>
      <c r="N367" s="108" t="str">
        <f t="shared" si="54"/>
        <v/>
      </c>
      <c r="O367" s="108">
        <f t="shared" si="55"/>
        <v>48</v>
      </c>
      <c r="P367" s="108">
        <f t="shared" si="56"/>
        <v>1</v>
      </c>
      <c r="Q367" s="112" t="s">
        <v>406</v>
      </c>
      <c r="R367" s="113">
        <f t="shared" si="57"/>
        <v>1</v>
      </c>
      <c r="S367" s="112" t="s">
        <v>406</v>
      </c>
      <c r="T367" s="113">
        <f t="shared" si="57"/>
        <v>1</v>
      </c>
      <c r="U367" s="112" t="s">
        <v>406</v>
      </c>
      <c r="V367" s="54" t="s">
        <v>406</v>
      </c>
    </row>
    <row r="368" spans="6:22">
      <c r="F368" s="47" t="str">
        <f>Strings!B369</f>
        <v>Attack</v>
      </c>
      <c r="K368" s="106" t="str">
        <f t="shared" si="59"/>
        <v>16D</v>
      </c>
      <c r="L368" s="107" t="s">
        <v>406</v>
      </c>
      <c r="M368" s="108">
        <f t="shared" si="58"/>
        <v>366</v>
      </c>
      <c r="N368" s="108" t="str">
        <f t="shared" si="54"/>
        <v/>
      </c>
      <c r="O368" s="108">
        <f t="shared" si="55"/>
        <v>49</v>
      </c>
      <c r="P368" s="108">
        <f t="shared" si="56"/>
        <v>1</v>
      </c>
      <c r="Q368" s="112" t="s">
        <v>406</v>
      </c>
      <c r="R368" s="113">
        <f t="shared" si="57"/>
        <v>1</v>
      </c>
      <c r="S368" s="112" t="s">
        <v>406</v>
      </c>
      <c r="T368" s="113">
        <f t="shared" si="57"/>
        <v>1</v>
      </c>
      <c r="U368" s="112" t="s">
        <v>406</v>
      </c>
      <c r="V368" s="54" t="s">
        <v>406</v>
      </c>
    </row>
    <row r="369" spans="6:22">
      <c r="F369" s="47" t="str">
        <f>Strings!B370</f>
        <v>Potion</v>
      </c>
      <c r="K369" s="106" t="str">
        <f t="shared" si="59"/>
        <v>16E</v>
      </c>
      <c r="L369" s="107" t="s">
        <v>406</v>
      </c>
      <c r="M369" s="108">
        <f t="shared" si="58"/>
        <v>367</v>
      </c>
      <c r="N369" s="108" t="str">
        <f t="shared" si="54"/>
        <v/>
      </c>
      <c r="O369" s="108">
        <f t="shared" si="55"/>
        <v>50</v>
      </c>
      <c r="P369" s="108">
        <f t="shared" si="56"/>
        <v>1</v>
      </c>
      <c r="Q369" s="112" t="s">
        <v>406</v>
      </c>
      <c r="R369" s="113">
        <f t="shared" si="57"/>
        <v>1</v>
      </c>
      <c r="S369" s="112" t="s">
        <v>406</v>
      </c>
      <c r="T369" s="113">
        <f t="shared" si="57"/>
        <v>1</v>
      </c>
      <c r="U369" s="112" t="s">
        <v>406</v>
      </c>
      <c r="V369" s="54" t="s">
        <v>406</v>
      </c>
    </row>
    <row r="370" spans="6:22">
      <c r="F370" s="47" t="str">
        <f>Strings!B371</f>
        <v>Hi-Potion</v>
      </c>
      <c r="K370" s="106" t="str">
        <f t="shared" si="59"/>
        <v>16F</v>
      </c>
      <c r="L370" s="107" t="s">
        <v>406</v>
      </c>
      <c r="M370" s="108">
        <f t="shared" si="58"/>
        <v>368</v>
      </c>
      <c r="N370" s="108" t="str">
        <f t="shared" si="54"/>
        <v/>
      </c>
      <c r="O370" s="108">
        <f t="shared" si="55"/>
        <v>51</v>
      </c>
      <c r="P370" s="108">
        <f t="shared" si="56"/>
        <v>1</v>
      </c>
      <c r="Q370" s="112" t="s">
        <v>406</v>
      </c>
      <c r="R370" s="113">
        <f t="shared" si="57"/>
        <v>1</v>
      </c>
      <c r="S370" s="112" t="s">
        <v>406</v>
      </c>
      <c r="T370" s="113">
        <f t="shared" si="57"/>
        <v>1</v>
      </c>
      <c r="U370" s="112" t="s">
        <v>406</v>
      </c>
      <c r="V370" s="54" t="s">
        <v>406</v>
      </c>
    </row>
    <row r="371" spans="6:22">
      <c r="F371" s="47" t="str">
        <f>Strings!B372</f>
        <v>X-Potion</v>
      </c>
      <c r="K371" s="106" t="str">
        <f t="shared" si="59"/>
        <v>170</v>
      </c>
      <c r="L371" s="107" t="s">
        <v>406</v>
      </c>
      <c r="M371" s="108">
        <f t="shared" si="58"/>
        <v>369</v>
      </c>
      <c r="N371" s="108" t="str">
        <f t="shared" si="54"/>
        <v/>
      </c>
      <c r="O371" s="108">
        <f t="shared" si="55"/>
        <v>52</v>
      </c>
      <c r="P371" s="108">
        <f t="shared" si="56"/>
        <v>1</v>
      </c>
      <c r="Q371" s="112" t="s">
        <v>406</v>
      </c>
      <c r="R371" s="113">
        <f t="shared" si="57"/>
        <v>1</v>
      </c>
      <c r="S371" s="112" t="s">
        <v>406</v>
      </c>
      <c r="T371" s="113">
        <f t="shared" si="57"/>
        <v>1</v>
      </c>
      <c r="U371" s="112" t="s">
        <v>406</v>
      </c>
      <c r="V371" s="54" t="s">
        <v>406</v>
      </c>
    </row>
    <row r="372" spans="6:22">
      <c r="F372" s="47" t="str">
        <f>Strings!B373</f>
        <v>Ether</v>
      </c>
      <c r="K372" s="106" t="str">
        <f t="shared" si="59"/>
        <v>171</v>
      </c>
      <c r="L372" s="107" t="s">
        <v>406</v>
      </c>
      <c r="M372" s="108">
        <f t="shared" si="58"/>
        <v>370</v>
      </c>
      <c r="N372" s="108" t="str">
        <f t="shared" si="54"/>
        <v/>
      </c>
      <c r="O372" s="108">
        <f t="shared" si="55"/>
        <v>53</v>
      </c>
      <c r="P372" s="108">
        <f t="shared" si="56"/>
        <v>1</v>
      </c>
      <c r="Q372" s="112" t="s">
        <v>406</v>
      </c>
      <c r="R372" s="113">
        <f t="shared" si="57"/>
        <v>1</v>
      </c>
      <c r="S372" s="112" t="s">
        <v>406</v>
      </c>
      <c r="T372" s="113">
        <f t="shared" si="57"/>
        <v>1</v>
      </c>
      <c r="U372" s="112" t="s">
        <v>406</v>
      </c>
      <c r="V372" s="54" t="s">
        <v>406</v>
      </c>
    </row>
    <row r="373" spans="6:22">
      <c r="F373" s="47" t="str">
        <f>Strings!B374</f>
        <v>Hi-Ether</v>
      </c>
      <c r="K373" s="106" t="str">
        <f t="shared" si="59"/>
        <v>172</v>
      </c>
      <c r="L373" s="107" t="s">
        <v>406</v>
      </c>
      <c r="M373" s="108">
        <f t="shared" si="58"/>
        <v>371</v>
      </c>
      <c r="N373" s="108" t="str">
        <f t="shared" si="54"/>
        <v/>
      </c>
      <c r="O373" s="108">
        <f t="shared" si="55"/>
        <v>54</v>
      </c>
      <c r="P373" s="108">
        <f t="shared" si="56"/>
        <v>1</v>
      </c>
      <c r="Q373" s="112" t="s">
        <v>406</v>
      </c>
      <c r="R373" s="113">
        <f t="shared" si="57"/>
        <v>1</v>
      </c>
      <c r="S373" s="112" t="s">
        <v>406</v>
      </c>
      <c r="T373" s="113">
        <f t="shared" si="57"/>
        <v>1</v>
      </c>
      <c r="U373" s="112" t="s">
        <v>406</v>
      </c>
      <c r="V373" s="54" t="s">
        <v>406</v>
      </c>
    </row>
    <row r="374" spans="6:22">
      <c r="F374" s="47" t="str">
        <f>Strings!B375</f>
        <v>Elixir</v>
      </c>
      <c r="K374" s="106" t="str">
        <f t="shared" si="59"/>
        <v>173</v>
      </c>
      <c r="L374" s="107" t="s">
        <v>406</v>
      </c>
      <c r="M374" s="108">
        <f t="shared" si="58"/>
        <v>372</v>
      </c>
      <c r="N374" s="108" t="str">
        <f t="shared" si="54"/>
        <v/>
      </c>
      <c r="O374" s="108">
        <f t="shared" si="55"/>
        <v>55</v>
      </c>
      <c r="P374" s="108">
        <f t="shared" si="56"/>
        <v>1</v>
      </c>
      <c r="Q374" s="112" t="s">
        <v>406</v>
      </c>
      <c r="R374" s="113">
        <f t="shared" si="57"/>
        <v>1</v>
      </c>
      <c r="S374" s="112" t="s">
        <v>406</v>
      </c>
      <c r="T374" s="113">
        <f t="shared" si="57"/>
        <v>1</v>
      </c>
      <c r="U374" s="112" t="s">
        <v>406</v>
      </c>
      <c r="V374" s="54" t="s">
        <v>406</v>
      </c>
    </row>
    <row r="375" spans="6:22">
      <c r="F375" s="47" t="str">
        <f>Strings!B376</f>
        <v>Antidote</v>
      </c>
      <c r="K375" s="106" t="str">
        <f t="shared" si="59"/>
        <v>174</v>
      </c>
      <c r="L375" s="107" t="s">
        <v>406</v>
      </c>
      <c r="M375" s="108">
        <f t="shared" si="58"/>
        <v>373</v>
      </c>
      <c r="N375" s="108" t="str">
        <f t="shared" si="54"/>
        <v/>
      </c>
      <c r="O375" s="108">
        <f t="shared" si="55"/>
        <v>56</v>
      </c>
      <c r="P375" s="108">
        <f t="shared" si="56"/>
        <v>1</v>
      </c>
      <c r="Q375" s="112" t="s">
        <v>406</v>
      </c>
      <c r="R375" s="113">
        <f t="shared" si="57"/>
        <v>1</v>
      </c>
      <c r="S375" s="112" t="s">
        <v>406</v>
      </c>
      <c r="T375" s="113">
        <f t="shared" si="57"/>
        <v>1</v>
      </c>
      <c r="U375" s="112" t="s">
        <v>406</v>
      </c>
      <c r="V375" s="54" t="s">
        <v>406</v>
      </c>
    </row>
    <row r="376" spans="6:22">
      <c r="F376" s="47" t="str">
        <f>Strings!B377</f>
        <v>Eye Drop</v>
      </c>
      <c r="K376" s="106" t="str">
        <f t="shared" si="59"/>
        <v>175</v>
      </c>
      <c r="L376" s="107" t="s">
        <v>406</v>
      </c>
      <c r="M376" s="108">
        <f t="shared" si="58"/>
        <v>374</v>
      </c>
      <c r="N376" s="108" t="str">
        <f t="shared" si="54"/>
        <v/>
      </c>
      <c r="O376" s="108">
        <f t="shared" si="55"/>
        <v>57</v>
      </c>
      <c r="P376" s="108">
        <f t="shared" si="56"/>
        <v>1</v>
      </c>
      <c r="Q376" s="112" t="s">
        <v>406</v>
      </c>
      <c r="R376" s="113">
        <f t="shared" si="57"/>
        <v>1</v>
      </c>
      <c r="S376" s="112" t="s">
        <v>406</v>
      </c>
      <c r="T376" s="113">
        <f t="shared" si="57"/>
        <v>1</v>
      </c>
      <c r="U376" s="112" t="s">
        <v>406</v>
      </c>
      <c r="V376" s="54" t="s">
        <v>406</v>
      </c>
    </row>
    <row r="377" spans="6:22">
      <c r="F377" s="47" t="str">
        <f>Strings!B378</f>
        <v>Echo Grass</v>
      </c>
      <c r="K377" s="106" t="str">
        <f t="shared" si="59"/>
        <v>176</v>
      </c>
      <c r="L377" s="107" t="s">
        <v>406</v>
      </c>
      <c r="M377" s="108">
        <f t="shared" si="58"/>
        <v>375</v>
      </c>
      <c r="N377" s="108" t="str">
        <f t="shared" si="54"/>
        <v/>
      </c>
      <c r="O377" s="108">
        <f t="shared" si="55"/>
        <v>58</v>
      </c>
      <c r="P377" s="108">
        <f t="shared" si="56"/>
        <v>1</v>
      </c>
      <c r="Q377" s="112" t="s">
        <v>406</v>
      </c>
      <c r="R377" s="113">
        <f t="shared" si="57"/>
        <v>1</v>
      </c>
      <c r="S377" s="112" t="s">
        <v>406</v>
      </c>
      <c r="T377" s="113">
        <f t="shared" si="57"/>
        <v>1</v>
      </c>
      <c r="U377" s="112" t="s">
        <v>406</v>
      </c>
      <c r="V377" s="54" t="s">
        <v>406</v>
      </c>
    </row>
    <row r="378" spans="6:22">
      <c r="F378" s="47" t="str">
        <f>Strings!B379</f>
        <v>Maiden's Kiss</v>
      </c>
      <c r="K378" s="106" t="str">
        <f t="shared" si="59"/>
        <v>177</v>
      </c>
      <c r="L378" s="107" t="s">
        <v>406</v>
      </c>
      <c r="M378" s="108">
        <f t="shared" si="58"/>
        <v>376</v>
      </c>
      <c r="N378" s="108" t="str">
        <f t="shared" si="54"/>
        <v/>
      </c>
      <c r="O378" s="108">
        <f t="shared" si="55"/>
        <v>59</v>
      </c>
      <c r="P378" s="108">
        <f t="shared" si="56"/>
        <v>1</v>
      </c>
      <c r="Q378" s="112" t="s">
        <v>406</v>
      </c>
      <c r="R378" s="113">
        <f t="shared" si="57"/>
        <v>1</v>
      </c>
      <c r="S378" s="112" t="s">
        <v>406</v>
      </c>
      <c r="T378" s="113">
        <f t="shared" si="57"/>
        <v>1</v>
      </c>
      <c r="U378" s="112" t="s">
        <v>406</v>
      </c>
      <c r="V378" s="54" t="s">
        <v>406</v>
      </c>
    </row>
    <row r="379" spans="6:22">
      <c r="F379" s="47" t="str">
        <f>Strings!B380</f>
        <v>Soft</v>
      </c>
      <c r="K379" s="106" t="str">
        <f t="shared" si="59"/>
        <v>178</v>
      </c>
      <c r="L379" s="107" t="s">
        <v>406</v>
      </c>
      <c r="M379" s="108">
        <f t="shared" si="58"/>
        <v>377</v>
      </c>
      <c r="N379" s="108" t="str">
        <f t="shared" si="54"/>
        <v/>
      </c>
      <c r="O379" s="108">
        <f t="shared" si="55"/>
        <v>60</v>
      </c>
      <c r="P379" s="108">
        <f t="shared" si="56"/>
        <v>1</v>
      </c>
      <c r="Q379" s="112" t="s">
        <v>406</v>
      </c>
      <c r="R379" s="113">
        <f t="shared" si="57"/>
        <v>1</v>
      </c>
      <c r="S379" s="112" t="s">
        <v>406</v>
      </c>
      <c r="T379" s="113">
        <f t="shared" si="57"/>
        <v>1</v>
      </c>
      <c r="U379" s="112" t="s">
        <v>406</v>
      </c>
      <c r="V379" s="54" t="s">
        <v>406</v>
      </c>
    </row>
    <row r="380" spans="6:22">
      <c r="F380" s="47" t="str">
        <f>Strings!B381</f>
        <v>Holy Water</v>
      </c>
      <c r="K380" s="106" t="str">
        <f t="shared" si="59"/>
        <v>179</v>
      </c>
      <c r="L380" s="107" t="s">
        <v>406</v>
      </c>
      <c r="M380" s="108">
        <f t="shared" si="58"/>
        <v>378</v>
      </c>
      <c r="N380" s="108" t="str">
        <f t="shared" si="54"/>
        <v/>
      </c>
      <c r="O380" s="108">
        <f t="shared" si="55"/>
        <v>61</v>
      </c>
      <c r="P380" s="108">
        <f t="shared" si="56"/>
        <v>1</v>
      </c>
      <c r="Q380" s="112" t="s">
        <v>406</v>
      </c>
      <c r="R380" s="113">
        <f t="shared" si="57"/>
        <v>1</v>
      </c>
      <c r="S380" s="112" t="s">
        <v>406</v>
      </c>
      <c r="T380" s="113">
        <f t="shared" si="57"/>
        <v>1</v>
      </c>
      <c r="U380" s="112" t="s">
        <v>406</v>
      </c>
      <c r="V380" s="54" t="s">
        <v>406</v>
      </c>
    </row>
    <row r="381" spans="6:22">
      <c r="F381" s="47" t="str">
        <f>Strings!B382</f>
        <v>Remedy</v>
      </c>
      <c r="K381" s="106" t="str">
        <f t="shared" si="59"/>
        <v>17A</v>
      </c>
      <c r="L381" s="107" t="s">
        <v>406</v>
      </c>
      <c r="M381" s="108">
        <f t="shared" si="58"/>
        <v>379</v>
      </c>
      <c r="N381" s="108" t="str">
        <f t="shared" si="54"/>
        <v/>
      </c>
      <c r="O381" s="108">
        <f t="shared" si="55"/>
        <v>62</v>
      </c>
      <c r="P381" s="108">
        <f t="shared" si="56"/>
        <v>1</v>
      </c>
      <c r="Q381" s="112" t="s">
        <v>406</v>
      </c>
      <c r="R381" s="113">
        <f t="shared" si="57"/>
        <v>1</v>
      </c>
      <c r="S381" s="112" t="s">
        <v>406</v>
      </c>
      <c r="T381" s="113">
        <f t="shared" si="57"/>
        <v>1</v>
      </c>
      <c r="U381" s="112" t="s">
        <v>406</v>
      </c>
      <c r="V381" s="54" t="s">
        <v>406</v>
      </c>
    </row>
    <row r="382" spans="6:22">
      <c r="F382" s="47" t="str">
        <f>Strings!B383</f>
        <v>Phoenix Down</v>
      </c>
      <c r="K382" s="106" t="str">
        <f t="shared" si="59"/>
        <v>17B</v>
      </c>
      <c r="L382" s="107" t="s">
        <v>406</v>
      </c>
      <c r="M382" s="108">
        <f t="shared" si="58"/>
        <v>380</v>
      </c>
      <c r="N382" s="108" t="str">
        <f t="shared" si="54"/>
        <v/>
      </c>
      <c r="O382" s="108">
        <f t="shared" si="55"/>
        <v>63</v>
      </c>
      <c r="P382" s="108">
        <f t="shared" si="56"/>
        <v>1</v>
      </c>
      <c r="Q382" s="112" t="s">
        <v>406</v>
      </c>
      <c r="R382" s="113">
        <f t="shared" si="57"/>
        <v>1</v>
      </c>
      <c r="S382" s="112" t="s">
        <v>406</v>
      </c>
      <c r="T382" s="113">
        <f t="shared" si="57"/>
        <v>1</v>
      </c>
      <c r="U382" s="112" t="s">
        <v>406</v>
      </c>
      <c r="V382" s="54" t="s">
        <v>406</v>
      </c>
    </row>
    <row r="383" spans="6:22">
      <c r="F383" s="47" t="str">
        <f>Strings!B384</f>
        <v>Shuriken</v>
      </c>
      <c r="K383" s="106" t="str">
        <f t="shared" si="59"/>
        <v>17C</v>
      </c>
      <c r="L383" s="107" t="s">
        <v>406</v>
      </c>
      <c r="M383" s="108">
        <f t="shared" si="58"/>
        <v>381</v>
      </c>
      <c r="N383" s="108" t="str">
        <f t="shared" si="54"/>
        <v/>
      </c>
      <c r="O383" s="108">
        <f t="shared" si="55"/>
        <v>64</v>
      </c>
      <c r="P383" s="108">
        <f t="shared" si="56"/>
        <v>1</v>
      </c>
      <c r="Q383" s="112" t="s">
        <v>406</v>
      </c>
      <c r="R383" s="113">
        <f t="shared" si="57"/>
        <v>1</v>
      </c>
      <c r="S383" s="112" t="s">
        <v>406</v>
      </c>
      <c r="T383" s="113">
        <f t="shared" si="57"/>
        <v>1</v>
      </c>
      <c r="U383" s="112" t="s">
        <v>406</v>
      </c>
      <c r="V383" s="54" t="s">
        <v>406</v>
      </c>
    </row>
    <row r="384" spans="6:22">
      <c r="F384" s="47" t="str">
        <f>Strings!B385</f>
        <v>Knife</v>
      </c>
      <c r="K384" s="106" t="str">
        <f t="shared" si="59"/>
        <v>17D</v>
      </c>
      <c r="L384" s="107" t="s">
        <v>406</v>
      </c>
      <c r="M384" s="108">
        <f t="shared" si="58"/>
        <v>382</v>
      </c>
      <c r="N384" s="108" t="str">
        <f t="shared" si="54"/>
        <v/>
      </c>
      <c r="O384" s="108">
        <f t="shared" si="55"/>
        <v>65</v>
      </c>
      <c r="P384" s="108">
        <f t="shared" si="56"/>
        <v>1</v>
      </c>
      <c r="Q384" s="112" t="s">
        <v>406</v>
      </c>
      <c r="R384" s="113">
        <f t="shared" si="57"/>
        <v>1</v>
      </c>
      <c r="S384" s="112" t="s">
        <v>406</v>
      </c>
      <c r="T384" s="113">
        <f t="shared" si="57"/>
        <v>1</v>
      </c>
      <c r="U384" s="112" t="s">
        <v>406</v>
      </c>
      <c r="V384" s="54" t="s">
        <v>406</v>
      </c>
    </row>
    <row r="385" spans="6:22">
      <c r="F385" s="47" t="str">
        <f>Strings!B386</f>
        <v>Sword</v>
      </c>
      <c r="K385" s="106" t="str">
        <f t="shared" si="59"/>
        <v>17E</v>
      </c>
      <c r="L385" s="107" t="s">
        <v>406</v>
      </c>
      <c r="M385" s="108">
        <f t="shared" si="58"/>
        <v>383</v>
      </c>
      <c r="N385" s="108" t="str">
        <f t="shared" si="54"/>
        <v/>
      </c>
      <c r="O385" s="108">
        <f t="shared" si="55"/>
        <v>66</v>
      </c>
      <c r="P385" s="108">
        <f t="shared" si="56"/>
        <v>1</v>
      </c>
      <c r="Q385" s="112" t="s">
        <v>406</v>
      </c>
      <c r="R385" s="113">
        <f t="shared" si="57"/>
        <v>1</v>
      </c>
      <c r="S385" s="112" t="s">
        <v>406</v>
      </c>
      <c r="T385" s="113">
        <f t="shared" si="57"/>
        <v>1</v>
      </c>
      <c r="U385" s="112" t="s">
        <v>406</v>
      </c>
      <c r="V385" s="54" t="s">
        <v>406</v>
      </c>
    </row>
    <row r="386" spans="6:22">
      <c r="F386" s="47" t="str">
        <f>Strings!B387</f>
        <v>Hammer</v>
      </c>
      <c r="K386" s="106" t="str">
        <f t="shared" si="59"/>
        <v>17F</v>
      </c>
      <c r="L386" s="107" t="s">
        <v>406</v>
      </c>
      <c r="M386" s="108">
        <f t="shared" si="58"/>
        <v>384</v>
      </c>
      <c r="N386" s="108" t="str">
        <f t="shared" si="54"/>
        <v/>
      </c>
      <c r="O386" s="108">
        <f t="shared" si="55"/>
        <v>67</v>
      </c>
      <c r="P386" s="108">
        <f t="shared" si="56"/>
        <v>1</v>
      </c>
      <c r="Q386" s="112" t="s">
        <v>406</v>
      </c>
      <c r="R386" s="113">
        <f t="shared" si="57"/>
        <v>1</v>
      </c>
      <c r="S386" s="112" t="s">
        <v>406</v>
      </c>
      <c r="T386" s="113">
        <f t="shared" si="57"/>
        <v>1</v>
      </c>
      <c r="U386" s="112" t="s">
        <v>406</v>
      </c>
      <c r="V386" s="54" t="s">
        <v>406</v>
      </c>
    </row>
    <row r="387" spans="6:22">
      <c r="F387" s="47" t="str">
        <f>Strings!B388</f>
        <v>Katana</v>
      </c>
      <c r="K387" s="106" t="str">
        <f t="shared" si="59"/>
        <v>180</v>
      </c>
      <c r="L387" s="107" t="s">
        <v>2260</v>
      </c>
      <c r="M387" s="108">
        <f t="shared" si="58"/>
        <v>385</v>
      </c>
      <c r="N387" s="108" t="str">
        <f t="shared" si="54"/>
        <v/>
      </c>
      <c r="O387" s="108">
        <f t="shared" si="55"/>
        <v>67</v>
      </c>
      <c r="P387" s="108">
        <f t="shared" si="56"/>
        <v>0</v>
      </c>
      <c r="Q387" s="112" t="s">
        <v>2348</v>
      </c>
      <c r="R387" s="113">
        <f t="shared" si="57"/>
        <v>0</v>
      </c>
      <c r="S387" s="112" t="s">
        <v>406</v>
      </c>
      <c r="T387" s="113">
        <f t="shared" si="57"/>
        <v>0</v>
      </c>
      <c r="U387" s="112" t="s">
        <v>406</v>
      </c>
      <c r="V387" s="54" t="s">
        <v>406</v>
      </c>
    </row>
    <row r="388" spans="6:22">
      <c r="F388" s="47" t="str">
        <f>Strings!B389</f>
        <v>Ninja Sword</v>
      </c>
      <c r="K388" s="106" t="str">
        <f t="shared" si="59"/>
        <v>181</v>
      </c>
      <c r="L388" s="107" t="s">
        <v>2261</v>
      </c>
      <c r="M388" s="108">
        <f t="shared" si="58"/>
        <v>386</v>
      </c>
      <c r="N388" s="108" t="str">
        <f t="shared" ref="N388:N451" si="60">IFERROR(DEC2HEX(MATCH(M388,$O$3:$O$514,0)-1,3)&amp;", ","")</f>
        <v/>
      </c>
      <c r="O388" s="108">
        <f t="shared" ref="O388:O451" si="61">O387+P388</f>
        <v>67</v>
      </c>
      <c r="P388" s="108">
        <f t="shared" ref="P388:P451" si="62">IF(AND(LEN(Q388)=0,LEN(S388)=0,LEN(U388)=0),1,0)</f>
        <v>0</v>
      </c>
      <c r="Q388" s="112" t="s">
        <v>2475</v>
      </c>
      <c r="R388" s="113">
        <f t="shared" ref="R388:T451" si="63">$P388</f>
        <v>0</v>
      </c>
      <c r="S388" s="112" t="s">
        <v>406</v>
      </c>
      <c r="T388" s="113">
        <f t="shared" si="63"/>
        <v>0</v>
      </c>
      <c r="U388" s="112" t="s">
        <v>406</v>
      </c>
      <c r="V388" s="54" t="s">
        <v>406</v>
      </c>
    </row>
    <row r="389" spans="6:22">
      <c r="F389" s="47" t="str">
        <f>Strings!B390</f>
        <v>Axe</v>
      </c>
      <c r="K389" s="106" t="str">
        <f t="shared" si="59"/>
        <v>182</v>
      </c>
      <c r="L389" s="107" t="s">
        <v>2262</v>
      </c>
      <c r="M389" s="108">
        <f t="shared" ref="M389:M452" si="64">M388+1</f>
        <v>387</v>
      </c>
      <c r="N389" s="108" t="str">
        <f t="shared" si="60"/>
        <v/>
      </c>
      <c r="O389" s="108">
        <f t="shared" si="61"/>
        <v>67</v>
      </c>
      <c r="P389" s="108">
        <f t="shared" si="62"/>
        <v>0</v>
      </c>
      <c r="Q389" s="112" t="s">
        <v>2477</v>
      </c>
      <c r="R389" s="113">
        <f t="shared" si="63"/>
        <v>0</v>
      </c>
      <c r="S389" s="112" t="s">
        <v>406</v>
      </c>
      <c r="T389" s="113">
        <f t="shared" si="63"/>
        <v>0</v>
      </c>
      <c r="U389" s="112" t="s">
        <v>406</v>
      </c>
      <c r="V389" s="54" t="s">
        <v>406</v>
      </c>
    </row>
    <row r="390" spans="6:22">
      <c r="F390" s="47" t="str">
        <f>Strings!B391</f>
        <v>Spear</v>
      </c>
      <c r="K390" s="106" t="str">
        <f t="shared" si="59"/>
        <v>183</v>
      </c>
      <c r="L390" s="107" t="s">
        <v>2263</v>
      </c>
      <c r="M390" s="108">
        <f t="shared" si="64"/>
        <v>388</v>
      </c>
      <c r="N390" s="108" t="str">
        <f t="shared" si="60"/>
        <v/>
      </c>
      <c r="O390" s="108">
        <f t="shared" si="61"/>
        <v>67</v>
      </c>
      <c r="P390" s="108">
        <f t="shared" si="62"/>
        <v>0</v>
      </c>
      <c r="Q390" s="112" t="s">
        <v>2470</v>
      </c>
      <c r="R390" s="113">
        <f t="shared" si="63"/>
        <v>0</v>
      </c>
      <c r="S390" s="112" t="s">
        <v>406</v>
      </c>
      <c r="T390" s="113">
        <f t="shared" si="63"/>
        <v>0</v>
      </c>
      <c r="U390" s="112" t="s">
        <v>406</v>
      </c>
      <c r="V390" s="54" t="s">
        <v>406</v>
      </c>
    </row>
    <row r="391" spans="6:22">
      <c r="F391" s="47" t="str">
        <f>Strings!B392</f>
        <v>Stick</v>
      </c>
      <c r="K391" s="106" t="str">
        <f t="shared" si="59"/>
        <v>184</v>
      </c>
      <c r="L391" s="107" t="s">
        <v>2264</v>
      </c>
      <c r="M391" s="108">
        <f t="shared" si="64"/>
        <v>389</v>
      </c>
      <c r="N391" s="108" t="str">
        <f t="shared" si="60"/>
        <v/>
      </c>
      <c r="O391" s="108">
        <f t="shared" si="61"/>
        <v>67</v>
      </c>
      <c r="P391" s="108">
        <f t="shared" si="62"/>
        <v>0</v>
      </c>
      <c r="Q391" s="112" t="s">
        <v>2472</v>
      </c>
      <c r="R391" s="113">
        <f t="shared" si="63"/>
        <v>0</v>
      </c>
      <c r="S391" s="112" t="s">
        <v>406</v>
      </c>
      <c r="T391" s="113">
        <f t="shared" si="63"/>
        <v>0</v>
      </c>
      <c r="U391" s="112" t="s">
        <v>406</v>
      </c>
      <c r="V391" s="54" t="s">
        <v>406</v>
      </c>
    </row>
    <row r="392" spans="6:22">
      <c r="F392" s="47" t="str">
        <f>Strings!B393</f>
        <v>Knight Sword</v>
      </c>
      <c r="K392" s="106" t="str">
        <f t="shared" si="59"/>
        <v>185</v>
      </c>
      <c r="L392" s="107" t="s">
        <v>2265</v>
      </c>
      <c r="M392" s="108">
        <f t="shared" si="64"/>
        <v>390</v>
      </c>
      <c r="N392" s="108" t="str">
        <f t="shared" si="60"/>
        <v/>
      </c>
      <c r="O392" s="108">
        <f t="shared" si="61"/>
        <v>67</v>
      </c>
      <c r="P392" s="108">
        <f t="shared" si="62"/>
        <v>0</v>
      </c>
      <c r="Q392" s="112" t="s">
        <v>2346</v>
      </c>
      <c r="R392" s="113">
        <f t="shared" si="63"/>
        <v>0</v>
      </c>
      <c r="S392" s="112" t="s">
        <v>406</v>
      </c>
      <c r="T392" s="113">
        <f t="shared" si="63"/>
        <v>0</v>
      </c>
      <c r="U392" s="112" t="s">
        <v>406</v>
      </c>
      <c r="V392" s="54" t="s">
        <v>406</v>
      </c>
    </row>
    <row r="393" spans="6:22">
      <c r="F393" s="47" t="str">
        <f>Strings!B394</f>
        <v>Dictionary</v>
      </c>
      <c r="K393" s="106" t="str">
        <f t="shared" si="59"/>
        <v>186</v>
      </c>
      <c r="L393" s="107" t="s">
        <v>2266</v>
      </c>
      <c r="M393" s="108">
        <f t="shared" si="64"/>
        <v>391</v>
      </c>
      <c r="N393" s="108" t="str">
        <f t="shared" si="60"/>
        <v/>
      </c>
      <c r="O393" s="108">
        <f t="shared" si="61"/>
        <v>67</v>
      </c>
      <c r="P393" s="108">
        <f t="shared" si="62"/>
        <v>0</v>
      </c>
      <c r="Q393" s="112" t="s">
        <v>2347</v>
      </c>
      <c r="R393" s="113">
        <f t="shared" si="63"/>
        <v>0</v>
      </c>
      <c r="S393" s="112" t="s">
        <v>406</v>
      </c>
      <c r="T393" s="113">
        <f t="shared" si="63"/>
        <v>0</v>
      </c>
      <c r="U393" s="112" t="s">
        <v>406</v>
      </c>
      <c r="V393" s="54" t="s">
        <v>406</v>
      </c>
    </row>
    <row r="394" spans="6:22">
      <c r="F394" s="47" t="str">
        <f>Strings!B395</f>
        <v>Ball</v>
      </c>
      <c r="K394" s="106" t="str">
        <f t="shared" si="59"/>
        <v>187</v>
      </c>
      <c r="L394" s="107" t="s">
        <v>2267</v>
      </c>
      <c r="M394" s="108">
        <f t="shared" si="64"/>
        <v>392</v>
      </c>
      <c r="N394" s="108" t="str">
        <f t="shared" si="60"/>
        <v/>
      </c>
      <c r="O394" s="108">
        <f t="shared" si="61"/>
        <v>67</v>
      </c>
      <c r="P394" s="108">
        <f t="shared" si="62"/>
        <v>0</v>
      </c>
      <c r="Q394" s="112" t="s">
        <v>2476</v>
      </c>
      <c r="R394" s="113">
        <f t="shared" si="63"/>
        <v>0</v>
      </c>
      <c r="S394" s="112" t="s">
        <v>406</v>
      </c>
      <c r="T394" s="113">
        <f t="shared" si="63"/>
        <v>0</v>
      </c>
      <c r="U394" s="112" t="s">
        <v>406</v>
      </c>
      <c r="V394" s="54" t="s">
        <v>406</v>
      </c>
    </row>
    <row r="395" spans="6:22">
      <c r="F395" s="47" t="str">
        <f>Strings!B396</f>
        <v>Level Jump2</v>
      </c>
      <c r="K395" s="106" t="str">
        <f t="shared" si="59"/>
        <v>188</v>
      </c>
      <c r="L395" s="107" t="s">
        <v>2268</v>
      </c>
      <c r="M395" s="108">
        <f t="shared" si="64"/>
        <v>393</v>
      </c>
      <c r="N395" s="108" t="str">
        <f t="shared" si="60"/>
        <v/>
      </c>
      <c r="O395" s="108">
        <f t="shared" si="61"/>
        <v>67</v>
      </c>
      <c r="P395" s="108">
        <f t="shared" si="62"/>
        <v>0</v>
      </c>
      <c r="Q395" s="112" t="s">
        <v>2471</v>
      </c>
      <c r="R395" s="113">
        <f t="shared" si="63"/>
        <v>0</v>
      </c>
      <c r="S395" s="112" t="s">
        <v>406</v>
      </c>
      <c r="T395" s="113">
        <f t="shared" si="63"/>
        <v>0</v>
      </c>
      <c r="U395" s="112" t="s">
        <v>406</v>
      </c>
      <c r="V395" s="54" t="s">
        <v>406</v>
      </c>
    </row>
    <row r="396" spans="6:22">
      <c r="F396" s="47" t="str">
        <f>Strings!B397</f>
        <v>Level Jump3</v>
      </c>
      <c r="K396" s="106" t="str">
        <f t="shared" si="59"/>
        <v>189</v>
      </c>
      <c r="L396" s="107" t="s">
        <v>2269</v>
      </c>
      <c r="M396" s="108">
        <f t="shared" si="64"/>
        <v>394</v>
      </c>
      <c r="N396" s="108" t="str">
        <f t="shared" si="60"/>
        <v/>
      </c>
      <c r="O396" s="108">
        <f t="shared" si="61"/>
        <v>67</v>
      </c>
      <c r="P396" s="108">
        <f t="shared" si="62"/>
        <v>0</v>
      </c>
      <c r="Q396" s="112" t="s">
        <v>2474</v>
      </c>
      <c r="R396" s="113">
        <f t="shared" si="63"/>
        <v>0</v>
      </c>
      <c r="S396" s="112" t="s">
        <v>406</v>
      </c>
      <c r="T396" s="113">
        <f t="shared" si="63"/>
        <v>0</v>
      </c>
      <c r="U396" s="112" t="s">
        <v>406</v>
      </c>
      <c r="V396" s="54" t="s">
        <v>406</v>
      </c>
    </row>
    <row r="397" spans="6:22">
      <c r="F397" s="47" t="str">
        <f>Strings!B398</f>
        <v>Level Jump4</v>
      </c>
      <c r="K397" s="106" t="str">
        <f t="shared" si="59"/>
        <v>18A</v>
      </c>
      <c r="L397" s="107" t="s">
        <v>2270</v>
      </c>
      <c r="M397" s="108">
        <f t="shared" si="64"/>
        <v>395</v>
      </c>
      <c r="N397" s="108" t="str">
        <f t="shared" si="60"/>
        <v/>
      </c>
      <c r="O397" s="108">
        <f t="shared" si="61"/>
        <v>67</v>
      </c>
      <c r="P397" s="108">
        <f t="shared" si="62"/>
        <v>0</v>
      </c>
      <c r="Q397" s="112" t="s">
        <v>2349</v>
      </c>
      <c r="R397" s="113">
        <f t="shared" si="63"/>
        <v>0</v>
      </c>
      <c r="S397" s="112" t="s">
        <v>406</v>
      </c>
      <c r="T397" s="113">
        <f t="shared" si="63"/>
        <v>0</v>
      </c>
      <c r="U397" s="112" t="s">
        <v>406</v>
      </c>
      <c r="V397" s="54" t="s">
        <v>406</v>
      </c>
    </row>
    <row r="398" spans="6:22">
      <c r="F398" s="47" t="str">
        <f>Strings!B399</f>
        <v>Level Jump5</v>
      </c>
      <c r="K398" s="106" t="str">
        <f t="shared" si="59"/>
        <v>18B</v>
      </c>
      <c r="L398" s="107" t="s">
        <v>2271</v>
      </c>
      <c r="M398" s="108">
        <f t="shared" si="64"/>
        <v>396</v>
      </c>
      <c r="N398" s="108" t="str">
        <f t="shared" si="60"/>
        <v/>
      </c>
      <c r="O398" s="108">
        <f t="shared" si="61"/>
        <v>67</v>
      </c>
      <c r="P398" s="108">
        <f t="shared" si="62"/>
        <v>0</v>
      </c>
      <c r="Q398" s="112" t="s">
        <v>2351</v>
      </c>
      <c r="R398" s="113">
        <f t="shared" si="63"/>
        <v>0</v>
      </c>
      <c r="S398" s="112" t="s">
        <v>406</v>
      </c>
      <c r="T398" s="113">
        <f t="shared" si="63"/>
        <v>0</v>
      </c>
      <c r="U398" s="112" t="s">
        <v>406</v>
      </c>
      <c r="V398" s="54" t="s">
        <v>406</v>
      </c>
    </row>
    <row r="399" spans="6:22">
      <c r="F399" s="47" t="str">
        <f>Strings!B400</f>
        <v>Level Jump8</v>
      </c>
      <c r="K399" s="106" t="str">
        <f t="shared" si="59"/>
        <v>18C</v>
      </c>
      <c r="L399" s="107" t="s">
        <v>2272</v>
      </c>
      <c r="M399" s="108">
        <f t="shared" si="64"/>
        <v>397</v>
      </c>
      <c r="N399" s="108" t="str">
        <f t="shared" si="60"/>
        <v/>
      </c>
      <c r="O399" s="108">
        <f t="shared" si="61"/>
        <v>67</v>
      </c>
      <c r="P399" s="108">
        <f t="shared" si="62"/>
        <v>0</v>
      </c>
      <c r="Q399" s="112" t="s">
        <v>2478</v>
      </c>
      <c r="R399" s="113">
        <f t="shared" si="63"/>
        <v>0</v>
      </c>
      <c r="S399" s="112" t="s">
        <v>406</v>
      </c>
      <c r="T399" s="113">
        <f t="shared" si="63"/>
        <v>0</v>
      </c>
      <c r="U399" s="112" t="s">
        <v>406</v>
      </c>
      <c r="V399" s="54" t="s">
        <v>406</v>
      </c>
    </row>
    <row r="400" spans="6:22">
      <c r="F400" s="47" t="str">
        <f>Strings!B401</f>
        <v>Vertical Jump2</v>
      </c>
      <c r="K400" s="106" t="str">
        <f t="shared" si="59"/>
        <v>18D</v>
      </c>
      <c r="L400" s="107" t="s">
        <v>2273</v>
      </c>
      <c r="M400" s="108">
        <f t="shared" si="64"/>
        <v>398</v>
      </c>
      <c r="N400" s="108" t="str">
        <f t="shared" si="60"/>
        <v/>
      </c>
      <c r="O400" s="108">
        <f t="shared" si="61"/>
        <v>67</v>
      </c>
      <c r="P400" s="108">
        <f t="shared" si="62"/>
        <v>0</v>
      </c>
      <c r="Q400" s="112" t="s">
        <v>2479</v>
      </c>
      <c r="R400" s="113">
        <f t="shared" si="63"/>
        <v>0</v>
      </c>
      <c r="S400" s="112" t="s">
        <v>406</v>
      </c>
      <c r="T400" s="113">
        <f t="shared" si="63"/>
        <v>0</v>
      </c>
      <c r="U400" s="112" t="s">
        <v>406</v>
      </c>
      <c r="V400" s="54" t="s">
        <v>406</v>
      </c>
    </row>
    <row r="401" spans="6:22">
      <c r="F401" s="47" t="str">
        <f>Strings!B402</f>
        <v>Vertical Jump3</v>
      </c>
      <c r="K401" s="106" t="str">
        <f t="shared" si="59"/>
        <v>18E</v>
      </c>
      <c r="L401" s="107" t="s">
        <v>2274</v>
      </c>
      <c r="M401" s="108">
        <f t="shared" si="64"/>
        <v>399</v>
      </c>
      <c r="N401" s="108" t="str">
        <f t="shared" si="60"/>
        <v/>
      </c>
      <c r="O401" s="108">
        <f t="shared" si="61"/>
        <v>67</v>
      </c>
      <c r="P401" s="108">
        <f t="shared" si="62"/>
        <v>0</v>
      </c>
      <c r="Q401" s="112" t="s">
        <v>2480</v>
      </c>
      <c r="R401" s="113">
        <f t="shared" si="63"/>
        <v>0</v>
      </c>
      <c r="S401" s="112" t="s">
        <v>406</v>
      </c>
      <c r="T401" s="113">
        <f t="shared" si="63"/>
        <v>0</v>
      </c>
      <c r="U401" s="112" t="s">
        <v>406</v>
      </c>
      <c r="V401" s="54" t="s">
        <v>406</v>
      </c>
    </row>
    <row r="402" spans="6:22">
      <c r="F402" s="47" t="str">
        <f>Strings!B403</f>
        <v>Vertical Jump4</v>
      </c>
      <c r="K402" s="106" t="str">
        <f t="shared" si="59"/>
        <v>18F</v>
      </c>
      <c r="L402" s="107" t="s">
        <v>2275</v>
      </c>
      <c r="M402" s="108">
        <f t="shared" si="64"/>
        <v>400</v>
      </c>
      <c r="N402" s="108" t="str">
        <f t="shared" si="60"/>
        <v/>
      </c>
      <c r="O402" s="108">
        <f t="shared" si="61"/>
        <v>67</v>
      </c>
      <c r="P402" s="108">
        <f t="shared" si="62"/>
        <v>0</v>
      </c>
      <c r="Q402" s="112" t="s">
        <v>2352</v>
      </c>
      <c r="R402" s="113">
        <f t="shared" si="63"/>
        <v>0</v>
      </c>
      <c r="S402" s="112" t="s">
        <v>406</v>
      </c>
      <c r="T402" s="113">
        <f t="shared" si="63"/>
        <v>0</v>
      </c>
      <c r="U402" s="112" t="s">
        <v>406</v>
      </c>
      <c r="V402" s="54" t="s">
        <v>406</v>
      </c>
    </row>
    <row r="403" spans="6:22">
      <c r="F403" s="47" t="str">
        <f>Strings!B404</f>
        <v>Vertical Jump5</v>
      </c>
      <c r="K403" s="106" t="str">
        <f t="shared" si="59"/>
        <v>190</v>
      </c>
      <c r="L403" s="107" t="s">
        <v>2276</v>
      </c>
      <c r="M403" s="108">
        <f t="shared" si="64"/>
        <v>401</v>
      </c>
      <c r="N403" s="108" t="str">
        <f t="shared" si="60"/>
        <v/>
      </c>
      <c r="O403" s="108">
        <f t="shared" si="61"/>
        <v>67</v>
      </c>
      <c r="P403" s="108">
        <f t="shared" si="62"/>
        <v>0</v>
      </c>
      <c r="Q403" s="112" t="s">
        <v>2481</v>
      </c>
      <c r="R403" s="113">
        <f t="shared" si="63"/>
        <v>0</v>
      </c>
      <c r="S403" s="112" t="s">
        <v>406</v>
      </c>
      <c r="T403" s="113">
        <f t="shared" si="63"/>
        <v>0</v>
      </c>
      <c r="U403" s="112" t="s">
        <v>406</v>
      </c>
      <c r="V403" s="54" t="s">
        <v>406</v>
      </c>
    </row>
    <row r="404" spans="6:22">
      <c r="F404" s="47" t="str">
        <f>Strings!B405</f>
        <v>Vertical Jump6</v>
      </c>
      <c r="K404" s="106" t="str">
        <f t="shared" si="59"/>
        <v>191</v>
      </c>
      <c r="L404" s="107" t="s">
        <v>2277</v>
      </c>
      <c r="M404" s="108">
        <f t="shared" si="64"/>
        <v>402</v>
      </c>
      <c r="N404" s="108" t="str">
        <f t="shared" si="60"/>
        <v/>
      </c>
      <c r="O404" s="108">
        <f t="shared" si="61"/>
        <v>67</v>
      </c>
      <c r="P404" s="108">
        <f t="shared" si="62"/>
        <v>0</v>
      </c>
      <c r="Q404" s="112" t="s">
        <v>2353</v>
      </c>
      <c r="R404" s="113">
        <f t="shared" si="63"/>
        <v>0</v>
      </c>
      <c r="S404" s="112" t="s">
        <v>406</v>
      </c>
      <c r="T404" s="113">
        <f t="shared" si="63"/>
        <v>0</v>
      </c>
      <c r="U404" s="112" t="s">
        <v>406</v>
      </c>
      <c r="V404" s="54" t="s">
        <v>406</v>
      </c>
    </row>
    <row r="405" spans="6:22">
      <c r="F405" s="47" t="str">
        <f>Strings!B406</f>
        <v>Vertical Jump7</v>
      </c>
      <c r="K405" s="106" t="str">
        <f t="shared" si="59"/>
        <v>192</v>
      </c>
      <c r="L405" s="107" t="s">
        <v>2278</v>
      </c>
      <c r="M405" s="108">
        <f t="shared" si="64"/>
        <v>403</v>
      </c>
      <c r="N405" s="108" t="str">
        <f t="shared" si="60"/>
        <v/>
      </c>
      <c r="O405" s="108">
        <f t="shared" si="61"/>
        <v>67</v>
      </c>
      <c r="P405" s="108">
        <f t="shared" si="62"/>
        <v>0</v>
      </c>
      <c r="Q405" s="112" t="s">
        <v>2354</v>
      </c>
      <c r="R405" s="113">
        <f t="shared" si="63"/>
        <v>0</v>
      </c>
      <c r="S405" s="112" t="s">
        <v>406</v>
      </c>
      <c r="T405" s="113">
        <f t="shared" si="63"/>
        <v>0</v>
      </c>
      <c r="U405" s="112" t="s">
        <v>406</v>
      </c>
      <c r="V405" s="54" t="s">
        <v>406</v>
      </c>
    </row>
    <row r="406" spans="6:22">
      <c r="F406" s="47" t="str">
        <f>Strings!B407</f>
        <v>Vertical Jump8</v>
      </c>
      <c r="K406" s="106" t="str">
        <f t="shared" si="59"/>
        <v>193</v>
      </c>
      <c r="L406" s="107" t="s">
        <v>2279</v>
      </c>
      <c r="M406" s="108">
        <f t="shared" si="64"/>
        <v>404</v>
      </c>
      <c r="N406" s="108" t="str">
        <f t="shared" si="60"/>
        <v/>
      </c>
      <c r="O406" s="108">
        <f t="shared" si="61"/>
        <v>67</v>
      </c>
      <c r="P406" s="108">
        <f t="shared" si="62"/>
        <v>0</v>
      </c>
      <c r="Q406" s="112" t="s">
        <v>2483</v>
      </c>
      <c r="R406" s="113">
        <f t="shared" si="63"/>
        <v>0</v>
      </c>
      <c r="S406" s="112" t="s">
        <v>406</v>
      </c>
      <c r="T406" s="113">
        <f t="shared" si="63"/>
        <v>0</v>
      </c>
      <c r="U406" s="112" t="s">
        <v>406</v>
      </c>
      <c r="V406" s="54" t="s">
        <v>406</v>
      </c>
    </row>
    <row r="407" spans="6:22">
      <c r="F407" s="47" t="str">
        <f>Strings!B408</f>
        <v>Charge+1</v>
      </c>
      <c r="K407" s="106" t="str">
        <f t="shared" si="59"/>
        <v>194</v>
      </c>
      <c r="L407" s="107" t="s">
        <v>2280</v>
      </c>
      <c r="M407" s="108">
        <f t="shared" si="64"/>
        <v>405</v>
      </c>
      <c r="N407" s="108" t="str">
        <f t="shared" si="60"/>
        <v/>
      </c>
      <c r="O407" s="108">
        <f t="shared" si="61"/>
        <v>67</v>
      </c>
      <c r="P407" s="108">
        <f t="shared" si="62"/>
        <v>0</v>
      </c>
      <c r="Q407" s="112" t="s">
        <v>2484</v>
      </c>
      <c r="R407" s="113">
        <f t="shared" si="63"/>
        <v>0</v>
      </c>
      <c r="S407" s="112" t="s">
        <v>406</v>
      </c>
      <c r="T407" s="113">
        <f t="shared" si="63"/>
        <v>0</v>
      </c>
      <c r="U407" s="112" t="s">
        <v>406</v>
      </c>
      <c r="V407" s="54" t="s">
        <v>406</v>
      </c>
    </row>
    <row r="408" spans="6:22">
      <c r="F408" s="47" t="str">
        <f>Strings!B409</f>
        <v>Charge+2</v>
      </c>
      <c r="K408" s="106" t="str">
        <f t="shared" si="59"/>
        <v>195</v>
      </c>
      <c r="L408" s="107" t="s">
        <v>2281</v>
      </c>
      <c r="M408" s="108">
        <f t="shared" si="64"/>
        <v>406</v>
      </c>
      <c r="N408" s="108" t="str">
        <f t="shared" si="60"/>
        <v/>
      </c>
      <c r="O408" s="108">
        <f t="shared" si="61"/>
        <v>67</v>
      </c>
      <c r="P408" s="108">
        <f t="shared" si="62"/>
        <v>0</v>
      </c>
      <c r="Q408" s="112" t="s">
        <v>2486</v>
      </c>
      <c r="R408" s="113">
        <f t="shared" si="63"/>
        <v>0</v>
      </c>
      <c r="S408" s="112" t="s">
        <v>406</v>
      </c>
      <c r="T408" s="113">
        <f t="shared" si="63"/>
        <v>0</v>
      </c>
      <c r="U408" s="112" t="s">
        <v>406</v>
      </c>
      <c r="V408" s="54" t="s">
        <v>406</v>
      </c>
    </row>
    <row r="409" spans="6:22">
      <c r="F409" s="47" t="str">
        <f>Strings!B410</f>
        <v>Charge+3</v>
      </c>
      <c r="K409" s="106" t="str">
        <f t="shared" si="59"/>
        <v>196</v>
      </c>
      <c r="L409" s="107" t="s">
        <v>2282</v>
      </c>
      <c r="M409" s="108">
        <f t="shared" si="64"/>
        <v>407</v>
      </c>
      <c r="N409" s="108" t="str">
        <f t="shared" si="60"/>
        <v/>
      </c>
      <c r="O409" s="108">
        <f t="shared" si="61"/>
        <v>67</v>
      </c>
      <c r="P409" s="108">
        <f t="shared" si="62"/>
        <v>0</v>
      </c>
      <c r="Q409" s="112" t="s">
        <v>2487</v>
      </c>
      <c r="R409" s="113">
        <f t="shared" si="63"/>
        <v>0</v>
      </c>
      <c r="S409" s="112" t="s">
        <v>406</v>
      </c>
      <c r="T409" s="113">
        <f t="shared" si="63"/>
        <v>0</v>
      </c>
      <c r="U409" s="112" t="s">
        <v>406</v>
      </c>
      <c r="V409" s="54" t="s">
        <v>406</v>
      </c>
    </row>
    <row r="410" spans="6:22">
      <c r="F410" s="47" t="str">
        <f>Strings!B411</f>
        <v>Charge+4</v>
      </c>
      <c r="K410" s="106" t="str">
        <f t="shared" si="59"/>
        <v>197</v>
      </c>
      <c r="L410" s="107" t="s">
        <v>2283</v>
      </c>
      <c r="M410" s="108">
        <f t="shared" si="64"/>
        <v>408</v>
      </c>
      <c r="N410" s="108" t="str">
        <f t="shared" si="60"/>
        <v/>
      </c>
      <c r="O410" s="108">
        <f t="shared" si="61"/>
        <v>67</v>
      </c>
      <c r="P410" s="108">
        <f t="shared" si="62"/>
        <v>0</v>
      </c>
      <c r="Q410" s="112" t="s">
        <v>2355</v>
      </c>
      <c r="R410" s="113">
        <f t="shared" si="63"/>
        <v>0</v>
      </c>
      <c r="S410" s="112" t="s">
        <v>406</v>
      </c>
      <c r="T410" s="113">
        <f t="shared" si="63"/>
        <v>0</v>
      </c>
      <c r="U410" s="112" t="s">
        <v>406</v>
      </c>
      <c r="V410" s="54" t="s">
        <v>406</v>
      </c>
    </row>
    <row r="411" spans="6:22">
      <c r="F411" s="47" t="str">
        <f>Strings!B412</f>
        <v>Charge+5</v>
      </c>
      <c r="K411" s="106" t="str">
        <f t="shared" si="59"/>
        <v>198</v>
      </c>
      <c r="L411" s="107" t="s">
        <v>2284</v>
      </c>
      <c r="M411" s="108">
        <f t="shared" si="64"/>
        <v>409</v>
      </c>
      <c r="N411" s="108" t="str">
        <f t="shared" si="60"/>
        <v/>
      </c>
      <c r="O411" s="108">
        <f t="shared" si="61"/>
        <v>67</v>
      </c>
      <c r="P411" s="108">
        <f t="shared" si="62"/>
        <v>0</v>
      </c>
      <c r="Q411" s="112" t="s">
        <v>2489</v>
      </c>
      <c r="R411" s="113">
        <f t="shared" si="63"/>
        <v>0</v>
      </c>
      <c r="S411" s="112" t="s">
        <v>406</v>
      </c>
      <c r="T411" s="113">
        <f t="shared" si="63"/>
        <v>0</v>
      </c>
      <c r="U411" s="112" t="s">
        <v>406</v>
      </c>
      <c r="V411" s="54" t="s">
        <v>406</v>
      </c>
    </row>
    <row r="412" spans="6:22">
      <c r="F412" s="47" t="str">
        <f>Strings!B413</f>
        <v>Charge+7</v>
      </c>
      <c r="K412" s="106" t="str">
        <f t="shared" si="59"/>
        <v>199</v>
      </c>
      <c r="L412" s="107" t="s">
        <v>2285</v>
      </c>
      <c r="M412" s="108">
        <f t="shared" si="64"/>
        <v>410</v>
      </c>
      <c r="N412" s="108" t="str">
        <f t="shared" si="60"/>
        <v/>
      </c>
      <c r="O412" s="108">
        <f t="shared" si="61"/>
        <v>67</v>
      </c>
      <c r="P412" s="108">
        <f t="shared" si="62"/>
        <v>0</v>
      </c>
      <c r="Q412" s="112" t="s">
        <v>2490</v>
      </c>
      <c r="R412" s="113">
        <f t="shared" si="63"/>
        <v>0</v>
      </c>
      <c r="S412" s="112" t="s">
        <v>406</v>
      </c>
      <c r="T412" s="113">
        <f t="shared" si="63"/>
        <v>0</v>
      </c>
      <c r="U412" s="112" t="s">
        <v>406</v>
      </c>
      <c r="V412" s="54" t="s">
        <v>406</v>
      </c>
    </row>
    <row r="413" spans="6:22">
      <c r="F413" s="47" t="str">
        <f>Strings!B414</f>
        <v>Charge+10</v>
      </c>
      <c r="K413" s="106" t="str">
        <f t="shared" si="59"/>
        <v>19A</v>
      </c>
      <c r="L413" s="107" t="s">
        <v>2286</v>
      </c>
      <c r="M413" s="108">
        <f t="shared" si="64"/>
        <v>411</v>
      </c>
      <c r="N413" s="108" t="str">
        <f t="shared" si="60"/>
        <v/>
      </c>
      <c r="O413" s="108">
        <f t="shared" si="61"/>
        <v>67</v>
      </c>
      <c r="P413" s="108">
        <f t="shared" si="62"/>
        <v>0</v>
      </c>
      <c r="Q413" s="112" t="s">
        <v>2357</v>
      </c>
      <c r="R413" s="113">
        <f t="shared" si="63"/>
        <v>0</v>
      </c>
      <c r="S413" s="112" t="s">
        <v>406</v>
      </c>
      <c r="T413" s="113">
        <f t="shared" si="63"/>
        <v>0</v>
      </c>
      <c r="U413" s="112" t="s">
        <v>406</v>
      </c>
      <c r="V413" s="54" t="s">
        <v>406</v>
      </c>
    </row>
    <row r="414" spans="6:22">
      <c r="F414" s="47" t="str">
        <f>Strings!B415</f>
        <v>Charge+20</v>
      </c>
      <c r="K414" s="106" t="str">
        <f t="shared" ref="K414:K477" si="65">DEC2HEX(ROW()-3,3)</f>
        <v>19B</v>
      </c>
      <c r="L414" s="107" t="s">
        <v>2287</v>
      </c>
      <c r="M414" s="108">
        <f t="shared" si="64"/>
        <v>412</v>
      </c>
      <c r="N414" s="108" t="str">
        <f t="shared" si="60"/>
        <v/>
      </c>
      <c r="O414" s="108">
        <f t="shared" si="61"/>
        <v>67</v>
      </c>
      <c r="P414" s="108">
        <f t="shared" si="62"/>
        <v>0</v>
      </c>
      <c r="Q414" s="112" t="s">
        <v>2359</v>
      </c>
      <c r="R414" s="113">
        <f t="shared" si="63"/>
        <v>0</v>
      </c>
      <c r="S414" s="112" t="s">
        <v>406</v>
      </c>
      <c r="T414" s="113">
        <f t="shared" si="63"/>
        <v>0</v>
      </c>
      <c r="U414" s="112" t="s">
        <v>406</v>
      </c>
      <c r="V414" s="54" t="s">
        <v>406</v>
      </c>
    </row>
    <row r="415" spans="6:22">
      <c r="F415" s="47" t="str">
        <f>Strings!B416</f>
        <v>CT</v>
      </c>
      <c r="K415" s="106" t="str">
        <f t="shared" si="65"/>
        <v>19C</v>
      </c>
      <c r="L415" s="107" t="s">
        <v>2288</v>
      </c>
      <c r="M415" s="108">
        <f t="shared" si="64"/>
        <v>413</v>
      </c>
      <c r="N415" s="108" t="str">
        <f t="shared" si="60"/>
        <v/>
      </c>
      <c r="O415" s="108">
        <f t="shared" si="61"/>
        <v>67</v>
      </c>
      <c r="P415" s="108">
        <f t="shared" si="62"/>
        <v>0</v>
      </c>
      <c r="Q415" s="112" t="s">
        <v>2360</v>
      </c>
      <c r="R415" s="113">
        <f t="shared" si="63"/>
        <v>0</v>
      </c>
      <c r="S415" s="112" t="s">
        <v>406</v>
      </c>
      <c r="T415" s="113">
        <f t="shared" si="63"/>
        <v>0</v>
      </c>
      <c r="U415" s="112" t="s">
        <v>406</v>
      </c>
      <c r="V415" s="54" t="s">
        <v>406</v>
      </c>
    </row>
    <row r="416" spans="6:22">
      <c r="F416" s="47" t="str">
        <f>Strings!B417</f>
        <v>Level</v>
      </c>
      <c r="K416" s="106" t="str">
        <f t="shared" si="65"/>
        <v>19D</v>
      </c>
      <c r="L416" s="107" t="s">
        <v>2289</v>
      </c>
      <c r="M416" s="108">
        <f t="shared" si="64"/>
        <v>414</v>
      </c>
      <c r="N416" s="108" t="str">
        <f t="shared" si="60"/>
        <v/>
      </c>
      <c r="O416" s="108">
        <f t="shared" si="61"/>
        <v>67</v>
      </c>
      <c r="P416" s="108">
        <f t="shared" si="62"/>
        <v>0</v>
      </c>
      <c r="Q416" s="112" t="s">
        <v>2361</v>
      </c>
      <c r="R416" s="113">
        <f t="shared" si="63"/>
        <v>0</v>
      </c>
      <c r="S416" s="112" t="s">
        <v>406</v>
      </c>
      <c r="T416" s="113">
        <f t="shared" si="63"/>
        <v>0</v>
      </c>
      <c r="U416" s="112" t="s">
        <v>406</v>
      </c>
      <c r="V416" s="54" t="s">
        <v>406</v>
      </c>
    </row>
    <row r="417" spans="6:22">
      <c r="F417" s="47" t="str">
        <f>Strings!B418</f>
        <v>Exp</v>
      </c>
      <c r="K417" s="106" t="str">
        <f t="shared" si="65"/>
        <v>19E</v>
      </c>
      <c r="L417" s="107" t="s">
        <v>2290</v>
      </c>
      <c r="M417" s="108">
        <f t="shared" si="64"/>
        <v>415</v>
      </c>
      <c r="N417" s="108" t="str">
        <f t="shared" si="60"/>
        <v/>
      </c>
      <c r="O417" s="108">
        <f t="shared" si="61"/>
        <v>67</v>
      </c>
      <c r="P417" s="108">
        <f t="shared" si="62"/>
        <v>0</v>
      </c>
      <c r="Q417" s="112" t="s">
        <v>2362</v>
      </c>
      <c r="R417" s="113">
        <f t="shared" si="63"/>
        <v>0</v>
      </c>
      <c r="S417" s="112" t="s">
        <v>406</v>
      </c>
      <c r="T417" s="113">
        <f t="shared" si="63"/>
        <v>0</v>
      </c>
      <c r="U417" s="112" t="s">
        <v>406</v>
      </c>
      <c r="V417" s="54" t="s">
        <v>406</v>
      </c>
    </row>
    <row r="418" spans="6:22">
      <c r="F418" s="47" t="str">
        <f>Strings!B419</f>
        <v>Height</v>
      </c>
      <c r="K418" s="106" t="str">
        <f t="shared" si="65"/>
        <v>19F</v>
      </c>
      <c r="L418" s="107" t="s">
        <v>2291</v>
      </c>
      <c r="M418" s="108">
        <f t="shared" si="64"/>
        <v>416</v>
      </c>
      <c r="N418" s="108" t="str">
        <f t="shared" si="60"/>
        <v/>
      </c>
      <c r="O418" s="108">
        <f t="shared" si="61"/>
        <v>67</v>
      </c>
      <c r="P418" s="108">
        <f t="shared" si="62"/>
        <v>0</v>
      </c>
      <c r="Q418" s="112" t="s">
        <v>2363</v>
      </c>
      <c r="R418" s="113">
        <f t="shared" si="63"/>
        <v>0</v>
      </c>
      <c r="S418" s="112" t="s">
        <v>406</v>
      </c>
      <c r="T418" s="113">
        <f t="shared" si="63"/>
        <v>0</v>
      </c>
      <c r="U418" s="112" t="s">
        <v>406</v>
      </c>
      <c r="V418" s="54" t="s">
        <v>406</v>
      </c>
    </row>
    <row r="419" spans="6:22">
      <c r="F419" s="47" t="str">
        <f>Strings!B420</f>
        <v>Prime Number</v>
      </c>
      <c r="K419" s="106" t="str">
        <f t="shared" si="65"/>
        <v>1A0</v>
      </c>
      <c r="L419" s="107" t="s">
        <v>2292</v>
      </c>
      <c r="M419" s="108">
        <f t="shared" si="64"/>
        <v>417</v>
      </c>
      <c r="N419" s="108" t="str">
        <f t="shared" si="60"/>
        <v/>
      </c>
      <c r="O419" s="108">
        <f t="shared" si="61"/>
        <v>67</v>
      </c>
      <c r="P419" s="108">
        <f t="shared" si="62"/>
        <v>0</v>
      </c>
      <c r="Q419" s="112" t="s">
        <v>2364</v>
      </c>
      <c r="R419" s="113">
        <f t="shared" si="63"/>
        <v>0</v>
      </c>
      <c r="S419" s="112" t="s">
        <v>406</v>
      </c>
      <c r="T419" s="113">
        <f t="shared" si="63"/>
        <v>0</v>
      </c>
      <c r="U419" s="112" t="s">
        <v>406</v>
      </c>
      <c r="V419" s="54" t="s">
        <v>406</v>
      </c>
    </row>
    <row r="420" spans="6:22">
      <c r="F420" s="47" t="str">
        <f>Strings!B421</f>
        <v>5</v>
      </c>
      <c r="K420" s="106" t="str">
        <f t="shared" si="65"/>
        <v>1A1</v>
      </c>
      <c r="L420" s="107" t="s">
        <v>2293</v>
      </c>
      <c r="M420" s="108">
        <f t="shared" si="64"/>
        <v>418</v>
      </c>
      <c r="N420" s="108" t="str">
        <f t="shared" si="60"/>
        <v/>
      </c>
      <c r="O420" s="108">
        <f t="shared" si="61"/>
        <v>67</v>
      </c>
      <c r="P420" s="108">
        <f t="shared" si="62"/>
        <v>0</v>
      </c>
      <c r="Q420" s="112" t="s">
        <v>2366</v>
      </c>
      <c r="R420" s="113">
        <f t="shared" si="63"/>
        <v>0</v>
      </c>
      <c r="S420" s="112" t="s">
        <v>406</v>
      </c>
      <c r="T420" s="113">
        <f t="shared" si="63"/>
        <v>0</v>
      </c>
      <c r="U420" s="112" t="s">
        <v>406</v>
      </c>
      <c r="V420" s="54" t="s">
        <v>406</v>
      </c>
    </row>
    <row r="421" spans="6:22">
      <c r="F421" s="47" t="str">
        <f>Strings!B422</f>
        <v>4</v>
      </c>
      <c r="K421" s="106" t="str">
        <f t="shared" si="65"/>
        <v>1A2</v>
      </c>
      <c r="L421" s="107" t="s">
        <v>2294</v>
      </c>
      <c r="M421" s="108">
        <f t="shared" si="64"/>
        <v>419</v>
      </c>
      <c r="N421" s="108" t="str">
        <f t="shared" si="60"/>
        <v/>
      </c>
      <c r="O421" s="108">
        <f t="shared" si="61"/>
        <v>67</v>
      </c>
      <c r="P421" s="108">
        <f t="shared" si="62"/>
        <v>0</v>
      </c>
      <c r="Q421" s="112" t="s">
        <v>2367</v>
      </c>
      <c r="R421" s="113">
        <f t="shared" si="63"/>
        <v>0</v>
      </c>
      <c r="S421" s="112" t="s">
        <v>406</v>
      </c>
      <c r="T421" s="113">
        <f t="shared" si="63"/>
        <v>0</v>
      </c>
      <c r="U421" s="112" t="s">
        <v>406</v>
      </c>
      <c r="V421" s="54" t="s">
        <v>406</v>
      </c>
    </row>
    <row r="422" spans="6:22">
      <c r="F422" s="47" t="str">
        <f>Strings!B423</f>
        <v>3</v>
      </c>
      <c r="K422" s="106" t="str">
        <f t="shared" si="65"/>
        <v>1A3</v>
      </c>
      <c r="L422" s="107" t="s">
        <v>2295</v>
      </c>
      <c r="M422" s="108">
        <f t="shared" si="64"/>
        <v>420</v>
      </c>
      <c r="N422" s="108" t="str">
        <f t="shared" si="60"/>
        <v/>
      </c>
      <c r="O422" s="108">
        <f t="shared" si="61"/>
        <v>67</v>
      </c>
      <c r="P422" s="108">
        <f t="shared" si="62"/>
        <v>0</v>
      </c>
      <c r="Q422" s="112" t="s">
        <v>2369</v>
      </c>
      <c r="R422" s="113">
        <f t="shared" si="63"/>
        <v>0</v>
      </c>
      <c r="S422" s="112" t="s">
        <v>406</v>
      </c>
      <c r="T422" s="113">
        <f t="shared" si="63"/>
        <v>0</v>
      </c>
      <c r="U422" s="112" t="s">
        <v>406</v>
      </c>
      <c r="V422" s="54" t="s">
        <v>406</v>
      </c>
    </row>
    <row r="423" spans="6:22">
      <c r="F423" s="47" t="str">
        <f>Strings!B424</f>
        <v>A Save</v>
      </c>
      <c r="K423" s="106" t="str">
        <f t="shared" si="65"/>
        <v>1A4</v>
      </c>
      <c r="L423" s="107" t="s">
        <v>2296</v>
      </c>
      <c r="M423" s="108">
        <f t="shared" si="64"/>
        <v>421</v>
      </c>
      <c r="N423" s="108" t="str">
        <f t="shared" si="60"/>
        <v/>
      </c>
      <c r="O423" s="108">
        <f t="shared" si="61"/>
        <v>67</v>
      </c>
      <c r="P423" s="108">
        <f t="shared" si="62"/>
        <v>0</v>
      </c>
      <c r="Q423" s="114" t="s">
        <v>2494</v>
      </c>
      <c r="R423" s="113">
        <f t="shared" si="63"/>
        <v>0</v>
      </c>
      <c r="S423" s="112" t="s">
        <v>406</v>
      </c>
      <c r="T423" s="113">
        <f t="shared" si="63"/>
        <v>0</v>
      </c>
      <c r="U423" s="112" t="s">
        <v>406</v>
      </c>
      <c r="V423" s="54" t="s">
        <v>406</v>
      </c>
    </row>
    <row r="424" spans="6:22">
      <c r="F424" s="47" t="str">
        <f>Strings!B425</f>
        <v>MA Save</v>
      </c>
      <c r="K424" s="106" t="str">
        <f t="shared" si="65"/>
        <v>1A5</v>
      </c>
      <c r="L424" s="107" t="s">
        <v>2297</v>
      </c>
      <c r="M424" s="108">
        <f t="shared" si="64"/>
        <v>422</v>
      </c>
      <c r="N424" s="108" t="str">
        <f t="shared" si="60"/>
        <v/>
      </c>
      <c r="O424" s="108">
        <f t="shared" si="61"/>
        <v>67</v>
      </c>
      <c r="P424" s="108">
        <f t="shared" si="62"/>
        <v>0</v>
      </c>
      <c r="Q424" s="114" t="s">
        <v>2495</v>
      </c>
      <c r="R424" s="113">
        <f t="shared" si="63"/>
        <v>0</v>
      </c>
      <c r="S424" s="112" t="s">
        <v>406</v>
      </c>
      <c r="T424" s="113">
        <f t="shared" si="63"/>
        <v>0</v>
      </c>
      <c r="U424" s="112" t="s">
        <v>406</v>
      </c>
      <c r="V424" s="54" t="s">
        <v>406</v>
      </c>
    </row>
    <row r="425" spans="6:22">
      <c r="F425" s="47" t="str">
        <f>Strings!B426</f>
        <v>Speed Save</v>
      </c>
      <c r="K425" s="106" t="str">
        <f t="shared" si="65"/>
        <v>1A6</v>
      </c>
      <c r="L425" s="107" t="s">
        <v>2298</v>
      </c>
      <c r="M425" s="108">
        <f t="shared" si="64"/>
        <v>423</v>
      </c>
      <c r="N425" s="108" t="str">
        <f t="shared" si="60"/>
        <v/>
      </c>
      <c r="O425" s="108">
        <f t="shared" si="61"/>
        <v>67</v>
      </c>
      <c r="P425" s="108">
        <f t="shared" si="62"/>
        <v>0</v>
      </c>
      <c r="Q425" s="112" t="s">
        <v>2370</v>
      </c>
      <c r="R425" s="113">
        <f t="shared" si="63"/>
        <v>0</v>
      </c>
      <c r="S425" s="112" t="s">
        <v>406</v>
      </c>
      <c r="T425" s="113">
        <f t="shared" si="63"/>
        <v>0</v>
      </c>
      <c r="U425" s="112" t="s">
        <v>406</v>
      </c>
      <c r="V425" s="54" t="s">
        <v>406</v>
      </c>
    </row>
    <row r="426" spans="6:22">
      <c r="F426" s="47" t="str">
        <f>Strings!B427</f>
        <v>Sunken State</v>
      </c>
      <c r="K426" s="106" t="str">
        <f t="shared" si="65"/>
        <v>1A7</v>
      </c>
      <c r="L426" s="107" t="s">
        <v>2299</v>
      </c>
      <c r="M426" s="108">
        <f t="shared" si="64"/>
        <v>424</v>
      </c>
      <c r="N426" s="108" t="str">
        <f t="shared" si="60"/>
        <v/>
      </c>
      <c r="O426" s="108">
        <f t="shared" si="61"/>
        <v>67</v>
      </c>
      <c r="P426" s="108">
        <f t="shared" si="62"/>
        <v>0</v>
      </c>
      <c r="Q426" s="112" t="s">
        <v>2371</v>
      </c>
      <c r="R426" s="113">
        <f t="shared" si="63"/>
        <v>0</v>
      </c>
      <c r="S426" s="112" t="s">
        <v>406</v>
      </c>
      <c r="T426" s="113">
        <f t="shared" si="63"/>
        <v>0</v>
      </c>
      <c r="U426" s="112" t="s">
        <v>406</v>
      </c>
      <c r="V426" s="54" t="s">
        <v>406</v>
      </c>
    </row>
    <row r="427" spans="6:22">
      <c r="F427" s="47" t="str">
        <f>Strings!B428</f>
        <v>Caution</v>
      </c>
      <c r="K427" s="106" t="str">
        <f t="shared" si="65"/>
        <v>1A8</v>
      </c>
      <c r="L427" s="107" t="s">
        <v>2300</v>
      </c>
      <c r="M427" s="108">
        <f t="shared" si="64"/>
        <v>425</v>
      </c>
      <c r="N427" s="108" t="str">
        <f t="shared" si="60"/>
        <v/>
      </c>
      <c r="O427" s="108">
        <f t="shared" si="61"/>
        <v>67</v>
      </c>
      <c r="P427" s="108">
        <f t="shared" si="62"/>
        <v>0</v>
      </c>
      <c r="Q427" s="112" t="s">
        <v>2372</v>
      </c>
      <c r="R427" s="113">
        <f t="shared" si="63"/>
        <v>0</v>
      </c>
      <c r="S427" s="112" t="s">
        <v>406</v>
      </c>
      <c r="T427" s="113">
        <f t="shared" si="63"/>
        <v>0</v>
      </c>
      <c r="U427" s="112" t="s">
        <v>406</v>
      </c>
      <c r="V427" s="54" t="s">
        <v>406</v>
      </c>
    </row>
    <row r="428" spans="6:22">
      <c r="F428" s="47" t="str">
        <f>Strings!B429</f>
        <v>Dragon Spirit</v>
      </c>
      <c r="K428" s="106" t="str">
        <f t="shared" si="65"/>
        <v>1A9</v>
      </c>
      <c r="L428" s="107" t="s">
        <v>2301</v>
      </c>
      <c r="M428" s="108">
        <f t="shared" si="64"/>
        <v>426</v>
      </c>
      <c r="N428" s="108" t="str">
        <f t="shared" si="60"/>
        <v/>
      </c>
      <c r="O428" s="108">
        <f t="shared" si="61"/>
        <v>67</v>
      </c>
      <c r="P428" s="108">
        <f t="shared" si="62"/>
        <v>0</v>
      </c>
      <c r="Q428" s="112" t="s">
        <v>2373</v>
      </c>
      <c r="R428" s="113">
        <f t="shared" si="63"/>
        <v>0</v>
      </c>
      <c r="S428" s="112" t="s">
        <v>406</v>
      </c>
      <c r="T428" s="113">
        <f t="shared" si="63"/>
        <v>0</v>
      </c>
      <c r="U428" s="112" t="s">
        <v>406</v>
      </c>
      <c r="V428" s="54" t="s">
        <v>406</v>
      </c>
    </row>
    <row r="429" spans="6:22">
      <c r="F429" s="47" t="str">
        <f>Strings!B430</f>
        <v>Regenerator</v>
      </c>
      <c r="K429" s="106" t="str">
        <f t="shared" si="65"/>
        <v>1AA</v>
      </c>
      <c r="L429" s="107" t="s">
        <v>2302</v>
      </c>
      <c r="M429" s="108">
        <f t="shared" si="64"/>
        <v>427</v>
      </c>
      <c r="N429" s="108" t="str">
        <f t="shared" si="60"/>
        <v/>
      </c>
      <c r="O429" s="108">
        <f t="shared" si="61"/>
        <v>67</v>
      </c>
      <c r="P429" s="108">
        <f t="shared" si="62"/>
        <v>0</v>
      </c>
      <c r="Q429" s="112" t="s">
        <v>2374</v>
      </c>
      <c r="R429" s="113">
        <f t="shared" si="63"/>
        <v>0</v>
      </c>
      <c r="S429" s="112" t="s">
        <v>406</v>
      </c>
      <c r="T429" s="113">
        <f t="shared" si="63"/>
        <v>0</v>
      </c>
      <c r="U429" s="112" t="s">
        <v>406</v>
      </c>
      <c r="V429" s="54" t="s">
        <v>406</v>
      </c>
    </row>
    <row r="430" spans="6:22">
      <c r="F430" s="47" t="str">
        <f>Strings!B431</f>
        <v>Brave Up</v>
      </c>
      <c r="K430" s="106" t="str">
        <f t="shared" si="65"/>
        <v>1AB</v>
      </c>
      <c r="L430" s="107" t="s">
        <v>2303</v>
      </c>
      <c r="M430" s="108">
        <f t="shared" si="64"/>
        <v>428</v>
      </c>
      <c r="N430" s="108" t="str">
        <f t="shared" si="60"/>
        <v/>
      </c>
      <c r="O430" s="108">
        <f t="shared" si="61"/>
        <v>67</v>
      </c>
      <c r="P430" s="108">
        <f t="shared" si="62"/>
        <v>0</v>
      </c>
      <c r="Q430" s="112" t="s">
        <v>2375</v>
      </c>
      <c r="R430" s="113">
        <f t="shared" si="63"/>
        <v>0</v>
      </c>
      <c r="S430" s="112" t="s">
        <v>406</v>
      </c>
      <c r="T430" s="113">
        <f t="shared" si="63"/>
        <v>0</v>
      </c>
      <c r="U430" s="112" t="s">
        <v>406</v>
      </c>
      <c r="V430" s="54" t="s">
        <v>406</v>
      </c>
    </row>
    <row r="431" spans="6:22">
      <c r="F431" s="47" t="str">
        <f>Strings!B432</f>
        <v>Face Up</v>
      </c>
      <c r="K431" s="106" t="str">
        <f t="shared" si="65"/>
        <v>1AC</v>
      </c>
      <c r="L431" s="107" t="s">
        <v>2304</v>
      </c>
      <c r="M431" s="108">
        <f t="shared" si="64"/>
        <v>429</v>
      </c>
      <c r="N431" s="108" t="str">
        <f t="shared" si="60"/>
        <v/>
      </c>
      <c r="O431" s="108">
        <f t="shared" si="61"/>
        <v>67</v>
      </c>
      <c r="P431" s="108">
        <f t="shared" si="62"/>
        <v>0</v>
      </c>
      <c r="Q431" s="112" t="s">
        <v>2376</v>
      </c>
      <c r="R431" s="113">
        <f t="shared" si="63"/>
        <v>0</v>
      </c>
      <c r="S431" s="112" t="s">
        <v>406</v>
      </c>
      <c r="T431" s="113">
        <f t="shared" si="63"/>
        <v>0</v>
      </c>
      <c r="U431" s="112" t="s">
        <v>406</v>
      </c>
      <c r="V431" s="54" t="s">
        <v>406</v>
      </c>
    </row>
    <row r="432" spans="6:22">
      <c r="F432" s="47" t="str">
        <f>Strings!B433</f>
        <v>HP Restore</v>
      </c>
      <c r="K432" s="106" t="str">
        <f t="shared" si="65"/>
        <v>1AD</v>
      </c>
      <c r="L432" s="107" t="s">
        <v>2305</v>
      </c>
      <c r="M432" s="108">
        <f t="shared" si="64"/>
        <v>430</v>
      </c>
      <c r="N432" s="108" t="str">
        <f t="shared" si="60"/>
        <v/>
      </c>
      <c r="O432" s="108">
        <f t="shared" si="61"/>
        <v>67</v>
      </c>
      <c r="P432" s="108">
        <f t="shared" si="62"/>
        <v>0</v>
      </c>
      <c r="Q432" s="112" t="s">
        <v>2377</v>
      </c>
      <c r="R432" s="113">
        <f t="shared" si="63"/>
        <v>0</v>
      </c>
      <c r="S432" s="112" t="s">
        <v>406</v>
      </c>
      <c r="T432" s="113">
        <f t="shared" si="63"/>
        <v>0</v>
      </c>
      <c r="U432" s="112" t="s">
        <v>406</v>
      </c>
      <c r="V432" s="54" t="s">
        <v>406</v>
      </c>
    </row>
    <row r="433" spans="6:22">
      <c r="F433" s="47" t="str">
        <f>Strings!B434</f>
        <v>MP Restore</v>
      </c>
      <c r="K433" s="106" t="str">
        <f t="shared" si="65"/>
        <v>1AE</v>
      </c>
      <c r="L433" s="107" t="s">
        <v>2306</v>
      </c>
      <c r="M433" s="108">
        <f t="shared" si="64"/>
        <v>431</v>
      </c>
      <c r="N433" s="108" t="str">
        <f t="shared" si="60"/>
        <v/>
      </c>
      <c r="O433" s="108">
        <f t="shared" si="61"/>
        <v>67</v>
      </c>
      <c r="P433" s="108">
        <f t="shared" si="62"/>
        <v>0</v>
      </c>
      <c r="Q433" s="112" t="s">
        <v>2378</v>
      </c>
      <c r="R433" s="113">
        <f t="shared" si="63"/>
        <v>0</v>
      </c>
      <c r="S433" s="112" t="s">
        <v>406</v>
      </c>
      <c r="T433" s="113">
        <f t="shared" si="63"/>
        <v>0</v>
      </c>
      <c r="U433" s="112" t="s">
        <v>406</v>
      </c>
      <c r="V433" s="54" t="s">
        <v>406</v>
      </c>
    </row>
    <row r="434" spans="6:22">
      <c r="F434" s="47" t="str">
        <f>Strings!B435</f>
        <v>Critical Quick</v>
      </c>
      <c r="K434" s="106" t="str">
        <f t="shared" si="65"/>
        <v>1AF</v>
      </c>
      <c r="L434" s="107" t="s">
        <v>2307</v>
      </c>
      <c r="M434" s="108">
        <f t="shared" si="64"/>
        <v>432</v>
      </c>
      <c r="N434" s="108" t="str">
        <f t="shared" si="60"/>
        <v/>
      </c>
      <c r="O434" s="108">
        <f t="shared" si="61"/>
        <v>67</v>
      </c>
      <c r="P434" s="108">
        <f t="shared" si="62"/>
        <v>0</v>
      </c>
      <c r="Q434" s="112" t="s">
        <v>2380</v>
      </c>
      <c r="R434" s="113">
        <f t="shared" si="63"/>
        <v>0</v>
      </c>
      <c r="S434" s="112" t="s">
        <v>406</v>
      </c>
      <c r="T434" s="113">
        <f t="shared" si="63"/>
        <v>0</v>
      </c>
      <c r="U434" s="112" t="s">
        <v>406</v>
      </c>
      <c r="V434" s="54" t="s">
        <v>406</v>
      </c>
    </row>
    <row r="435" spans="6:22">
      <c r="F435" s="47" t="str">
        <f>Strings!B436</f>
        <v>Meatbone Slash</v>
      </c>
      <c r="K435" s="106" t="str">
        <f t="shared" si="65"/>
        <v>1B0</v>
      </c>
      <c r="L435" s="107" t="s">
        <v>2308</v>
      </c>
      <c r="M435" s="108">
        <f t="shared" si="64"/>
        <v>433</v>
      </c>
      <c r="N435" s="108" t="str">
        <f t="shared" si="60"/>
        <v/>
      </c>
      <c r="O435" s="108">
        <f t="shared" si="61"/>
        <v>67</v>
      </c>
      <c r="P435" s="108">
        <f t="shared" si="62"/>
        <v>0</v>
      </c>
      <c r="Q435" s="112" t="s">
        <v>2381</v>
      </c>
      <c r="R435" s="113">
        <f t="shared" si="63"/>
        <v>0</v>
      </c>
      <c r="S435" s="112" t="s">
        <v>406</v>
      </c>
      <c r="T435" s="113">
        <f t="shared" si="63"/>
        <v>0</v>
      </c>
      <c r="U435" s="112" t="s">
        <v>406</v>
      </c>
      <c r="V435" s="54" t="s">
        <v>406</v>
      </c>
    </row>
    <row r="436" spans="6:22">
      <c r="F436" s="47" t="str">
        <f>Strings!B437</f>
        <v>Counter Magic</v>
      </c>
      <c r="K436" s="106" t="str">
        <f t="shared" si="65"/>
        <v>1B1</v>
      </c>
      <c r="L436" s="107" t="s">
        <v>2309</v>
      </c>
      <c r="M436" s="108">
        <f t="shared" si="64"/>
        <v>434</v>
      </c>
      <c r="N436" s="108" t="str">
        <f t="shared" si="60"/>
        <v/>
      </c>
      <c r="O436" s="108">
        <f t="shared" si="61"/>
        <v>67</v>
      </c>
      <c r="P436" s="108">
        <f t="shared" si="62"/>
        <v>0</v>
      </c>
      <c r="Q436" s="112" t="s">
        <v>2382</v>
      </c>
      <c r="R436" s="113">
        <f t="shared" si="63"/>
        <v>0</v>
      </c>
      <c r="S436" s="112" t="s">
        <v>406</v>
      </c>
      <c r="T436" s="113">
        <f t="shared" si="63"/>
        <v>0</v>
      </c>
      <c r="U436" s="112" t="s">
        <v>406</v>
      </c>
      <c r="V436" s="54" t="s">
        <v>406</v>
      </c>
    </row>
    <row r="437" spans="6:22">
      <c r="F437" s="47" t="str">
        <f>Strings!B438</f>
        <v>Counter Tackle</v>
      </c>
      <c r="K437" s="106" t="str">
        <f t="shared" si="65"/>
        <v>1B2</v>
      </c>
      <c r="L437" s="107" t="s">
        <v>2310</v>
      </c>
      <c r="M437" s="108">
        <f t="shared" si="64"/>
        <v>435</v>
      </c>
      <c r="N437" s="108" t="str">
        <f t="shared" si="60"/>
        <v/>
      </c>
      <c r="O437" s="108">
        <f t="shared" si="61"/>
        <v>67</v>
      </c>
      <c r="P437" s="108">
        <f t="shared" si="62"/>
        <v>0</v>
      </c>
      <c r="Q437" s="112" t="s">
        <v>2383</v>
      </c>
      <c r="R437" s="113">
        <f t="shared" si="63"/>
        <v>0</v>
      </c>
      <c r="S437" s="112" t="s">
        <v>406</v>
      </c>
      <c r="T437" s="113">
        <f t="shared" si="63"/>
        <v>0</v>
      </c>
      <c r="U437" s="112" t="s">
        <v>406</v>
      </c>
      <c r="V437" s="54" t="s">
        <v>406</v>
      </c>
    </row>
    <row r="438" spans="6:22">
      <c r="F438" s="47" t="str">
        <f>Strings!B439</f>
        <v>Counter Flood</v>
      </c>
      <c r="K438" s="106" t="str">
        <f t="shared" si="65"/>
        <v>1B3</v>
      </c>
      <c r="L438" s="107" t="s">
        <v>2311</v>
      </c>
      <c r="M438" s="108">
        <f t="shared" si="64"/>
        <v>436</v>
      </c>
      <c r="N438" s="108" t="str">
        <f t="shared" si="60"/>
        <v/>
      </c>
      <c r="O438" s="108">
        <f t="shared" si="61"/>
        <v>67</v>
      </c>
      <c r="P438" s="108">
        <f t="shared" si="62"/>
        <v>0</v>
      </c>
      <c r="Q438" s="112" t="s">
        <v>2385</v>
      </c>
      <c r="R438" s="113">
        <f t="shared" si="63"/>
        <v>0</v>
      </c>
      <c r="S438" s="112" t="s">
        <v>406</v>
      </c>
      <c r="T438" s="113">
        <f t="shared" si="63"/>
        <v>0</v>
      </c>
      <c r="U438" s="112" t="s">
        <v>406</v>
      </c>
      <c r="V438" s="54" t="s">
        <v>406</v>
      </c>
    </row>
    <row r="439" spans="6:22">
      <c r="F439" s="47" t="str">
        <f>Strings!B440</f>
        <v>Absorb Used MP</v>
      </c>
      <c r="K439" s="106" t="str">
        <f t="shared" si="65"/>
        <v>1B4</v>
      </c>
      <c r="L439" s="107" t="s">
        <v>2312</v>
      </c>
      <c r="M439" s="108">
        <f t="shared" si="64"/>
        <v>437</v>
      </c>
      <c r="N439" s="108" t="str">
        <f t="shared" si="60"/>
        <v/>
      </c>
      <c r="O439" s="108">
        <f t="shared" si="61"/>
        <v>67</v>
      </c>
      <c r="P439" s="108">
        <f t="shared" si="62"/>
        <v>0</v>
      </c>
      <c r="Q439" s="112" t="s">
        <v>2386</v>
      </c>
      <c r="R439" s="113">
        <f t="shared" si="63"/>
        <v>0</v>
      </c>
      <c r="S439" s="112" t="s">
        <v>406</v>
      </c>
      <c r="T439" s="113">
        <f t="shared" si="63"/>
        <v>0</v>
      </c>
      <c r="U439" s="112" t="s">
        <v>406</v>
      </c>
      <c r="V439" s="54" t="s">
        <v>406</v>
      </c>
    </row>
    <row r="440" spans="6:22">
      <c r="F440" s="47" t="str">
        <f>Strings!B441</f>
        <v>Gilgame Heart</v>
      </c>
      <c r="K440" s="106" t="str">
        <f t="shared" si="65"/>
        <v>1B5</v>
      </c>
      <c r="L440" s="107" t="s">
        <v>2313</v>
      </c>
      <c r="M440" s="108">
        <f t="shared" si="64"/>
        <v>438</v>
      </c>
      <c r="N440" s="108" t="str">
        <f t="shared" si="60"/>
        <v/>
      </c>
      <c r="O440" s="108">
        <f t="shared" si="61"/>
        <v>67</v>
      </c>
      <c r="P440" s="108">
        <f t="shared" si="62"/>
        <v>0</v>
      </c>
      <c r="Q440" s="112" t="s">
        <v>2387</v>
      </c>
      <c r="R440" s="113">
        <f t="shared" si="63"/>
        <v>0</v>
      </c>
      <c r="S440" s="112" t="s">
        <v>406</v>
      </c>
      <c r="T440" s="113">
        <f t="shared" si="63"/>
        <v>0</v>
      </c>
      <c r="U440" s="112" t="s">
        <v>406</v>
      </c>
      <c r="V440" s="54" t="s">
        <v>406</v>
      </c>
    </row>
    <row r="441" spans="6:22">
      <c r="F441" s="47" t="str">
        <f>Strings!B442</f>
        <v>Reflect</v>
      </c>
      <c r="K441" s="106" t="str">
        <f t="shared" si="65"/>
        <v>1B6</v>
      </c>
      <c r="L441" s="107" t="s">
        <v>2314</v>
      </c>
      <c r="M441" s="108">
        <f t="shared" si="64"/>
        <v>439</v>
      </c>
      <c r="N441" s="108" t="str">
        <f t="shared" si="60"/>
        <v/>
      </c>
      <c r="O441" s="108">
        <f t="shared" si="61"/>
        <v>67</v>
      </c>
      <c r="P441" s="108">
        <f t="shared" si="62"/>
        <v>0</v>
      </c>
      <c r="Q441" s="112" t="s">
        <v>2388</v>
      </c>
      <c r="R441" s="113">
        <f t="shared" si="63"/>
        <v>0</v>
      </c>
      <c r="S441" s="112" t="s">
        <v>406</v>
      </c>
      <c r="T441" s="113">
        <f t="shared" si="63"/>
        <v>0</v>
      </c>
      <c r="U441" s="112" t="s">
        <v>406</v>
      </c>
      <c r="V441" s="54" t="s">
        <v>406</v>
      </c>
    </row>
    <row r="442" spans="6:22">
      <c r="F442" s="47" t="str">
        <f>Strings!B443</f>
        <v>Auto Potion</v>
      </c>
      <c r="K442" s="106" t="str">
        <f t="shared" si="65"/>
        <v>1B7</v>
      </c>
      <c r="L442" s="107" t="s">
        <v>2315</v>
      </c>
      <c r="M442" s="108">
        <f t="shared" si="64"/>
        <v>440</v>
      </c>
      <c r="N442" s="108" t="str">
        <f t="shared" si="60"/>
        <v/>
      </c>
      <c r="O442" s="108">
        <f t="shared" si="61"/>
        <v>67</v>
      </c>
      <c r="P442" s="108">
        <f t="shared" si="62"/>
        <v>0</v>
      </c>
      <c r="Q442" s="112" t="s">
        <v>2389</v>
      </c>
      <c r="R442" s="113">
        <f t="shared" si="63"/>
        <v>0</v>
      </c>
      <c r="S442" s="112" t="s">
        <v>406</v>
      </c>
      <c r="T442" s="113">
        <f t="shared" si="63"/>
        <v>0</v>
      </c>
      <c r="U442" s="112" t="s">
        <v>406</v>
      </c>
      <c r="V442" s="54" t="s">
        <v>406</v>
      </c>
    </row>
    <row r="443" spans="6:22">
      <c r="F443" s="47" t="str">
        <f>Strings!B444</f>
        <v>Counter</v>
      </c>
      <c r="K443" s="106" t="str">
        <f t="shared" si="65"/>
        <v>1B8</v>
      </c>
      <c r="L443" s="107" t="s">
        <v>2316</v>
      </c>
      <c r="M443" s="108">
        <f t="shared" si="64"/>
        <v>441</v>
      </c>
      <c r="N443" s="108" t="str">
        <f t="shared" si="60"/>
        <v/>
      </c>
      <c r="O443" s="108">
        <f t="shared" si="61"/>
        <v>67</v>
      </c>
      <c r="P443" s="108">
        <f t="shared" si="62"/>
        <v>0</v>
      </c>
      <c r="Q443" s="112" t="s">
        <v>2390</v>
      </c>
      <c r="R443" s="113">
        <f t="shared" si="63"/>
        <v>0</v>
      </c>
      <c r="S443" s="112" t="s">
        <v>406</v>
      </c>
      <c r="T443" s="113">
        <f t="shared" si="63"/>
        <v>0</v>
      </c>
      <c r="U443" s="112" t="s">
        <v>406</v>
      </c>
      <c r="V443" s="54" t="s">
        <v>406</v>
      </c>
    </row>
    <row r="444" spans="6:22">
      <c r="F444" s="47" t="str">
        <f>Strings!B445</f>
        <v/>
      </c>
      <c r="K444" s="106" t="str">
        <f t="shared" si="65"/>
        <v>1B9</v>
      </c>
      <c r="L444" s="107" t="s">
        <v>2317</v>
      </c>
      <c r="M444" s="108">
        <f t="shared" si="64"/>
        <v>442</v>
      </c>
      <c r="N444" s="108" t="str">
        <f t="shared" si="60"/>
        <v/>
      </c>
      <c r="O444" s="108">
        <f t="shared" si="61"/>
        <v>67</v>
      </c>
      <c r="P444" s="108">
        <f t="shared" si="62"/>
        <v>0</v>
      </c>
      <c r="Q444" s="112" t="s">
        <v>2391</v>
      </c>
      <c r="R444" s="113">
        <f t="shared" si="63"/>
        <v>0</v>
      </c>
      <c r="S444" s="112" t="s">
        <v>406</v>
      </c>
      <c r="T444" s="113">
        <f t="shared" si="63"/>
        <v>0</v>
      </c>
      <c r="U444" s="112" t="s">
        <v>406</v>
      </c>
      <c r="V444" s="54" t="s">
        <v>406</v>
      </c>
    </row>
    <row r="445" spans="6:22">
      <c r="F445" s="47" t="str">
        <f>Strings!B446</f>
        <v>Distribute</v>
      </c>
      <c r="K445" s="106" t="str">
        <f t="shared" si="65"/>
        <v>1BA</v>
      </c>
      <c r="L445" s="107" t="s">
        <v>2318</v>
      </c>
      <c r="M445" s="108">
        <f t="shared" si="64"/>
        <v>443</v>
      </c>
      <c r="N445" s="108" t="str">
        <f t="shared" si="60"/>
        <v/>
      </c>
      <c r="O445" s="108">
        <f t="shared" si="61"/>
        <v>67</v>
      </c>
      <c r="P445" s="108">
        <f t="shared" si="62"/>
        <v>0</v>
      </c>
      <c r="Q445" s="112" t="s">
        <v>2393</v>
      </c>
      <c r="R445" s="113">
        <f t="shared" si="63"/>
        <v>0</v>
      </c>
      <c r="S445" s="112" t="s">
        <v>406</v>
      </c>
      <c r="T445" s="113">
        <f t="shared" si="63"/>
        <v>0</v>
      </c>
      <c r="U445" s="112" t="s">
        <v>406</v>
      </c>
      <c r="V445" s="54" t="s">
        <v>406</v>
      </c>
    </row>
    <row r="446" spans="6:22">
      <c r="F446" s="47" t="str">
        <f>Strings!B447</f>
        <v>MP Switch</v>
      </c>
      <c r="K446" s="106" t="str">
        <f t="shared" si="65"/>
        <v>1BB</v>
      </c>
      <c r="L446" s="107" t="s">
        <v>2319</v>
      </c>
      <c r="M446" s="108">
        <f t="shared" si="64"/>
        <v>444</v>
      </c>
      <c r="N446" s="108" t="str">
        <f t="shared" si="60"/>
        <v/>
      </c>
      <c r="O446" s="108">
        <f t="shared" si="61"/>
        <v>67</v>
      </c>
      <c r="P446" s="108">
        <f t="shared" si="62"/>
        <v>0</v>
      </c>
      <c r="Q446" s="112" t="s">
        <v>2394</v>
      </c>
      <c r="R446" s="113">
        <f t="shared" si="63"/>
        <v>0</v>
      </c>
      <c r="S446" s="112" t="s">
        <v>406</v>
      </c>
      <c r="T446" s="113">
        <f t="shared" si="63"/>
        <v>0</v>
      </c>
      <c r="U446" s="112" t="s">
        <v>406</v>
      </c>
      <c r="V446" s="54" t="s">
        <v>406</v>
      </c>
    </row>
    <row r="447" spans="6:22">
      <c r="F447" s="47" t="str">
        <f>Strings!B448</f>
        <v>Damage Split</v>
      </c>
      <c r="K447" s="106" t="str">
        <f t="shared" si="65"/>
        <v>1BC</v>
      </c>
      <c r="L447" s="107" t="s">
        <v>2320</v>
      </c>
      <c r="M447" s="108">
        <f t="shared" si="64"/>
        <v>445</v>
      </c>
      <c r="N447" s="108" t="str">
        <f t="shared" si="60"/>
        <v/>
      </c>
      <c r="O447" s="108">
        <f t="shared" si="61"/>
        <v>67</v>
      </c>
      <c r="P447" s="108">
        <f t="shared" si="62"/>
        <v>0</v>
      </c>
      <c r="Q447" s="112" t="s">
        <v>2395</v>
      </c>
      <c r="R447" s="113">
        <f t="shared" si="63"/>
        <v>0</v>
      </c>
      <c r="S447" s="112" t="s">
        <v>406</v>
      </c>
      <c r="T447" s="113">
        <f t="shared" si="63"/>
        <v>0</v>
      </c>
      <c r="U447" s="112" t="s">
        <v>406</v>
      </c>
      <c r="V447" s="54" t="s">
        <v>406</v>
      </c>
    </row>
    <row r="448" spans="6:22">
      <c r="F448" s="47" t="str">
        <f>Strings!B449</f>
        <v>Weapon Guard</v>
      </c>
      <c r="K448" s="106" t="str">
        <f t="shared" si="65"/>
        <v>1BD</v>
      </c>
      <c r="L448" s="107" t="s">
        <v>2321</v>
      </c>
      <c r="M448" s="108">
        <f t="shared" si="64"/>
        <v>446</v>
      </c>
      <c r="N448" s="108" t="str">
        <f t="shared" si="60"/>
        <v/>
      </c>
      <c r="O448" s="108">
        <f t="shared" si="61"/>
        <v>67</v>
      </c>
      <c r="P448" s="108">
        <f t="shared" si="62"/>
        <v>0</v>
      </c>
      <c r="Q448" s="112" t="s">
        <v>2396</v>
      </c>
      <c r="R448" s="113">
        <f t="shared" si="63"/>
        <v>0</v>
      </c>
      <c r="S448" s="112" t="s">
        <v>406</v>
      </c>
      <c r="T448" s="113">
        <f t="shared" si="63"/>
        <v>0</v>
      </c>
      <c r="U448" s="112" t="s">
        <v>406</v>
      </c>
      <c r="V448" s="54" t="s">
        <v>406</v>
      </c>
    </row>
    <row r="449" spans="6:22">
      <c r="F449" s="47" t="str">
        <f>Strings!B450</f>
        <v>Finger Guard</v>
      </c>
      <c r="K449" s="106" t="str">
        <f t="shared" si="65"/>
        <v>1BE</v>
      </c>
      <c r="L449" s="107" t="s">
        <v>2322</v>
      </c>
      <c r="M449" s="108">
        <f t="shared" si="64"/>
        <v>447</v>
      </c>
      <c r="N449" s="108" t="str">
        <f t="shared" si="60"/>
        <v/>
      </c>
      <c r="O449" s="108">
        <f t="shared" si="61"/>
        <v>67</v>
      </c>
      <c r="P449" s="108">
        <f t="shared" si="62"/>
        <v>0</v>
      </c>
      <c r="Q449" s="112" t="s">
        <v>2397</v>
      </c>
      <c r="R449" s="113">
        <f t="shared" si="63"/>
        <v>0</v>
      </c>
      <c r="S449" s="112" t="s">
        <v>406</v>
      </c>
      <c r="T449" s="113">
        <f t="shared" si="63"/>
        <v>0</v>
      </c>
      <c r="U449" s="112" t="s">
        <v>406</v>
      </c>
      <c r="V449" s="54" t="s">
        <v>406</v>
      </c>
    </row>
    <row r="450" spans="6:22">
      <c r="F450" s="47" t="str">
        <f>Strings!B451</f>
        <v>Abandon</v>
      </c>
      <c r="K450" s="106" t="str">
        <f t="shared" si="65"/>
        <v>1BF</v>
      </c>
      <c r="L450" s="107" t="s">
        <v>2323</v>
      </c>
      <c r="M450" s="108">
        <f t="shared" si="64"/>
        <v>448</v>
      </c>
      <c r="N450" s="108" t="str">
        <f t="shared" si="60"/>
        <v/>
      </c>
      <c r="O450" s="108">
        <f t="shared" si="61"/>
        <v>67</v>
      </c>
      <c r="P450" s="108">
        <f t="shared" si="62"/>
        <v>0</v>
      </c>
      <c r="Q450" s="112" t="s">
        <v>2398</v>
      </c>
      <c r="R450" s="113">
        <f t="shared" si="63"/>
        <v>0</v>
      </c>
      <c r="S450" s="112" t="s">
        <v>406</v>
      </c>
      <c r="T450" s="113">
        <f t="shared" si="63"/>
        <v>0</v>
      </c>
      <c r="U450" s="112" t="s">
        <v>406</v>
      </c>
      <c r="V450" s="54" t="s">
        <v>406</v>
      </c>
    </row>
    <row r="451" spans="6:22">
      <c r="F451" s="47" t="str">
        <f>Strings!B452</f>
        <v>Catch</v>
      </c>
      <c r="K451" s="106" t="str">
        <f t="shared" si="65"/>
        <v>1C0</v>
      </c>
      <c r="L451" s="107" t="s">
        <v>2324</v>
      </c>
      <c r="M451" s="108">
        <f t="shared" si="64"/>
        <v>449</v>
      </c>
      <c r="N451" s="108" t="str">
        <f t="shared" si="60"/>
        <v/>
      </c>
      <c r="O451" s="108">
        <f t="shared" si="61"/>
        <v>67</v>
      </c>
      <c r="P451" s="108">
        <f t="shared" si="62"/>
        <v>0</v>
      </c>
      <c r="Q451" s="112" t="s">
        <v>2400</v>
      </c>
      <c r="R451" s="113">
        <f t="shared" si="63"/>
        <v>0</v>
      </c>
      <c r="S451" s="112" t="s">
        <v>406</v>
      </c>
      <c r="T451" s="113">
        <f t="shared" si="63"/>
        <v>0</v>
      </c>
      <c r="U451" s="112" t="s">
        <v>406</v>
      </c>
      <c r="V451" s="54" t="s">
        <v>406</v>
      </c>
    </row>
    <row r="452" spans="6:22">
      <c r="F452" s="47" t="str">
        <f>Strings!B453</f>
        <v>Blade Grasp</v>
      </c>
      <c r="K452" s="106" t="str">
        <f t="shared" si="65"/>
        <v>1C1</v>
      </c>
      <c r="L452" s="107" t="s">
        <v>2325</v>
      </c>
      <c r="M452" s="108">
        <f t="shared" si="64"/>
        <v>450</v>
      </c>
      <c r="N452" s="108" t="str">
        <f t="shared" ref="N452:N514" si="66">IFERROR(DEC2HEX(MATCH(M452,$O$3:$O$514,0)-1,3)&amp;", ","")</f>
        <v/>
      </c>
      <c r="O452" s="108">
        <f t="shared" ref="O452:O512" si="67">O451+P452</f>
        <v>67</v>
      </c>
      <c r="P452" s="108">
        <f t="shared" ref="P452:P514" si="68">IF(AND(LEN(Q452)=0,LEN(S452)=0,LEN(U452)=0),1,0)</f>
        <v>0</v>
      </c>
      <c r="Q452" s="112" t="s">
        <v>2401</v>
      </c>
      <c r="R452" s="113">
        <f t="shared" ref="R452:T514" si="69">$P452</f>
        <v>0</v>
      </c>
      <c r="S452" s="112" t="s">
        <v>406</v>
      </c>
      <c r="T452" s="113">
        <f t="shared" si="69"/>
        <v>0</v>
      </c>
      <c r="U452" s="112" t="s">
        <v>406</v>
      </c>
      <c r="V452" s="54" t="s">
        <v>406</v>
      </c>
    </row>
    <row r="453" spans="6:22">
      <c r="F453" s="47" t="str">
        <f>Strings!B454</f>
        <v>Arrow Guard</v>
      </c>
      <c r="K453" s="106" t="str">
        <f t="shared" si="65"/>
        <v>1C2</v>
      </c>
      <c r="L453" s="107" t="s">
        <v>2326</v>
      </c>
      <c r="M453" s="108">
        <f t="shared" ref="M453:M514" si="70">M452+1</f>
        <v>451</v>
      </c>
      <c r="N453" s="108" t="str">
        <f t="shared" si="66"/>
        <v/>
      </c>
      <c r="O453" s="108">
        <f t="shared" si="67"/>
        <v>67</v>
      </c>
      <c r="P453" s="108">
        <f t="shared" si="68"/>
        <v>0</v>
      </c>
      <c r="Q453" s="112" t="s">
        <v>2435</v>
      </c>
      <c r="R453" s="113">
        <f t="shared" si="69"/>
        <v>0</v>
      </c>
      <c r="S453" s="112" t="s">
        <v>406</v>
      </c>
      <c r="T453" s="113">
        <f t="shared" si="69"/>
        <v>0</v>
      </c>
      <c r="U453" s="112" t="s">
        <v>406</v>
      </c>
      <c r="V453" s="54" t="s">
        <v>406</v>
      </c>
    </row>
    <row r="454" spans="6:22">
      <c r="F454" s="47" t="str">
        <f>Strings!B455</f>
        <v>Hamedo</v>
      </c>
      <c r="K454" s="106" t="str">
        <f t="shared" si="65"/>
        <v>1C3</v>
      </c>
      <c r="L454" s="107" t="s">
        <v>2327</v>
      </c>
      <c r="M454" s="108">
        <f t="shared" si="70"/>
        <v>452</v>
      </c>
      <c r="N454" s="108" t="str">
        <f t="shared" si="66"/>
        <v/>
      </c>
      <c r="O454" s="108">
        <f t="shared" si="67"/>
        <v>67</v>
      </c>
      <c r="P454" s="108">
        <f t="shared" si="68"/>
        <v>0</v>
      </c>
      <c r="Q454" s="112" t="s">
        <v>2403</v>
      </c>
      <c r="R454" s="113">
        <f t="shared" si="69"/>
        <v>0</v>
      </c>
      <c r="S454" s="112" t="s">
        <v>406</v>
      </c>
      <c r="T454" s="113">
        <f t="shared" si="69"/>
        <v>0</v>
      </c>
      <c r="U454" s="112" t="s">
        <v>406</v>
      </c>
      <c r="V454" s="54" t="s">
        <v>406</v>
      </c>
    </row>
    <row r="455" spans="6:22">
      <c r="F455" s="47" t="str">
        <f>Strings!B456</f>
        <v>Equip Armor</v>
      </c>
      <c r="K455" s="106" t="str">
        <f t="shared" si="65"/>
        <v>1C4</v>
      </c>
      <c r="L455" s="107" t="s">
        <v>2328</v>
      </c>
      <c r="M455" s="108">
        <f t="shared" si="70"/>
        <v>453</v>
      </c>
      <c r="N455" s="108" t="str">
        <f t="shared" si="66"/>
        <v/>
      </c>
      <c r="O455" s="108">
        <f t="shared" si="67"/>
        <v>67</v>
      </c>
      <c r="P455" s="108">
        <f t="shared" si="68"/>
        <v>0</v>
      </c>
      <c r="Q455" s="112" t="s">
        <v>2404</v>
      </c>
      <c r="R455" s="113">
        <f t="shared" si="69"/>
        <v>0</v>
      </c>
      <c r="S455" s="112" t="s">
        <v>406</v>
      </c>
      <c r="T455" s="113">
        <f t="shared" si="69"/>
        <v>0</v>
      </c>
      <c r="U455" s="112" t="s">
        <v>406</v>
      </c>
      <c r="V455" s="54" t="s">
        <v>406</v>
      </c>
    </row>
    <row r="456" spans="6:22">
      <c r="F456" s="47" t="str">
        <f>Strings!B457</f>
        <v>Equip Shield</v>
      </c>
      <c r="K456" s="106" t="str">
        <f t="shared" si="65"/>
        <v>1C5</v>
      </c>
      <c r="L456" s="107" t="s">
        <v>2329</v>
      </c>
      <c r="M456" s="108">
        <f t="shared" si="70"/>
        <v>454</v>
      </c>
      <c r="N456" s="108" t="str">
        <f t="shared" si="66"/>
        <v/>
      </c>
      <c r="O456" s="108">
        <f t="shared" si="67"/>
        <v>67</v>
      </c>
      <c r="P456" s="108">
        <f t="shared" si="68"/>
        <v>0</v>
      </c>
      <c r="Q456" s="112" t="s">
        <v>2405</v>
      </c>
      <c r="R456" s="113">
        <f t="shared" si="69"/>
        <v>0</v>
      </c>
      <c r="S456" s="112" t="s">
        <v>406</v>
      </c>
      <c r="T456" s="113">
        <f t="shared" si="69"/>
        <v>0</v>
      </c>
      <c r="U456" s="112" t="s">
        <v>406</v>
      </c>
      <c r="V456" s="54" t="s">
        <v>406</v>
      </c>
    </row>
    <row r="457" spans="6:22">
      <c r="F457" s="47" t="str">
        <f>Strings!B458</f>
        <v>Equip Sword</v>
      </c>
      <c r="K457" s="106" t="str">
        <f t="shared" si="65"/>
        <v>1C6</v>
      </c>
      <c r="L457" s="107" t="s">
        <v>2330</v>
      </c>
      <c r="M457" s="108">
        <f t="shared" si="70"/>
        <v>455</v>
      </c>
      <c r="N457" s="108" t="str">
        <f t="shared" si="66"/>
        <v/>
      </c>
      <c r="O457" s="108">
        <f t="shared" si="67"/>
        <v>67</v>
      </c>
      <c r="P457" s="108">
        <f t="shared" si="68"/>
        <v>0</v>
      </c>
      <c r="Q457" s="112" t="s">
        <v>2406</v>
      </c>
      <c r="R457" s="113">
        <f t="shared" si="69"/>
        <v>0</v>
      </c>
      <c r="S457" s="112" t="s">
        <v>406</v>
      </c>
      <c r="T457" s="113">
        <f t="shared" si="69"/>
        <v>0</v>
      </c>
      <c r="U457" s="112" t="s">
        <v>406</v>
      </c>
      <c r="V457" s="54" t="s">
        <v>406</v>
      </c>
    </row>
    <row r="458" spans="6:22">
      <c r="F458" s="47" t="str">
        <f>Strings!B459</f>
        <v>Equip Knife</v>
      </c>
      <c r="K458" s="106" t="str">
        <f t="shared" si="65"/>
        <v>1C7</v>
      </c>
      <c r="L458" s="107" t="s">
        <v>2331</v>
      </c>
      <c r="M458" s="108">
        <f t="shared" si="70"/>
        <v>456</v>
      </c>
      <c r="N458" s="108" t="str">
        <f t="shared" si="66"/>
        <v/>
      </c>
      <c r="O458" s="108">
        <f t="shared" si="67"/>
        <v>67</v>
      </c>
      <c r="P458" s="108">
        <f t="shared" si="68"/>
        <v>0</v>
      </c>
      <c r="Q458" s="112" t="s">
        <v>2407</v>
      </c>
      <c r="R458" s="113">
        <f t="shared" si="69"/>
        <v>0</v>
      </c>
      <c r="S458" s="112" t="s">
        <v>406</v>
      </c>
      <c r="T458" s="113">
        <f t="shared" si="69"/>
        <v>0</v>
      </c>
      <c r="U458" s="112" t="s">
        <v>406</v>
      </c>
      <c r="V458" s="54" t="s">
        <v>406</v>
      </c>
    </row>
    <row r="459" spans="6:22">
      <c r="F459" s="47" t="str">
        <f>Strings!B460</f>
        <v>Equip Crossbow</v>
      </c>
      <c r="K459" s="106" t="str">
        <f t="shared" si="65"/>
        <v>1C8</v>
      </c>
      <c r="L459" s="107" t="s">
        <v>2332</v>
      </c>
      <c r="M459" s="108">
        <f t="shared" si="70"/>
        <v>457</v>
      </c>
      <c r="N459" s="108" t="str">
        <f t="shared" si="66"/>
        <v/>
      </c>
      <c r="O459" s="108">
        <f t="shared" si="67"/>
        <v>67</v>
      </c>
      <c r="P459" s="108">
        <f t="shared" si="68"/>
        <v>0</v>
      </c>
      <c r="Q459" s="112" t="s">
        <v>2408</v>
      </c>
      <c r="R459" s="113">
        <f t="shared" si="69"/>
        <v>0</v>
      </c>
      <c r="S459" s="112" t="s">
        <v>406</v>
      </c>
      <c r="T459" s="113">
        <f t="shared" si="69"/>
        <v>0</v>
      </c>
      <c r="U459" s="112" t="s">
        <v>406</v>
      </c>
      <c r="V459" s="54" t="s">
        <v>406</v>
      </c>
    </row>
    <row r="460" spans="6:22">
      <c r="F460" s="47" t="str">
        <f>Strings!B461</f>
        <v>Equip Spear</v>
      </c>
      <c r="K460" s="106" t="str">
        <f t="shared" si="65"/>
        <v>1C9</v>
      </c>
      <c r="L460" s="107" t="s">
        <v>2333</v>
      </c>
      <c r="M460" s="108">
        <f t="shared" si="70"/>
        <v>458</v>
      </c>
      <c r="N460" s="108" t="str">
        <f t="shared" si="66"/>
        <v/>
      </c>
      <c r="O460" s="108">
        <f t="shared" si="67"/>
        <v>67</v>
      </c>
      <c r="P460" s="108">
        <f t="shared" si="68"/>
        <v>0</v>
      </c>
      <c r="Q460" s="112" t="s">
        <v>2409</v>
      </c>
      <c r="R460" s="113">
        <f t="shared" si="69"/>
        <v>0</v>
      </c>
      <c r="S460" s="112" t="s">
        <v>406</v>
      </c>
      <c r="T460" s="113">
        <f t="shared" si="69"/>
        <v>0</v>
      </c>
      <c r="U460" s="112" t="s">
        <v>406</v>
      </c>
      <c r="V460" s="54" t="s">
        <v>406</v>
      </c>
    </row>
    <row r="461" spans="6:22">
      <c r="F461" s="47" t="str">
        <f>Strings!B462</f>
        <v>Equip Axe</v>
      </c>
      <c r="K461" s="106" t="str">
        <f t="shared" si="65"/>
        <v>1CA</v>
      </c>
      <c r="L461" s="107" t="s">
        <v>2334</v>
      </c>
      <c r="M461" s="108">
        <f t="shared" si="70"/>
        <v>459</v>
      </c>
      <c r="N461" s="108" t="str">
        <f t="shared" si="66"/>
        <v/>
      </c>
      <c r="O461" s="108">
        <f t="shared" si="67"/>
        <v>67</v>
      </c>
      <c r="P461" s="108">
        <f t="shared" si="68"/>
        <v>0</v>
      </c>
      <c r="Q461" s="112" t="s">
        <v>2419</v>
      </c>
      <c r="R461" s="113">
        <f t="shared" si="69"/>
        <v>0</v>
      </c>
      <c r="S461" s="112" t="s">
        <v>406</v>
      </c>
      <c r="T461" s="113">
        <f t="shared" si="69"/>
        <v>0</v>
      </c>
      <c r="U461" s="112" t="s">
        <v>406</v>
      </c>
      <c r="V461" s="54" t="s">
        <v>406</v>
      </c>
    </row>
    <row r="462" spans="6:22">
      <c r="F462" s="47" t="str">
        <f>Strings!B463</f>
        <v>Equip Gun</v>
      </c>
      <c r="K462" s="106" t="str">
        <f t="shared" si="65"/>
        <v>1CB</v>
      </c>
      <c r="L462" s="107" t="s">
        <v>2335</v>
      </c>
      <c r="M462" s="108">
        <f t="shared" si="70"/>
        <v>460</v>
      </c>
      <c r="N462" s="108" t="str">
        <f t="shared" si="66"/>
        <v/>
      </c>
      <c r="O462" s="108">
        <f t="shared" si="67"/>
        <v>67</v>
      </c>
      <c r="P462" s="108">
        <f t="shared" si="68"/>
        <v>0</v>
      </c>
      <c r="Q462" s="112" t="s">
        <v>2422</v>
      </c>
      <c r="R462" s="113">
        <f t="shared" si="69"/>
        <v>0</v>
      </c>
      <c r="S462" s="112" t="s">
        <v>406</v>
      </c>
      <c r="T462" s="113">
        <f t="shared" si="69"/>
        <v>0</v>
      </c>
      <c r="U462" s="112" t="s">
        <v>406</v>
      </c>
      <c r="V462" s="54" t="s">
        <v>406</v>
      </c>
    </row>
    <row r="463" spans="6:22">
      <c r="F463" s="47" t="str">
        <f>Strings!B464</f>
        <v>Half of MP</v>
      </c>
      <c r="K463" s="106" t="str">
        <f t="shared" si="65"/>
        <v>1CC</v>
      </c>
      <c r="L463" s="107" t="s">
        <v>2336</v>
      </c>
      <c r="M463" s="108">
        <f t="shared" si="70"/>
        <v>461</v>
      </c>
      <c r="N463" s="108" t="str">
        <f t="shared" si="66"/>
        <v/>
      </c>
      <c r="O463" s="108">
        <f t="shared" si="67"/>
        <v>67</v>
      </c>
      <c r="P463" s="108">
        <f t="shared" si="68"/>
        <v>0</v>
      </c>
      <c r="Q463" s="112" t="s">
        <v>2424</v>
      </c>
      <c r="R463" s="113">
        <f t="shared" si="69"/>
        <v>0</v>
      </c>
      <c r="S463" s="112" t="s">
        <v>406</v>
      </c>
      <c r="T463" s="113">
        <f t="shared" si="69"/>
        <v>0</v>
      </c>
      <c r="U463" s="112" t="s">
        <v>406</v>
      </c>
      <c r="V463" s="54" t="s">
        <v>406</v>
      </c>
    </row>
    <row r="464" spans="6:22">
      <c r="F464" s="47" t="str">
        <f>Strings!B465</f>
        <v>Gained Jp UP</v>
      </c>
      <c r="K464" s="106" t="str">
        <f t="shared" si="65"/>
        <v>1CD</v>
      </c>
      <c r="L464" s="107" t="s">
        <v>2337</v>
      </c>
      <c r="M464" s="108">
        <f t="shared" si="70"/>
        <v>462</v>
      </c>
      <c r="N464" s="108" t="str">
        <f t="shared" si="66"/>
        <v/>
      </c>
      <c r="O464" s="108">
        <f t="shared" si="67"/>
        <v>67</v>
      </c>
      <c r="P464" s="108">
        <f t="shared" si="68"/>
        <v>0</v>
      </c>
      <c r="Q464" s="112" t="s">
        <v>2425</v>
      </c>
      <c r="R464" s="113">
        <f t="shared" si="69"/>
        <v>0</v>
      </c>
      <c r="S464" s="112" t="s">
        <v>406</v>
      </c>
      <c r="T464" s="113">
        <f t="shared" si="69"/>
        <v>0</v>
      </c>
      <c r="U464" s="112" t="s">
        <v>406</v>
      </c>
      <c r="V464" s="54" t="s">
        <v>406</v>
      </c>
    </row>
    <row r="465" spans="6:22">
      <c r="F465" s="47" t="str">
        <f>Strings!B466</f>
        <v>Gained Exp UP</v>
      </c>
      <c r="K465" s="106" t="str">
        <f t="shared" si="65"/>
        <v>1CE</v>
      </c>
      <c r="L465" s="107" t="s">
        <v>2338</v>
      </c>
      <c r="M465" s="108">
        <f t="shared" si="70"/>
        <v>463</v>
      </c>
      <c r="N465" s="108" t="str">
        <f t="shared" si="66"/>
        <v/>
      </c>
      <c r="O465" s="108">
        <f t="shared" si="67"/>
        <v>67</v>
      </c>
      <c r="P465" s="108">
        <f t="shared" si="68"/>
        <v>0</v>
      </c>
      <c r="Q465" s="112" t="s">
        <v>2426</v>
      </c>
      <c r="R465" s="113">
        <f t="shared" si="69"/>
        <v>0</v>
      </c>
      <c r="S465" s="112" t="s">
        <v>406</v>
      </c>
      <c r="T465" s="113">
        <f t="shared" si="69"/>
        <v>0</v>
      </c>
      <c r="U465" s="112" t="s">
        <v>406</v>
      </c>
      <c r="V465" s="54" t="s">
        <v>406</v>
      </c>
    </row>
    <row r="466" spans="6:22">
      <c r="F466" s="47" t="str">
        <f>Strings!B467</f>
        <v>Attack UP</v>
      </c>
      <c r="K466" s="106" t="str">
        <f t="shared" si="65"/>
        <v>1CF</v>
      </c>
      <c r="L466" s="107" t="s">
        <v>2339</v>
      </c>
      <c r="M466" s="108">
        <f t="shared" si="70"/>
        <v>464</v>
      </c>
      <c r="N466" s="108" t="str">
        <f t="shared" si="66"/>
        <v/>
      </c>
      <c r="O466" s="108">
        <f t="shared" si="67"/>
        <v>67</v>
      </c>
      <c r="P466" s="108">
        <f t="shared" si="68"/>
        <v>0</v>
      </c>
      <c r="Q466" s="112" t="s">
        <v>2428</v>
      </c>
      <c r="R466" s="113">
        <f t="shared" si="69"/>
        <v>0</v>
      </c>
      <c r="S466" s="112" t="s">
        <v>406</v>
      </c>
      <c r="T466" s="113">
        <f t="shared" si="69"/>
        <v>0</v>
      </c>
      <c r="U466" s="112" t="s">
        <v>406</v>
      </c>
      <c r="V466" s="54" t="s">
        <v>406</v>
      </c>
    </row>
    <row r="467" spans="6:22">
      <c r="F467" s="47" t="str">
        <f>Strings!B468</f>
        <v>Defense UP</v>
      </c>
      <c r="K467" s="106" t="str">
        <f t="shared" si="65"/>
        <v>1D0</v>
      </c>
      <c r="L467" s="107" t="s">
        <v>2340</v>
      </c>
      <c r="M467" s="108">
        <f t="shared" si="70"/>
        <v>465</v>
      </c>
      <c r="N467" s="108" t="str">
        <f t="shared" si="66"/>
        <v/>
      </c>
      <c r="O467" s="108">
        <f t="shared" si="67"/>
        <v>67</v>
      </c>
      <c r="P467" s="108">
        <f t="shared" si="68"/>
        <v>0</v>
      </c>
      <c r="Q467" s="112" t="s">
        <v>2429</v>
      </c>
      <c r="R467" s="113">
        <f t="shared" si="69"/>
        <v>0</v>
      </c>
      <c r="S467" s="112" t="s">
        <v>406</v>
      </c>
      <c r="T467" s="113">
        <f t="shared" si="69"/>
        <v>0</v>
      </c>
      <c r="U467" s="112" t="s">
        <v>406</v>
      </c>
      <c r="V467" s="54" t="s">
        <v>406</v>
      </c>
    </row>
    <row r="468" spans="6:22">
      <c r="F468" s="47" t="str">
        <f>Strings!B469</f>
        <v>Magic AttackUP</v>
      </c>
      <c r="K468" s="106" t="str">
        <f t="shared" si="65"/>
        <v>1D1</v>
      </c>
      <c r="L468" s="107" t="s">
        <v>2341</v>
      </c>
      <c r="M468" s="108">
        <f t="shared" si="70"/>
        <v>466</v>
      </c>
      <c r="N468" s="108" t="str">
        <f t="shared" si="66"/>
        <v/>
      </c>
      <c r="O468" s="108">
        <f t="shared" si="67"/>
        <v>67</v>
      </c>
      <c r="P468" s="108">
        <f t="shared" si="68"/>
        <v>0</v>
      </c>
      <c r="Q468" s="112" t="s">
        <v>2430</v>
      </c>
      <c r="R468" s="113">
        <f t="shared" si="69"/>
        <v>0</v>
      </c>
      <c r="S468" s="112" t="s">
        <v>406</v>
      </c>
      <c r="T468" s="113">
        <f t="shared" si="69"/>
        <v>0</v>
      </c>
      <c r="U468" s="112" t="s">
        <v>406</v>
      </c>
      <c r="V468" s="54" t="s">
        <v>406</v>
      </c>
    </row>
    <row r="469" spans="6:22">
      <c r="F469" s="47" t="str">
        <f>Strings!B470</f>
        <v>Magic DefendUP</v>
      </c>
      <c r="K469" s="106" t="str">
        <f t="shared" si="65"/>
        <v>1D2</v>
      </c>
      <c r="L469" s="107" t="s">
        <v>2342</v>
      </c>
      <c r="M469" s="108">
        <f t="shared" si="70"/>
        <v>467</v>
      </c>
      <c r="N469" s="108" t="str">
        <f t="shared" si="66"/>
        <v/>
      </c>
      <c r="O469" s="108">
        <f t="shared" si="67"/>
        <v>67</v>
      </c>
      <c r="P469" s="108">
        <f t="shared" si="68"/>
        <v>0</v>
      </c>
      <c r="Q469" s="112" t="s">
        <v>2431</v>
      </c>
      <c r="R469" s="113">
        <f t="shared" si="69"/>
        <v>0</v>
      </c>
      <c r="S469" s="112" t="s">
        <v>406</v>
      </c>
      <c r="T469" s="113">
        <f t="shared" si="69"/>
        <v>0</v>
      </c>
      <c r="U469" s="112" t="s">
        <v>406</v>
      </c>
      <c r="V469" s="54" t="s">
        <v>406</v>
      </c>
    </row>
    <row r="470" spans="6:22">
      <c r="F470" s="47" t="str">
        <f>Strings!B471</f>
        <v>Concentrate</v>
      </c>
      <c r="K470" s="106" t="str">
        <f t="shared" si="65"/>
        <v>1D3</v>
      </c>
      <c r="L470" s="107" t="s">
        <v>406</v>
      </c>
      <c r="M470" s="108">
        <f t="shared" si="70"/>
        <v>468</v>
      </c>
      <c r="N470" s="108" t="str">
        <f t="shared" si="66"/>
        <v/>
      </c>
      <c r="O470" s="108">
        <f t="shared" si="67"/>
        <v>67</v>
      </c>
      <c r="P470" s="108">
        <f t="shared" si="68"/>
        <v>0</v>
      </c>
      <c r="Q470" s="112" t="s">
        <v>2432</v>
      </c>
      <c r="R470" s="113">
        <f t="shared" si="69"/>
        <v>0</v>
      </c>
      <c r="S470" s="112" t="s">
        <v>406</v>
      </c>
      <c r="T470" s="113">
        <f t="shared" si="69"/>
        <v>0</v>
      </c>
      <c r="U470" s="112" t="s">
        <v>406</v>
      </c>
      <c r="V470" s="54" t="s">
        <v>406</v>
      </c>
    </row>
    <row r="471" spans="6:22">
      <c r="F471" s="47" t="str">
        <f>Strings!B472</f>
        <v>Train</v>
      </c>
      <c r="K471" s="106" t="str">
        <f t="shared" si="65"/>
        <v>1D4</v>
      </c>
      <c r="L471" s="107" t="s">
        <v>2343</v>
      </c>
      <c r="M471" s="108">
        <f t="shared" si="70"/>
        <v>469</v>
      </c>
      <c r="N471" s="108" t="str">
        <f t="shared" si="66"/>
        <v/>
      </c>
      <c r="O471" s="108">
        <f t="shared" si="67"/>
        <v>67</v>
      </c>
      <c r="P471" s="108">
        <f t="shared" si="68"/>
        <v>0</v>
      </c>
      <c r="Q471" s="112" t="s">
        <v>2433</v>
      </c>
      <c r="R471" s="113">
        <f t="shared" si="69"/>
        <v>0</v>
      </c>
      <c r="S471" s="112" t="s">
        <v>406</v>
      </c>
      <c r="T471" s="113">
        <f t="shared" si="69"/>
        <v>0</v>
      </c>
      <c r="U471" s="112" t="s">
        <v>406</v>
      </c>
      <c r="V471" s="54" t="s">
        <v>406</v>
      </c>
    </row>
    <row r="472" spans="6:22">
      <c r="F472" s="47" t="str">
        <f>Strings!B473</f>
        <v>Secret Hunt</v>
      </c>
      <c r="K472" s="106" t="str">
        <f t="shared" si="65"/>
        <v>1D5</v>
      </c>
      <c r="L472" s="107" t="s">
        <v>2344</v>
      </c>
      <c r="M472" s="108">
        <f t="shared" si="70"/>
        <v>470</v>
      </c>
      <c r="N472" s="108" t="str">
        <f t="shared" si="66"/>
        <v/>
      </c>
      <c r="O472" s="108">
        <f t="shared" si="67"/>
        <v>67</v>
      </c>
      <c r="P472" s="108">
        <f t="shared" si="68"/>
        <v>0</v>
      </c>
      <c r="Q472" s="112" t="s">
        <v>2434</v>
      </c>
      <c r="R472" s="113">
        <f t="shared" si="69"/>
        <v>0</v>
      </c>
      <c r="S472" s="112" t="s">
        <v>406</v>
      </c>
      <c r="T472" s="113">
        <f t="shared" si="69"/>
        <v>0</v>
      </c>
      <c r="U472" s="112" t="s">
        <v>406</v>
      </c>
      <c r="V472" s="54" t="s">
        <v>406</v>
      </c>
    </row>
    <row r="473" spans="6:22">
      <c r="F473" s="47" t="str">
        <f>Strings!B474</f>
        <v>Martial Arts</v>
      </c>
      <c r="K473" s="106" t="str">
        <f t="shared" si="65"/>
        <v>1D6</v>
      </c>
      <c r="L473" s="107" t="s">
        <v>406</v>
      </c>
      <c r="M473" s="108">
        <f t="shared" si="70"/>
        <v>471</v>
      </c>
      <c r="N473" s="108" t="str">
        <f t="shared" si="66"/>
        <v/>
      </c>
      <c r="O473" s="108">
        <f t="shared" si="67"/>
        <v>68</v>
      </c>
      <c r="P473" s="108">
        <f t="shared" si="68"/>
        <v>1</v>
      </c>
      <c r="Q473" s="112" t="s">
        <v>406</v>
      </c>
      <c r="R473" s="113">
        <f t="shared" si="69"/>
        <v>1</v>
      </c>
      <c r="S473" s="112" t="s">
        <v>406</v>
      </c>
      <c r="T473" s="113">
        <f t="shared" si="69"/>
        <v>1</v>
      </c>
      <c r="U473" s="112" t="s">
        <v>406</v>
      </c>
      <c r="V473" s="54" t="s">
        <v>406</v>
      </c>
    </row>
    <row r="474" spans="6:22">
      <c r="F474" s="47" t="str">
        <f>Strings!B475</f>
        <v>Monster Talk</v>
      </c>
      <c r="K474" s="106" t="str">
        <f t="shared" si="65"/>
        <v>1D7</v>
      </c>
      <c r="L474" s="107" t="s">
        <v>406</v>
      </c>
      <c r="M474" s="108">
        <f t="shared" si="70"/>
        <v>472</v>
      </c>
      <c r="N474" s="108" t="str">
        <f t="shared" si="66"/>
        <v/>
      </c>
      <c r="O474" s="108">
        <f t="shared" si="67"/>
        <v>69</v>
      </c>
      <c r="P474" s="108">
        <f t="shared" si="68"/>
        <v>1</v>
      </c>
      <c r="Q474" s="112" t="s">
        <v>406</v>
      </c>
      <c r="R474" s="113">
        <f t="shared" si="69"/>
        <v>1</v>
      </c>
      <c r="S474" s="112" t="s">
        <v>406</v>
      </c>
      <c r="T474" s="113">
        <f t="shared" si="69"/>
        <v>1</v>
      </c>
      <c r="U474" s="112" t="s">
        <v>406</v>
      </c>
      <c r="V474" s="54" t="s">
        <v>406</v>
      </c>
    </row>
    <row r="475" spans="6:22">
      <c r="F475" s="47" t="str">
        <f>Strings!B476</f>
        <v>Throw Item</v>
      </c>
      <c r="K475" s="106" t="str">
        <f t="shared" si="65"/>
        <v>1D8</v>
      </c>
      <c r="L475" s="107" t="s">
        <v>406</v>
      </c>
      <c r="M475" s="108">
        <f t="shared" si="70"/>
        <v>473</v>
      </c>
      <c r="N475" s="108" t="str">
        <f t="shared" si="66"/>
        <v/>
      </c>
      <c r="O475" s="108">
        <f t="shared" si="67"/>
        <v>70</v>
      </c>
      <c r="P475" s="108">
        <f t="shared" si="68"/>
        <v>1</v>
      </c>
      <c r="Q475" s="112" t="s">
        <v>406</v>
      </c>
      <c r="R475" s="113">
        <f t="shared" si="69"/>
        <v>1</v>
      </c>
      <c r="S475" s="112" t="s">
        <v>406</v>
      </c>
      <c r="T475" s="113">
        <f t="shared" si="69"/>
        <v>1</v>
      </c>
      <c r="U475" s="112" t="s">
        <v>406</v>
      </c>
      <c r="V475" s="54" t="s">
        <v>406</v>
      </c>
    </row>
    <row r="476" spans="6:22">
      <c r="F476" s="47" t="str">
        <f>Strings!B477</f>
        <v>Maintenance</v>
      </c>
      <c r="K476" s="106" t="str">
        <f t="shared" si="65"/>
        <v>1D9</v>
      </c>
      <c r="L476" s="107" t="s">
        <v>406</v>
      </c>
      <c r="M476" s="108">
        <f t="shared" si="70"/>
        <v>474</v>
      </c>
      <c r="N476" s="108" t="str">
        <f t="shared" si="66"/>
        <v/>
      </c>
      <c r="O476" s="108">
        <f t="shared" si="67"/>
        <v>71</v>
      </c>
      <c r="P476" s="108">
        <f t="shared" si="68"/>
        <v>1</v>
      </c>
      <c r="Q476" s="112" t="s">
        <v>406</v>
      </c>
      <c r="R476" s="113">
        <f t="shared" si="69"/>
        <v>1</v>
      </c>
      <c r="S476" s="112" t="s">
        <v>406</v>
      </c>
      <c r="T476" s="113">
        <f t="shared" si="69"/>
        <v>1</v>
      </c>
      <c r="U476" s="112" t="s">
        <v>406</v>
      </c>
      <c r="V476" s="54" t="s">
        <v>406</v>
      </c>
    </row>
    <row r="477" spans="6:22">
      <c r="F477" s="47" t="str">
        <f>Strings!B478</f>
        <v>Two Hands</v>
      </c>
      <c r="K477" s="106" t="str">
        <f t="shared" si="65"/>
        <v>1DA</v>
      </c>
      <c r="L477" s="107" t="s">
        <v>406</v>
      </c>
      <c r="M477" s="108">
        <f t="shared" si="70"/>
        <v>475</v>
      </c>
      <c r="N477" s="108" t="str">
        <f t="shared" si="66"/>
        <v/>
      </c>
      <c r="O477" s="108">
        <f t="shared" si="67"/>
        <v>72</v>
      </c>
      <c r="P477" s="108">
        <f t="shared" si="68"/>
        <v>1</v>
      </c>
      <c r="Q477" s="112" t="s">
        <v>406</v>
      </c>
      <c r="R477" s="113">
        <f t="shared" si="69"/>
        <v>1</v>
      </c>
      <c r="S477" s="112" t="s">
        <v>406</v>
      </c>
      <c r="T477" s="113">
        <f t="shared" si="69"/>
        <v>1</v>
      </c>
      <c r="U477" s="112" t="s">
        <v>406</v>
      </c>
      <c r="V477" s="54" t="s">
        <v>406</v>
      </c>
    </row>
    <row r="478" spans="6:22">
      <c r="F478" s="47" t="str">
        <f>Strings!B479</f>
        <v>Two Swords</v>
      </c>
      <c r="K478" s="106" t="str">
        <f t="shared" ref="K478:K514" si="71">DEC2HEX(ROW()-3,3)</f>
        <v>1DB</v>
      </c>
      <c r="L478" s="107" t="s">
        <v>2345</v>
      </c>
      <c r="M478" s="108">
        <f t="shared" si="70"/>
        <v>476</v>
      </c>
      <c r="N478" s="108" t="str">
        <f t="shared" si="66"/>
        <v/>
      </c>
      <c r="O478" s="108">
        <f t="shared" si="67"/>
        <v>73</v>
      </c>
      <c r="P478" s="108">
        <f t="shared" si="68"/>
        <v>1</v>
      </c>
      <c r="Q478" s="112" t="s">
        <v>406</v>
      </c>
      <c r="R478" s="113">
        <f t="shared" si="69"/>
        <v>1</v>
      </c>
      <c r="S478" s="112" t="s">
        <v>406</v>
      </c>
      <c r="T478" s="113">
        <f t="shared" si="69"/>
        <v>1</v>
      </c>
      <c r="U478" s="112" t="s">
        <v>406</v>
      </c>
      <c r="V478" s="54" t="s">
        <v>406</v>
      </c>
    </row>
    <row r="479" spans="6:22">
      <c r="F479" s="47" t="str">
        <f>Strings!B480</f>
        <v>Monster Skill</v>
      </c>
      <c r="K479" s="106" t="str">
        <f t="shared" si="71"/>
        <v>1DC</v>
      </c>
      <c r="L479" s="107" t="s">
        <v>2345</v>
      </c>
      <c r="M479" s="108">
        <f t="shared" si="70"/>
        <v>477</v>
      </c>
      <c r="N479" s="108" t="str">
        <f t="shared" si="66"/>
        <v/>
      </c>
      <c r="O479" s="108">
        <f t="shared" si="67"/>
        <v>74</v>
      </c>
      <c r="P479" s="108">
        <f t="shared" si="68"/>
        <v>1</v>
      </c>
      <c r="Q479" s="112" t="s">
        <v>406</v>
      </c>
      <c r="R479" s="113">
        <f t="shared" si="69"/>
        <v>1</v>
      </c>
      <c r="S479" s="112" t="s">
        <v>406</v>
      </c>
      <c r="T479" s="113">
        <f t="shared" si="69"/>
        <v>1</v>
      </c>
      <c r="U479" s="112" t="s">
        <v>406</v>
      </c>
      <c r="V479" s="54" t="s">
        <v>406</v>
      </c>
    </row>
    <row r="480" spans="6:22">
      <c r="F480" s="47" t="str">
        <f>Strings!B481</f>
        <v>Defend</v>
      </c>
      <c r="K480" s="106" t="str">
        <f t="shared" si="71"/>
        <v>1DD</v>
      </c>
      <c r="L480" s="107" t="s">
        <v>2345</v>
      </c>
      <c r="M480" s="108">
        <f t="shared" si="70"/>
        <v>478</v>
      </c>
      <c r="N480" s="108" t="str">
        <f t="shared" si="66"/>
        <v/>
      </c>
      <c r="O480" s="108">
        <f t="shared" si="67"/>
        <v>75</v>
      </c>
      <c r="P480" s="108">
        <f t="shared" si="68"/>
        <v>1</v>
      </c>
      <c r="Q480" s="112" t="s">
        <v>406</v>
      </c>
      <c r="R480" s="113">
        <f t="shared" si="69"/>
        <v>1</v>
      </c>
      <c r="S480" s="112" t="s">
        <v>406</v>
      </c>
      <c r="T480" s="113">
        <f t="shared" si="69"/>
        <v>1</v>
      </c>
      <c r="U480" s="112" t="s">
        <v>406</v>
      </c>
      <c r="V480" s="54" t="s">
        <v>406</v>
      </c>
    </row>
    <row r="481" spans="6:22">
      <c r="F481" s="47" t="str">
        <f>Strings!B482</f>
        <v>Equip Change</v>
      </c>
      <c r="K481" s="106" t="str">
        <f t="shared" si="71"/>
        <v>1DE</v>
      </c>
      <c r="L481" s="107" t="s">
        <v>2345</v>
      </c>
      <c r="M481" s="108">
        <f t="shared" si="70"/>
        <v>479</v>
      </c>
      <c r="N481" s="108" t="str">
        <f t="shared" si="66"/>
        <v/>
      </c>
      <c r="O481" s="108">
        <f t="shared" si="67"/>
        <v>76</v>
      </c>
      <c r="P481" s="108">
        <f t="shared" si="68"/>
        <v>1</v>
      </c>
      <c r="Q481" s="112" t="s">
        <v>406</v>
      </c>
      <c r="R481" s="113">
        <f t="shared" si="69"/>
        <v>1</v>
      </c>
      <c r="S481" s="112" t="s">
        <v>406</v>
      </c>
      <c r="T481" s="113">
        <f t="shared" si="69"/>
        <v>1</v>
      </c>
      <c r="U481" s="112" t="s">
        <v>406</v>
      </c>
      <c r="V481" s="54" t="s">
        <v>406</v>
      </c>
    </row>
    <row r="482" spans="6:22">
      <c r="F482" s="47" t="str">
        <f>Strings!B483</f>
        <v/>
      </c>
      <c r="K482" s="106" t="str">
        <f t="shared" si="71"/>
        <v>1DF</v>
      </c>
      <c r="L482" s="107" t="s">
        <v>2345</v>
      </c>
      <c r="M482" s="108">
        <f t="shared" si="70"/>
        <v>480</v>
      </c>
      <c r="N482" s="108" t="str">
        <f t="shared" si="66"/>
        <v/>
      </c>
      <c r="O482" s="108">
        <f t="shared" si="67"/>
        <v>77</v>
      </c>
      <c r="P482" s="108">
        <f t="shared" si="68"/>
        <v>1</v>
      </c>
      <c r="Q482" s="112" t="s">
        <v>406</v>
      </c>
      <c r="R482" s="113">
        <f t="shared" si="69"/>
        <v>1</v>
      </c>
      <c r="S482" s="112" t="s">
        <v>406</v>
      </c>
      <c r="T482" s="113">
        <f t="shared" si="69"/>
        <v>1</v>
      </c>
      <c r="U482" s="112" t="s">
        <v>406</v>
      </c>
      <c r="V482" s="54" t="s">
        <v>406</v>
      </c>
    </row>
    <row r="483" spans="6:22">
      <c r="F483" s="47" t="str">
        <f>Strings!B484</f>
        <v>Short Charge</v>
      </c>
      <c r="K483" s="106" t="str">
        <f t="shared" si="71"/>
        <v>1E0</v>
      </c>
      <c r="L483" s="107" t="s">
        <v>2345</v>
      </c>
      <c r="M483" s="108">
        <f t="shared" si="70"/>
        <v>481</v>
      </c>
      <c r="N483" s="108" t="str">
        <f t="shared" si="66"/>
        <v/>
      </c>
      <c r="O483" s="108">
        <f t="shared" si="67"/>
        <v>78</v>
      </c>
      <c r="P483" s="108">
        <f t="shared" si="68"/>
        <v>1</v>
      </c>
      <c r="Q483" s="112" t="s">
        <v>406</v>
      </c>
      <c r="R483" s="113">
        <f t="shared" si="69"/>
        <v>1</v>
      </c>
      <c r="S483" s="112" t="s">
        <v>406</v>
      </c>
      <c r="T483" s="113">
        <f t="shared" si="69"/>
        <v>1</v>
      </c>
      <c r="U483" s="112" t="s">
        <v>406</v>
      </c>
      <c r="V483" s="54" t="s">
        <v>406</v>
      </c>
    </row>
    <row r="484" spans="6:22">
      <c r="F484" s="47" t="str">
        <f>Strings!B485</f>
        <v>Non-charge</v>
      </c>
      <c r="K484" s="106" t="str">
        <f t="shared" si="71"/>
        <v>1E1</v>
      </c>
      <c r="L484" s="107" t="s">
        <v>2345</v>
      </c>
      <c r="M484" s="108">
        <f t="shared" si="70"/>
        <v>482</v>
      </c>
      <c r="N484" s="108" t="str">
        <f t="shared" si="66"/>
        <v/>
      </c>
      <c r="O484" s="108">
        <f t="shared" si="67"/>
        <v>79</v>
      </c>
      <c r="P484" s="108">
        <f t="shared" si="68"/>
        <v>1</v>
      </c>
      <c r="Q484" s="112" t="s">
        <v>406</v>
      </c>
      <c r="R484" s="113">
        <f t="shared" si="69"/>
        <v>1</v>
      </c>
      <c r="S484" s="112" t="s">
        <v>406</v>
      </c>
      <c r="T484" s="113">
        <f t="shared" si="69"/>
        <v>1</v>
      </c>
      <c r="U484" s="112" t="s">
        <v>406</v>
      </c>
      <c r="V484" s="54" t="s">
        <v>406</v>
      </c>
    </row>
    <row r="485" spans="6:22">
      <c r="F485" s="47" t="str">
        <f>Strings!B486</f>
        <v/>
      </c>
      <c r="K485" s="106" t="str">
        <f t="shared" si="71"/>
        <v>1E2</v>
      </c>
      <c r="L485" s="107" t="s">
        <v>2345</v>
      </c>
      <c r="M485" s="108">
        <f t="shared" si="70"/>
        <v>483</v>
      </c>
      <c r="N485" s="108" t="str">
        <f t="shared" si="66"/>
        <v/>
      </c>
      <c r="O485" s="108">
        <f t="shared" si="67"/>
        <v>80</v>
      </c>
      <c r="P485" s="108">
        <f t="shared" si="68"/>
        <v>1</v>
      </c>
      <c r="Q485" s="112" t="s">
        <v>406</v>
      </c>
      <c r="R485" s="113">
        <f t="shared" si="69"/>
        <v>1</v>
      </c>
      <c r="S485" s="112" t="s">
        <v>406</v>
      </c>
      <c r="T485" s="113">
        <f t="shared" si="69"/>
        <v>1</v>
      </c>
      <c r="U485" s="112" t="s">
        <v>406</v>
      </c>
      <c r="V485" s="54" t="s">
        <v>406</v>
      </c>
    </row>
    <row r="486" spans="6:22">
      <c r="F486" s="47" t="str">
        <f>Strings!B487</f>
        <v/>
      </c>
      <c r="K486" s="106" t="str">
        <f t="shared" si="71"/>
        <v>1E3</v>
      </c>
      <c r="L486" s="107" t="s">
        <v>2345</v>
      </c>
      <c r="M486" s="108">
        <f t="shared" si="70"/>
        <v>484</v>
      </c>
      <c r="N486" s="108" t="str">
        <f t="shared" si="66"/>
        <v/>
      </c>
      <c r="O486" s="108">
        <f t="shared" si="67"/>
        <v>81</v>
      </c>
      <c r="P486" s="108">
        <f t="shared" si="68"/>
        <v>1</v>
      </c>
      <c r="Q486" s="112" t="s">
        <v>406</v>
      </c>
      <c r="R486" s="113">
        <f t="shared" si="69"/>
        <v>1</v>
      </c>
      <c r="S486" s="112" t="s">
        <v>406</v>
      </c>
      <c r="T486" s="113">
        <f t="shared" si="69"/>
        <v>1</v>
      </c>
      <c r="U486" s="112" t="s">
        <v>406</v>
      </c>
      <c r="V486" s="54" t="s">
        <v>406</v>
      </c>
    </row>
    <row r="487" spans="6:22">
      <c r="F487" s="47" t="str">
        <f>Strings!B488</f>
        <v>Move+1</v>
      </c>
      <c r="K487" s="106" t="str">
        <f t="shared" si="71"/>
        <v>1E4</v>
      </c>
      <c r="L487" s="107" t="s">
        <v>2345</v>
      </c>
      <c r="M487" s="108">
        <f t="shared" si="70"/>
        <v>485</v>
      </c>
      <c r="N487" s="108" t="str">
        <f t="shared" si="66"/>
        <v/>
      </c>
      <c r="O487" s="108">
        <f t="shared" si="67"/>
        <v>82</v>
      </c>
      <c r="P487" s="108">
        <f t="shared" si="68"/>
        <v>1</v>
      </c>
      <c r="Q487" s="112" t="s">
        <v>406</v>
      </c>
      <c r="R487" s="113">
        <f t="shared" si="69"/>
        <v>1</v>
      </c>
      <c r="S487" s="112" t="s">
        <v>406</v>
      </c>
      <c r="T487" s="113">
        <f t="shared" si="69"/>
        <v>1</v>
      </c>
      <c r="U487" s="112" t="s">
        <v>406</v>
      </c>
      <c r="V487" s="54" t="s">
        <v>406</v>
      </c>
    </row>
    <row r="488" spans="6:22">
      <c r="F488" s="47" t="str">
        <f>Strings!B489</f>
        <v>Move+2</v>
      </c>
      <c r="K488" s="106" t="str">
        <f t="shared" si="71"/>
        <v>1E5</v>
      </c>
      <c r="L488" s="107" t="s">
        <v>2345</v>
      </c>
      <c r="M488" s="108">
        <f t="shared" si="70"/>
        <v>486</v>
      </c>
      <c r="N488" s="108" t="str">
        <f t="shared" si="66"/>
        <v/>
      </c>
      <c r="O488" s="108">
        <f t="shared" si="67"/>
        <v>83</v>
      </c>
      <c r="P488" s="108">
        <f t="shared" si="68"/>
        <v>1</v>
      </c>
      <c r="Q488" s="112" t="s">
        <v>406</v>
      </c>
      <c r="R488" s="113">
        <f t="shared" si="69"/>
        <v>1</v>
      </c>
      <c r="S488" s="112" t="s">
        <v>406</v>
      </c>
      <c r="T488" s="113">
        <f t="shared" si="69"/>
        <v>1</v>
      </c>
      <c r="U488" s="112" t="s">
        <v>406</v>
      </c>
      <c r="V488" s="54" t="s">
        <v>406</v>
      </c>
    </row>
    <row r="489" spans="6:22">
      <c r="F489" s="47" t="str">
        <f>Strings!B490</f>
        <v>Move+3</v>
      </c>
      <c r="K489" s="106" t="str">
        <f t="shared" si="71"/>
        <v>1E6</v>
      </c>
      <c r="L489" s="107" t="s">
        <v>2345</v>
      </c>
      <c r="M489" s="108">
        <f t="shared" si="70"/>
        <v>487</v>
      </c>
      <c r="N489" s="108" t="str">
        <f t="shared" si="66"/>
        <v/>
      </c>
      <c r="O489" s="108">
        <f t="shared" si="67"/>
        <v>84</v>
      </c>
      <c r="P489" s="108">
        <f t="shared" si="68"/>
        <v>1</v>
      </c>
      <c r="Q489" s="112" t="s">
        <v>406</v>
      </c>
      <c r="R489" s="113">
        <f t="shared" si="69"/>
        <v>1</v>
      </c>
      <c r="S489" s="112" t="s">
        <v>406</v>
      </c>
      <c r="T489" s="113">
        <f t="shared" si="69"/>
        <v>1</v>
      </c>
      <c r="U489" s="112" t="s">
        <v>406</v>
      </c>
      <c r="V489" s="54" t="s">
        <v>406</v>
      </c>
    </row>
    <row r="490" spans="6:22">
      <c r="F490" s="47" t="str">
        <f>Strings!B491</f>
        <v>Jump+1</v>
      </c>
      <c r="K490" s="106" t="str">
        <f t="shared" si="71"/>
        <v>1E7</v>
      </c>
      <c r="L490" s="107" t="s">
        <v>2345</v>
      </c>
      <c r="M490" s="108">
        <f t="shared" si="70"/>
        <v>488</v>
      </c>
      <c r="N490" s="108" t="str">
        <f t="shared" si="66"/>
        <v/>
      </c>
      <c r="O490" s="108">
        <f t="shared" si="67"/>
        <v>85</v>
      </c>
      <c r="P490" s="108">
        <f t="shared" si="68"/>
        <v>1</v>
      </c>
      <c r="Q490" s="112" t="s">
        <v>406</v>
      </c>
      <c r="R490" s="113">
        <f t="shared" si="69"/>
        <v>1</v>
      </c>
      <c r="S490" s="112" t="s">
        <v>406</v>
      </c>
      <c r="T490" s="113">
        <f t="shared" si="69"/>
        <v>1</v>
      </c>
      <c r="U490" s="112" t="s">
        <v>406</v>
      </c>
      <c r="V490" s="54" t="s">
        <v>406</v>
      </c>
    </row>
    <row r="491" spans="6:22">
      <c r="F491" s="47" t="str">
        <f>Strings!B492</f>
        <v>Jump+2</v>
      </c>
      <c r="K491" s="106" t="str">
        <f t="shared" si="71"/>
        <v>1E8</v>
      </c>
      <c r="L491" s="107" t="s">
        <v>2345</v>
      </c>
      <c r="M491" s="108">
        <f t="shared" si="70"/>
        <v>489</v>
      </c>
      <c r="N491" s="108" t="str">
        <f t="shared" si="66"/>
        <v/>
      </c>
      <c r="O491" s="108">
        <f t="shared" si="67"/>
        <v>86</v>
      </c>
      <c r="P491" s="108">
        <f t="shared" si="68"/>
        <v>1</v>
      </c>
      <c r="Q491" s="112" t="s">
        <v>406</v>
      </c>
      <c r="R491" s="113">
        <f t="shared" si="69"/>
        <v>1</v>
      </c>
      <c r="S491" s="112" t="s">
        <v>406</v>
      </c>
      <c r="T491" s="113">
        <f t="shared" si="69"/>
        <v>1</v>
      </c>
      <c r="U491" s="112" t="s">
        <v>406</v>
      </c>
      <c r="V491" s="54" t="s">
        <v>406</v>
      </c>
    </row>
    <row r="492" spans="6:22">
      <c r="F492" s="47" t="str">
        <f>Strings!B493</f>
        <v>Jump+3</v>
      </c>
      <c r="K492" s="106" t="str">
        <f t="shared" si="71"/>
        <v>1E9</v>
      </c>
      <c r="L492" s="107" t="s">
        <v>2345</v>
      </c>
      <c r="M492" s="108">
        <f t="shared" si="70"/>
        <v>490</v>
      </c>
      <c r="N492" s="108" t="str">
        <f t="shared" si="66"/>
        <v/>
      </c>
      <c r="O492" s="108">
        <f t="shared" si="67"/>
        <v>87</v>
      </c>
      <c r="P492" s="108">
        <f t="shared" si="68"/>
        <v>1</v>
      </c>
      <c r="Q492" s="112" t="s">
        <v>406</v>
      </c>
      <c r="R492" s="113">
        <f t="shared" si="69"/>
        <v>1</v>
      </c>
      <c r="S492" s="112" t="s">
        <v>406</v>
      </c>
      <c r="T492" s="113">
        <f t="shared" si="69"/>
        <v>1</v>
      </c>
      <c r="U492" s="112" t="s">
        <v>406</v>
      </c>
      <c r="V492" s="54" t="s">
        <v>406</v>
      </c>
    </row>
    <row r="493" spans="6:22">
      <c r="F493" s="47" t="str">
        <f>Strings!B494</f>
        <v>Ignore Height</v>
      </c>
      <c r="K493" s="106" t="str">
        <f t="shared" si="71"/>
        <v>1EA</v>
      </c>
      <c r="L493" s="107" t="s">
        <v>2345</v>
      </c>
      <c r="M493" s="108">
        <f t="shared" si="70"/>
        <v>491</v>
      </c>
      <c r="N493" s="108" t="str">
        <f t="shared" si="66"/>
        <v/>
      </c>
      <c r="O493" s="108">
        <f t="shared" si="67"/>
        <v>88</v>
      </c>
      <c r="P493" s="108">
        <f t="shared" si="68"/>
        <v>1</v>
      </c>
      <c r="Q493" s="112" t="s">
        <v>406</v>
      </c>
      <c r="R493" s="113">
        <f t="shared" si="69"/>
        <v>1</v>
      </c>
      <c r="S493" s="112" t="s">
        <v>406</v>
      </c>
      <c r="T493" s="113">
        <f t="shared" si="69"/>
        <v>1</v>
      </c>
      <c r="U493" s="112" t="s">
        <v>406</v>
      </c>
      <c r="V493" s="54" t="s">
        <v>406</v>
      </c>
    </row>
    <row r="494" spans="6:22">
      <c r="F494" s="47" t="str">
        <f>Strings!B495</f>
        <v>Move-HP Up</v>
      </c>
      <c r="K494" s="106" t="str">
        <f t="shared" si="71"/>
        <v>1EB</v>
      </c>
      <c r="L494" s="107" t="s">
        <v>2345</v>
      </c>
      <c r="M494" s="108">
        <f t="shared" si="70"/>
        <v>492</v>
      </c>
      <c r="N494" s="108" t="str">
        <f t="shared" si="66"/>
        <v/>
      </c>
      <c r="O494" s="108">
        <f t="shared" si="67"/>
        <v>89</v>
      </c>
      <c r="P494" s="108">
        <f t="shared" si="68"/>
        <v>1</v>
      </c>
      <c r="Q494" s="112" t="s">
        <v>406</v>
      </c>
      <c r="R494" s="113">
        <f t="shared" si="69"/>
        <v>1</v>
      </c>
      <c r="S494" s="112" t="s">
        <v>406</v>
      </c>
      <c r="T494" s="113">
        <f t="shared" si="69"/>
        <v>1</v>
      </c>
      <c r="U494" s="112" t="s">
        <v>406</v>
      </c>
      <c r="V494" s="54" t="s">
        <v>406</v>
      </c>
    </row>
    <row r="495" spans="6:22">
      <c r="F495" s="47" t="str">
        <f>Strings!B496</f>
        <v>Move-MP Up</v>
      </c>
      <c r="K495" s="106" t="str">
        <f t="shared" si="71"/>
        <v>1EC</v>
      </c>
      <c r="L495" s="107" t="s">
        <v>2345</v>
      </c>
      <c r="M495" s="108">
        <f t="shared" si="70"/>
        <v>493</v>
      </c>
      <c r="N495" s="108" t="str">
        <f t="shared" si="66"/>
        <v/>
      </c>
      <c r="O495" s="108">
        <f t="shared" si="67"/>
        <v>90</v>
      </c>
      <c r="P495" s="108">
        <f t="shared" si="68"/>
        <v>1</v>
      </c>
      <c r="Q495" s="112" t="s">
        <v>406</v>
      </c>
      <c r="R495" s="113">
        <f t="shared" si="69"/>
        <v>1</v>
      </c>
      <c r="S495" s="112" t="s">
        <v>406</v>
      </c>
      <c r="T495" s="113">
        <f t="shared" si="69"/>
        <v>1</v>
      </c>
      <c r="U495" s="112" t="s">
        <v>406</v>
      </c>
      <c r="V495" s="54" t="s">
        <v>406</v>
      </c>
    </row>
    <row r="496" spans="6:22">
      <c r="F496" s="47" t="str">
        <f>Strings!B497</f>
        <v>Move-Get Exp</v>
      </c>
      <c r="K496" s="106" t="str">
        <f t="shared" si="71"/>
        <v>1ED</v>
      </c>
      <c r="L496" s="107" t="s">
        <v>2345</v>
      </c>
      <c r="M496" s="108">
        <f t="shared" si="70"/>
        <v>494</v>
      </c>
      <c r="N496" s="108" t="str">
        <f t="shared" si="66"/>
        <v/>
      </c>
      <c r="O496" s="108">
        <f t="shared" si="67"/>
        <v>91</v>
      </c>
      <c r="P496" s="108">
        <f t="shared" si="68"/>
        <v>1</v>
      </c>
      <c r="Q496" s="112" t="s">
        <v>406</v>
      </c>
      <c r="R496" s="113">
        <f t="shared" si="69"/>
        <v>1</v>
      </c>
      <c r="S496" s="112" t="s">
        <v>406</v>
      </c>
      <c r="T496" s="113">
        <f t="shared" si="69"/>
        <v>1</v>
      </c>
      <c r="U496" s="112" t="s">
        <v>406</v>
      </c>
      <c r="V496" s="54" t="s">
        <v>406</v>
      </c>
    </row>
    <row r="497" spans="6:22">
      <c r="F497" s="47" t="str">
        <f>Strings!B498</f>
        <v>Move-Get Jp</v>
      </c>
      <c r="K497" s="106" t="str">
        <f t="shared" si="71"/>
        <v>1EE</v>
      </c>
      <c r="L497" s="107" t="s">
        <v>2345</v>
      </c>
      <c r="M497" s="108">
        <f t="shared" si="70"/>
        <v>495</v>
      </c>
      <c r="N497" s="108" t="str">
        <f t="shared" si="66"/>
        <v/>
      </c>
      <c r="O497" s="108">
        <f t="shared" si="67"/>
        <v>92</v>
      </c>
      <c r="P497" s="108">
        <f t="shared" si="68"/>
        <v>1</v>
      </c>
      <c r="Q497" s="112" t="s">
        <v>406</v>
      </c>
      <c r="R497" s="113">
        <f t="shared" si="69"/>
        <v>1</v>
      </c>
      <c r="S497" s="112" t="s">
        <v>406</v>
      </c>
      <c r="T497" s="113">
        <f t="shared" si="69"/>
        <v>1</v>
      </c>
      <c r="U497" s="112" t="s">
        <v>406</v>
      </c>
      <c r="V497" s="54" t="s">
        <v>406</v>
      </c>
    </row>
    <row r="498" spans="6:22">
      <c r="F498" s="47" t="str">
        <f>Strings!B499</f>
        <v/>
      </c>
      <c r="K498" s="106" t="str">
        <f t="shared" si="71"/>
        <v>1EF</v>
      </c>
      <c r="L498" s="107" t="s">
        <v>2345</v>
      </c>
      <c r="M498" s="108">
        <f t="shared" si="70"/>
        <v>496</v>
      </c>
      <c r="N498" s="108" t="str">
        <f t="shared" si="66"/>
        <v/>
      </c>
      <c r="O498" s="108">
        <f t="shared" si="67"/>
        <v>93</v>
      </c>
      <c r="P498" s="108">
        <f t="shared" si="68"/>
        <v>1</v>
      </c>
      <c r="Q498" s="112" t="s">
        <v>406</v>
      </c>
      <c r="R498" s="113">
        <f t="shared" si="69"/>
        <v>1</v>
      </c>
      <c r="S498" s="112" t="s">
        <v>406</v>
      </c>
      <c r="T498" s="113">
        <f t="shared" si="69"/>
        <v>1</v>
      </c>
      <c r="U498" s="112" t="s">
        <v>406</v>
      </c>
      <c r="V498" s="54" t="s">
        <v>406</v>
      </c>
    </row>
    <row r="499" spans="6:22">
      <c r="F499" s="47" t="str">
        <f>Strings!B500</f>
        <v>Teleport</v>
      </c>
      <c r="K499" s="106" t="str">
        <f t="shared" si="71"/>
        <v>1F0</v>
      </c>
      <c r="L499" s="107" t="s">
        <v>2345</v>
      </c>
      <c r="M499" s="108">
        <f t="shared" si="70"/>
        <v>497</v>
      </c>
      <c r="N499" s="108" t="str">
        <f t="shared" si="66"/>
        <v/>
      </c>
      <c r="O499" s="108">
        <f t="shared" si="67"/>
        <v>94</v>
      </c>
      <c r="P499" s="108">
        <f t="shared" si="68"/>
        <v>1</v>
      </c>
      <c r="Q499" s="112" t="s">
        <v>406</v>
      </c>
      <c r="R499" s="113">
        <f t="shared" si="69"/>
        <v>1</v>
      </c>
      <c r="S499" s="112" t="s">
        <v>406</v>
      </c>
      <c r="T499" s="113">
        <f t="shared" si="69"/>
        <v>1</v>
      </c>
      <c r="U499" s="112" t="s">
        <v>406</v>
      </c>
      <c r="V499" s="54" t="s">
        <v>406</v>
      </c>
    </row>
    <row r="500" spans="6:22">
      <c r="F500" s="47" t="str">
        <f>Strings!B501</f>
        <v>Teleport 2</v>
      </c>
      <c r="K500" s="106" t="str">
        <f t="shared" si="71"/>
        <v>1F1</v>
      </c>
      <c r="L500" s="107" t="s">
        <v>2345</v>
      </c>
      <c r="M500" s="108">
        <f t="shared" si="70"/>
        <v>498</v>
      </c>
      <c r="N500" s="108" t="str">
        <f t="shared" si="66"/>
        <v/>
      </c>
      <c r="O500" s="108">
        <f t="shared" si="67"/>
        <v>95</v>
      </c>
      <c r="P500" s="108">
        <f t="shared" si="68"/>
        <v>1</v>
      </c>
      <c r="Q500" s="112" t="s">
        <v>406</v>
      </c>
      <c r="R500" s="113">
        <f t="shared" si="69"/>
        <v>1</v>
      </c>
      <c r="S500" s="112" t="s">
        <v>406</v>
      </c>
      <c r="T500" s="113">
        <f t="shared" si="69"/>
        <v>1</v>
      </c>
      <c r="U500" s="112" t="s">
        <v>406</v>
      </c>
      <c r="V500" s="54" t="s">
        <v>406</v>
      </c>
    </row>
    <row r="501" spans="6:22">
      <c r="F501" s="47" t="str">
        <f>Strings!B502</f>
        <v>Any Weather</v>
      </c>
      <c r="K501" s="106" t="str">
        <f t="shared" si="71"/>
        <v>1F2</v>
      </c>
      <c r="L501" s="107" t="s">
        <v>2345</v>
      </c>
      <c r="M501" s="108">
        <f t="shared" si="70"/>
        <v>499</v>
      </c>
      <c r="N501" s="108" t="str">
        <f t="shared" si="66"/>
        <v/>
      </c>
      <c r="O501" s="108">
        <f t="shared" si="67"/>
        <v>96</v>
      </c>
      <c r="P501" s="108">
        <f t="shared" si="68"/>
        <v>1</v>
      </c>
      <c r="Q501" s="112" t="s">
        <v>406</v>
      </c>
      <c r="R501" s="113">
        <f t="shared" si="69"/>
        <v>1</v>
      </c>
      <c r="S501" s="112" t="s">
        <v>406</v>
      </c>
      <c r="T501" s="113">
        <f t="shared" si="69"/>
        <v>1</v>
      </c>
      <c r="U501" s="112" t="s">
        <v>406</v>
      </c>
      <c r="V501" s="54" t="s">
        <v>406</v>
      </c>
    </row>
    <row r="502" spans="6:22">
      <c r="F502" s="47" t="str">
        <f>Strings!B503</f>
        <v>Any Ground</v>
      </c>
      <c r="K502" s="106" t="str">
        <f t="shared" si="71"/>
        <v>1F3</v>
      </c>
      <c r="L502" s="107" t="s">
        <v>2345</v>
      </c>
      <c r="M502" s="108">
        <f t="shared" si="70"/>
        <v>500</v>
      </c>
      <c r="N502" s="108" t="str">
        <f t="shared" si="66"/>
        <v/>
      </c>
      <c r="O502" s="108">
        <f t="shared" si="67"/>
        <v>97</v>
      </c>
      <c r="P502" s="108">
        <f t="shared" si="68"/>
        <v>1</v>
      </c>
      <c r="Q502" s="112" t="s">
        <v>406</v>
      </c>
      <c r="R502" s="113">
        <f t="shared" si="69"/>
        <v>1</v>
      </c>
      <c r="S502" s="112" t="s">
        <v>406</v>
      </c>
      <c r="T502" s="113">
        <f t="shared" si="69"/>
        <v>1</v>
      </c>
      <c r="U502" s="112" t="s">
        <v>406</v>
      </c>
      <c r="V502" s="54" t="s">
        <v>406</v>
      </c>
    </row>
    <row r="503" spans="6:22">
      <c r="F503" s="47" t="str">
        <f>Strings!B504</f>
        <v>Move in Water</v>
      </c>
      <c r="K503" s="106" t="str">
        <f t="shared" si="71"/>
        <v>1F4</v>
      </c>
      <c r="L503" s="107" t="s">
        <v>2345</v>
      </c>
      <c r="M503" s="108">
        <f t="shared" si="70"/>
        <v>501</v>
      </c>
      <c r="N503" s="108" t="str">
        <f t="shared" si="66"/>
        <v/>
      </c>
      <c r="O503" s="108">
        <f t="shared" si="67"/>
        <v>98</v>
      </c>
      <c r="P503" s="108">
        <f t="shared" si="68"/>
        <v>1</v>
      </c>
      <c r="Q503" s="112" t="s">
        <v>406</v>
      </c>
      <c r="R503" s="113">
        <f t="shared" si="69"/>
        <v>1</v>
      </c>
      <c r="S503" s="112" t="s">
        <v>406</v>
      </c>
      <c r="T503" s="113">
        <f t="shared" si="69"/>
        <v>1</v>
      </c>
      <c r="U503" s="112" t="s">
        <v>406</v>
      </c>
      <c r="V503" s="54" t="s">
        <v>406</v>
      </c>
    </row>
    <row r="504" spans="6:22">
      <c r="F504" s="47" t="str">
        <f>Strings!B505</f>
        <v>Walk on Water</v>
      </c>
      <c r="K504" s="106" t="str">
        <f t="shared" si="71"/>
        <v>1F5</v>
      </c>
      <c r="L504" s="107" t="s">
        <v>2345</v>
      </c>
      <c r="M504" s="108">
        <f t="shared" si="70"/>
        <v>502</v>
      </c>
      <c r="N504" s="108" t="str">
        <f t="shared" si="66"/>
        <v/>
      </c>
      <c r="O504" s="108">
        <f t="shared" si="67"/>
        <v>99</v>
      </c>
      <c r="P504" s="108">
        <f t="shared" si="68"/>
        <v>1</v>
      </c>
      <c r="Q504" s="112" t="s">
        <v>406</v>
      </c>
      <c r="R504" s="113">
        <f t="shared" si="69"/>
        <v>1</v>
      </c>
      <c r="S504" s="112" t="s">
        <v>406</v>
      </c>
      <c r="T504" s="113">
        <f t="shared" si="69"/>
        <v>1</v>
      </c>
      <c r="U504" s="112" t="s">
        <v>406</v>
      </c>
      <c r="V504" s="54" t="s">
        <v>406</v>
      </c>
    </row>
    <row r="505" spans="6:22">
      <c r="F505" s="47" t="str">
        <f>Strings!B506</f>
        <v>Move on Lava</v>
      </c>
      <c r="K505" s="106" t="str">
        <f t="shared" si="71"/>
        <v>1F6</v>
      </c>
      <c r="L505" s="107" t="s">
        <v>2345</v>
      </c>
      <c r="M505" s="108">
        <f t="shared" si="70"/>
        <v>503</v>
      </c>
      <c r="N505" s="108" t="str">
        <f t="shared" si="66"/>
        <v/>
      </c>
      <c r="O505" s="108">
        <f t="shared" si="67"/>
        <v>100</v>
      </c>
      <c r="P505" s="108">
        <f t="shared" si="68"/>
        <v>1</v>
      </c>
      <c r="Q505" s="112" t="s">
        <v>406</v>
      </c>
      <c r="R505" s="113">
        <f t="shared" si="69"/>
        <v>1</v>
      </c>
      <c r="S505" s="112" t="s">
        <v>406</v>
      </c>
      <c r="T505" s="113">
        <f t="shared" si="69"/>
        <v>1</v>
      </c>
      <c r="U505" s="112" t="s">
        <v>406</v>
      </c>
      <c r="V505" s="54" t="s">
        <v>406</v>
      </c>
    </row>
    <row r="506" spans="6:22">
      <c r="F506" s="47" t="str">
        <f>Strings!B507</f>
        <v>Move undrwater</v>
      </c>
      <c r="K506" s="106" t="str">
        <f t="shared" si="71"/>
        <v>1F7</v>
      </c>
      <c r="L506" s="107" t="s">
        <v>2345</v>
      </c>
      <c r="M506" s="108">
        <f t="shared" si="70"/>
        <v>504</v>
      </c>
      <c r="N506" s="108" t="str">
        <f t="shared" si="66"/>
        <v/>
      </c>
      <c r="O506" s="108">
        <f t="shared" si="67"/>
        <v>101</v>
      </c>
      <c r="P506" s="108">
        <f t="shared" si="68"/>
        <v>1</v>
      </c>
      <c r="Q506" s="112" t="s">
        <v>406</v>
      </c>
      <c r="R506" s="113">
        <f t="shared" si="69"/>
        <v>1</v>
      </c>
      <c r="S506" s="112" t="s">
        <v>406</v>
      </c>
      <c r="T506" s="113">
        <f t="shared" si="69"/>
        <v>1</v>
      </c>
      <c r="U506" s="112" t="s">
        <v>406</v>
      </c>
      <c r="V506" s="54" t="s">
        <v>406</v>
      </c>
    </row>
    <row r="507" spans="6:22">
      <c r="F507" s="47" t="str">
        <f>Strings!B508</f>
        <v>Float</v>
      </c>
      <c r="K507" s="106" t="str">
        <f t="shared" si="71"/>
        <v>1F8</v>
      </c>
      <c r="L507" s="107" t="s">
        <v>2345</v>
      </c>
      <c r="M507" s="108">
        <f t="shared" si="70"/>
        <v>505</v>
      </c>
      <c r="N507" s="108" t="str">
        <f t="shared" si="66"/>
        <v/>
      </c>
      <c r="O507" s="108">
        <f t="shared" si="67"/>
        <v>102</v>
      </c>
      <c r="P507" s="108">
        <f t="shared" si="68"/>
        <v>1</v>
      </c>
      <c r="Q507" s="112" t="s">
        <v>406</v>
      </c>
      <c r="R507" s="113">
        <f t="shared" si="69"/>
        <v>1</v>
      </c>
      <c r="S507" s="112" t="s">
        <v>406</v>
      </c>
      <c r="T507" s="113">
        <f t="shared" si="69"/>
        <v>1</v>
      </c>
      <c r="U507" s="112" t="s">
        <v>406</v>
      </c>
      <c r="V507" s="54" t="s">
        <v>406</v>
      </c>
    </row>
    <row r="508" spans="6:22">
      <c r="F508" s="47" t="str">
        <f>Strings!B509</f>
        <v>Fly</v>
      </c>
      <c r="K508" s="106" t="str">
        <f t="shared" si="71"/>
        <v>1F9</v>
      </c>
      <c r="L508" s="107" t="s">
        <v>2345</v>
      </c>
      <c r="M508" s="108">
        <f t="shared" si="70"/>
        <v>506</v>
      </c>
      <c r="N508" s="108" t="str">
        <f t="shared" si="66"/>
        <v/>
      </c>
      <c r="O508" s="108">
        <f t="shared" si="67"/>
        <v>103</v>
      </c>
      <c r="P508" s="108">
        <f t="shared" si="68"/>
        <v>1</v>
      </c>
      <c r="Q508" s="112" t="s">
        <v>406</v>
      </c>
      <c r="R508" s="113">
        <f t="shared" si="69"/>
        <v>1</v>
      </c>
      <c r="S508" s="112" t="s">
        <v>406</v>
      </c>
      <c r="T508" s="113">
        <f t="shared" si="69"/>
        <v>1</v>
      </c>
      <c r="U508" s="112" t="s">
        <v>406</v>
      </c>
      <c r="V508" s="54" t="s">
        <v>406</v>
      </c>
    </row>
    <row r="509" spans="6:22">
      <c r="F509" s="47" t="str">
        <f>Strings!B510</f>
        <v>Silent Walk</v>
      </c>
      <c r="K509" s="106" t="str">
        <f t="shared" si="71"/>
        <v>1FA</v>
      </c>
      <c r="L509" s="107" t="s">
        <v>2345</v>
      </c>
      <c r="M509" s="108">
        <f t="shared" si="70"/>
        <v>507</v>
      </c>
      <c r="N509" s="108" t="str">
        <f t="shared" si="66"/>
        <v/>
      </c>
      <c r="O509" s="108">
        <f t="shared" si="67"/>
        <v>104</v>
      </c>
      <c r="P509" s="108">
        <f t="shared" si="68"/>
        <v>1</v>
      </c>
      <c r="Q509" s="112" t="s">
        <v>406</v>
      </c>
      <c r="R509" s="113">
        <f t="shared" si="69"/>
        <v>1</v>
      </c>
      <c r="S509" s="112" t="s">
        <v>406</v>
      </c>
      <c r="T509" s="113">
        <f t="shared" si="69"/>
        <v>1</v>
      </c>
      <c r="U509" s="112" t="s">
        <v>406</v>
      </c>
      <c r="V509" s="54" t="s">
        <v>406</v>
      </c>
    </row>
    <row r="510" spans="6:22">
      <c r="F510" s="47" t="str">
        <f>Strings!B511</f>
        <v>Move-Find Item</v>
      </c>
      <c r="K510" s="106" t="str">
        <f t="shared" si="71"/>
        <v>1FB</v>
      </c>
      <c r="L510" s="107" t="s">
        <v>2345</v>
      </c>
      <c r="M510" s="108">
        <f t="shared" si="70"/>
        <v>508</v>
      </c>
      <c r="N510" s="108" t="str">
        <f t="shared" si="66"/>
        <v/>
      </c>
      <c r="O510" s="108">
        <f t="shared" si="67"/>
        <v>105</v>
      </c>
      <c r="P510" s="108">
        <f t="shared" si="68"/>
        <v>1</v>
      </c>
      <c r="Q510" s="112" t="s">
        <v>406</v>
      </c>
      <c r="R510" s="113">
        <f t="shared" si="69"/>
        <v>1</v>
      </c>
      <c r="S510" s="112" t="s">
        <v>406</v>
      </c>
      <c r="T510" s="113">
        <f t="shared" si="69"/>
        <v>1</v>
      </c>
      <c r="U510" s="112" t="s">
        <v>406</v>
      </c>
      <c r="V510" s="54" t="s">
        <v>406</v>
      </c>
    </row>
    <row r="511" spans="6:22">
      <c r="F511" s="47" t="str">
        <f>Strings!B512</f>
        <v/>
      </c>
      <c r="K511" s="106" t="str">
        <f t="shared" si="71"/>
        <v>1FC</v>
      </c>
      <c r="L511" s="107" t="s">
        <v>2345</v>
      </c>
      <c r="M511" s="108">
        <f t="shared" si="70"/>
        <v>509</v>
      </c>
      <c r="N511" s="108" t="str">
        <f t="shared" si="66"/>
        <v/>
      </c>
      <c r="O511" s="108">
        <f t="shared" si="67"/>
        <v>106</v>
      </c>
      <c r="P511" s="108">
        <f t="shared" si="68"/>
        <v>1</v>
      </c>
      <c r="Q511" s="112" t="s">
        <v>406</v>
      </c>
      <c r="R511" s="113">
        <f t="shared" si="69"/>
        <v>1</v>
      </c>
      <c r="S511" s="112" t="s">
        <v>406</v>
      </c>
      <c r="T511" s="113">
        <f t="shared" si="69"/>
        <v>1</v>
      </c>
      <c r="U511" s="112" t="s">
        <v>406</v>
      </c>
      <c r="V511" s="54" t="s">
        <v>406</v>
      </c>
    </row>
    <row r="512" spans="6:22">
      <c r="F512" s="47" t="str">
        <f>Strings!B513</f>
        <v/>
      </c>
      <c r="K512" s="106" t="str">
        <f t="shared" si="71"/>
        <v>1FD</v>
      </c>
      <c r="L512" s="107" t="s">
        <v>2345</v>
      </c>
      <c r="M512" s="108">
        <f t="shared" si="70"/>
        <v>510</v>
      </c>
      <c r="N512" s="108" t="str">
        <f t="shared" si="66"/>
        <v/>
      </c>
      <c r="O512" s="108">
        <f t="shared" si="67"/>
        <v>107</v>
      </c>
      <c r="P512" s="108">
        <f t="shared" si="68"/>
        <v>1</v>
      </c>
      <c r="Q512" s="112" t="s">
        <v>406</v>
      </c>
      <c r="R512" s="113">
        <f t="shared" si="69"/>
        <v>1</v>
      </c>
      <c r="S512" s="112" t="s">
        <v>406</v>
      </c>
      <c r="T512" s="113">
        <f t="shared" si="69"/>
        <v>1</v>
      </c>
      <c r="U512" s="112" t="s">
        <v>406</v>
      </c>
      <c r="V512" s="54" t="s">
        <v>406</v>
      </c>
    </row>
    <row r="513" spans="11:22">
      <c r="K513" s="106" t="str">
        <f t="shared" si="71"/>
        <v>1FE</v>
      </c>
      <c r="L513" s="107" t="s">
        <v>2345</v>
      </c>
      <c r="M513" s="108">
        <f t="shared" si="70"/>
        <v>511</v>
      </c>
      <c r="N513" s="108" t="str">
        <f t="shared" si="66"/>
        <v/>
      </c>
      <c r="O513" s="108"/>
      <c r="P513" s="108">
        <f t="shared" si="68"/>
        <v>1</v>
      </c>
      <c r="Q513" s="112" t="s">
        <v>406</v>
      </c>
      <c r="R513" s="113">
        <f t="shared" si="69"/>
        <v>1</v>
      </c>
      <c r="S513" s="112" t="s">
        <v>406</v>
      </c>
      <c r="T513" s="113">
        <f t="shared" si="69"/>
        <v>1</v>
      </c>
      <c r="U513" s="112" t="s">
        <v>406</v>
      </c>
      <c r="V513" s="54" t="s">
        <v>406</v>
      </c>
    </row>
    <row r="514" spans="11:22">
      <c r="K514" s="109" t="str">
        <f t="shared" si="71"/>
        <v>1FF</v>
      </c>
      <c r="L514" s="110" t="s">
        <v>2345</v>
      </c>
      <c r="M514" s="111">
        <f t="shared" si="70"/>
        <v>512</v>
      </c>
      <c r="N514" s="111" t="str">
        <f t="shared" si="66"/>
        <v/>
      </c>
      <c r="O514" s="111"/>
      <c r="P514" s="111">
        <f t="shared" si="68"/>
        <v>1</v>
      </c>
      <c r="Q514" s="115" t="s">
        <v>406</v>
      </c>
      <c r="R514" s="116">
        <f t="shared" si="69"/>
        <v>1</v>
      </c>
      <c r="S514" s="115" t="s">
        <v>406</v>
      </c>
      <c r="T514" s="116">
        <f t="shared" si="69"/>
        <v>1</v>
      </c>
      <c r="U514" s="115" t="s">
        <v>406</v>
      </c>
      <c r="V514" s="54" t="s">
        <v>406</v>
      </c>
    </row>
    <row r="515" spans="11:22">
      <c r="N515" s="47" t="str">
        <f>N3&amp;N4&amp;N5&amp;N6&amp;N7&amp;N8&amp;N9&amp;N10&amp;N11&amp;N12&amp;N13&amp;N14&amp;N15&amp;N16&amp;N17&amp;N18&amp;N19&amp;N20&amp;N21&amp;N22&amp;N23&amp;N24&amp;N25&amp;N26&amp;N27&amp;N28&amp;N29&amp;N30&amp;N31&amp;N32&amp;N33&amp;N34&amp;N35&amp;N36&amp;N37&amp;N38&amp;N39&amp;N40&amp;N41&amp;N42&amp;N43&amp;N44&amp;N45&amp;N46&amp;N47&amp;N48&amp;N49&amp;N50&amp;N51&amp;N52&amp;N53&amp;N54&amp;N55&amp;N56&amp;N57&amp;N58&amp;N59&amp;N60&amp;N61&amp;N62&amp;N63&amp;N64&amp;N65&amp;N66&amp;N67&amp;N68&amp;N69&amp;N70&amp;N71&amp;N72&amp;N73&amp;N74&amp;N75&amp;N76&amp;N77&amp;N78&amp;N79&amp;N80&amp;N81&amp;N82&amp;N83&amp;N84&amp;N85&amp;N86&amp;N87&amp;N88&amp;N89&amp;N90&amp;N91&amp;N92&amp;N93&amp;N94&amp;N95&amp;N96&amp;N97&amp;N98&amp;N99&amp;N100&amp;N101&amp;N102&amp;N103&amp;N104&amp;N105&amp;N106&amp;N107&amp;N108&amp;N109&amp;N110&amp;N111&amp;N112&amp;N113&amp;N114&amp;N115&amp;N116&amp;N117&amp;N118&amp;N119&amp;N120&amp;N121&amp;N122&amp;N123&amp;N124&amp;N125&amp;N126&amp;N127&amp;N128&amp;N129&amp;N130&amp;N131&amp;N132&amp;N133&amp;N134&amp;N135&amp;N136&amp;N137&amp;N138&amp;N139&amp;N140&amp;N141&amp;N142&amp;N143&amp;N144&amp;N145&amp;N146&amp;N147&amp;N148&amp;N149&amp;N150&amp;N151&amp;N152&amp;N153&amp;N154&amp;N155&amp;N156&amp;N157&amp;N158&amp;N159&amp;N160&amp;N161&amp;N162&amp;N163&amp;N164&amp;N165&amp;N166&amp;N167&amp;N168&amp;N169&amp;N170&amp;N171&amp;N172&amp;N173&amp;N174&amp;N175&amp;N176&amp;N177&amp;N178&amp;N179&amp;N180&amp;N181&amp;N182&amp;N183&amp;N184&amp;N185&amp;N186&amp;N187&amp;N188&amp;N189&amp;N190&amp;N191&amp;N192&amp;N193&amp;N194&amp;N195&amp;N196&amp;N197&amp;N198&amp;N199&amp;N200&amp;N201&amp;N202&amp;N203&amp;N204&amp;N205&amp;N206&amp;N207&amp;N208&amp;N209&amp;N210&amp;N211&amp;N212&amp;N213&amp;N214&amp;N215&amp;N216&amp;N217&amp;N218&amp;N219&amp;N220&amp;N221&amp;N222&amp;N223&amp;N224&amp;N225&amp;N226&amp;N227&amp;N228&amp;N229&amp;N230&amp;N231&amp;N232&amp;N233&amp;N234&amp;N235&amp;N236&amp;N237&amp;N238&amp;N239&amp;N240&amp;N241&amp;N242&amp;N243&amp;N244&amp;N245&amp;N246&amp;N247&amp;N248&amp;N249&amp;N250&amp;N251&amp;N252&amp;N253&amp;N254&amp;N255&amp;N256&amp;N257&amp;N258</f>
        <v xml:space="preserve">022, 023, 024, 030, 045, 046, 047, 048, 051, 0FD, 0FE, 0FF, 105, 10A, 127, 12C, 14B, 14E, 14F, 150, 151, 152, 153, 154, 155, 156, 157, 158, 159, 15A, 15B, 15C, 15D, 15E, 15F, 160, 161, 162, 163, 164, 165, 166, 167, 168, 169, 16A, 16B, 16C, 16D, 16E, 16F, 170, 171, 172, 173, 174, 175, 176, 177, 178, 179, 17A, 17B, 17C, 17D, 17E, 17F, 1D6, 1D7, 1D8, 1D9, 1DA, 1DB, 1DC, 1DD, 1DE, 1DF, 1E0, 1E1, 1E2, 1E3, 1E4, 1E5, 1E6, 1E7, 1E8, 1E9, 1EA, 1EB, 1EC, 1ED, 1EE, 1EF, 1F0, 1F1, 1F2, 1F3, 1F4, 1F5, 1F6, 1F7, 1F8, 1F9, 1FA, 1FB, 1FC, 1FD, </v>
      </c>
    </row>
    <row r="516" spans="11:22">
      <c r="N516" s="47" t="str">
        <f>N259&amp;N260&amp;N261&amp;N262&amp;N263&amp;N264&amp;N265&amp;N266&amp;N267&amp;N268&amp;N269&amp;N270&amp;N271&amp;N272&amp;N273&amp;N274&amp;N275&amp;N276&amp;N277&amp;N278&amp;N279&amp;N280&amp;N281&amp;N282&amp;N283&amp;N284&amp;N285&amp;N286&amp;N287&amp;N288&amp;N289&amp;N290&amp;N291&amp;N292&amp;N293&amp;N294&amp;N295&amp;N296&amp;N297&amp;N298&amp;N299&amp;N300&amp;N301&amp;N302&amp;N303&amp;N304&amp;N305&amp;N306&amp;N307&amp;N308&amp;N309&amp;N310&amp;N311&amp;N312&amp;N313&amp;N314&amp;N315&amp;N316&amp;N317&amp;N318&amp;N319&amp;N320&amp;N321&amp;N322&amp;N323&amp;N324&amp;N325&amp;N326&amp;N327&amp;N328&amp;N329&amp;N330&amp;N331&amp;N332&amp;N333&amp;N334&amp;N335&amp;N336&amp;N337&amp;N338&amp;N339&amp;N340&amp;N341&amp;N342&amp;N343&amp;N344&amp;N345&amp;N346&amp;N347&amp;N348&amp;N349&amp;N350&amp;N351&amp;N352&amp;N353&amp;N354&amp;N355&amp;N356&amp;N357&amp;N358&amp;N359&amp;N360&amp;N361&amp;N362&amp;N363&amp;N364&amp;N365&amp;N366&amp;N367&amp;N368&amp;N369&amp;N370&amp;N371&amp;N372&amp;N373&amp;N374&amp;N375&amp;N376&amp;N377&amp;N378&amp;N379&amp;N380&amp;N381&amp;N382&amp;N383&amp;N384&amp;N385&amp;N386&amp;N387&amp;N388&amp;N389&amp;N390&amp;N391&amp;N392&amp;N393&amp;N394&amp;N395&amp;N396&amp;N397&amp;N398&amp;N399&amp;N400&amp;N401&amp;N402&amp;N403&amp;N404&amp;N405&amp;N406&amp;N407&amp;N408&amp;N409&amp;N410&amp;N411&amp;N412&amp;N413&amp;N414&amp;N415&amp;N416&amp;N417&amp;N418&amp;N419&amp;N420&amp;N421&amp;N422&amp;N423&amp;N424&amp;N425&amp;N426&amp;N427&amp;N428&amp;N429&amp;N430&amp;N431&amp;N432&amp;N433&amp;N434&amp;N435&amp;N436&amp;N437&amp;N438&amp;N439&amp;N440&amp;N441&amp;N442&amp;N443&amp;N444&amp;N445&amp;N446&amp;N447&amp;N448&amp;N449&amp;N450&amp;N451&amp;N452&amp;N453&amp;N454&amp;N455&amp;N456&amp;N457&amp;N458&amp;N459&amp;N460&amp;N461&amp;N462&amp;N463&amp;N464&amp;N465&amp;N466&amp;N467&amp;N468&amp;N469&amp;N470&amp;N471&amp;N472&amp;N473&amp;N474&amp;N475&amp;N476&amp;N477&amp;N478&amp;N479&amp;N480&amp;N481&amp;N482&amp;N483&amp;N484&amp;N485&amp;N486&amp;N487&amp;N488&amp;N489&amp;N490&amp;N491&amp;N492&amp;N493&amp;N494&amp;N495&amp;N496&amp;N497&amp;N498&amp;N499&amp;N500&amp;N501&amp;N502&amp;N503&amp;N504&amp;N505&amp;N506&amp;N507&amp;N508&amp;N509&amp;N510&amp;N511&amp;N512&amp;N513&amp;N514</f>
        <v/>
      </c>
    </row>
    <row r="517" spans="11:22">
      <c r="N517" s="47" t="str">
        <f>N515&amp;N516</f>
        <v xml:space="preserve">022, 023, 024, 030, 045, 046, 047, 048, 051, 0FD, 0FE, 0FF, 105, 10A, 127, 12C, 14B, 14E, 14F, 150, 151, 152, 153, 154, 155, 156, 157, 158, 159, 15A, 15B, 15C, 15D, 15E, 15F, 160, 161, 162, 163, 164, 165, 166, 167, 168, 169, 16A, 16B, 16C, 16D, 16E, 16F, 170, 171, 172, 173, 174, 175, 176, 177, 178, 179, 17A, 17B, 17C, 17D, 17E, 17F, 1D6, 1D7, 1D8, 1D9, 1DA, 1DB, 1DC, 1DD, 1DE, 1DF, 1E0, 1E1, 1E2, 1E3, 1E4, 1E5, 1E6, 1E7, 1E8, 1E9, 1EA, 1EB, 1EC, 1ED, 1EE, 1EF, 1F0, 1F1, 1F2, 1F3, 1F4, 1F5, 1F6, 1F7, 1F8, 1F9, 1FA, 1FB, 1FC, 1FD, </v>
      </c>
    </row>
    <row r="576" spans="17:17">
      <c r="Q576" s="47" t="s">
        <v>2944</v>
      </c>
    </row>
    <row r="577" spans="17:17">
      <c r="Q577" s="47" t="s">
        <v>2945</v>
      </c>
    </row>
    <row r="578" spans="17:17">
      <c r="Q578" s="47" t="s">
        <v>2943</v>
      </c>
    </row>
    <row r="579" spans="17:17">
      <c r="Q579" s="47" t="s">
        <v>2950</v>
      </c>
    </row>
    <row r="580" spans="17:17">
      <c r="Q580" s="47" t="s">
        <v>2949</v>
      </c>
    </row>
    <row r="581" spans="17:17">
      <c r="Q581" s="47" t="s">
        <v>2946</v>
      </c>
    </row>
    <row r="582" spans="17:17">
      <c r="Q582" s="47" t="s">
        <v>2947</v>
      </c>
    </row>
    <row r="583" spans="17:17">
      <c r="Q583" s="47" t="s">
        <v>2948</v>
      </c>
    </row>
    <row r="584" spans="17:17">
      <c r="Q584" s="47" t="s">
        <v>2951</v>
      </c>
    </row>
    <row r="585" spans="17:17">
      <c r="Q585" s="47" t="s">
        <v>2952</v>
      </c>
    </row>
  </sheetData>
  <mergeCells count="1">
    <mergeCell ref="W3:W14"/>
  </mergeCells>
  <conditionalFormatting sqref="U4:U512 Q4:S512">
    <cfRule type="expression" dxfId="1" priority="3">
      <formula>INDIRECT(ADDRESS(ROW(),COLUMN()-1))=1</formula>
    </cfRule>
  </conditionalFormatting>
  <conditionalFormatting sqref="T4:T512">
    <cfRule type="expression" dxfId="0" priority="2">
      <formula>INDIRECT(ADDRESS(ROW(),COLUMN()-1))=1</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theme="8" tint="0.39997558519241921"/>
  </sheetPr>
  <dimension ref="A1:D13"/>
  <sheetViews>
    <sheetView workbookViewId="0">
      <selection activeCell="A13" sqref="A13"/>
    </sheetView>
  </sheetViews>
  <sheetFormatPr defaultRowHeight="15"/>
  <cols>
    <col min="1" max="1" width="17.42578125" customWidth="1"/>
    <col min="2" max="2" width="33.85546875" customWidth="1"/>
    <col min="3" max="3" width="32.7109375" style="3" customWidth="1"/>
  </cols>
  <sheetData>
    <row r="1" spans="1:4">
      <c r="A1" t="s">
        <v>403</v>
      </c>
      <c r="B1" t="str">
        <f>RangeAddress(Strings!B2:B513)</f>
        <v>'Strings'!$B$2:$B$513</v>
      </c>
      <c r="C1" s="24" t="s">
        <v>404</v>
      </c>
      <c r="D1" s="31" t="s">
        <v>405</v>
      </c>
    </row>
    <row r="2" spans="1:4">
      <c r="A2" t="s">
        <v>403</v>
      </c>
      <c r="B2" t="str">
        <f>RangeAddress(Strings!C2:C257)</f>
        <v>'Strings'!$C$2:$C$257</v>
      </c>
      <c r="C2" s="24" t="s">
        <v>942</v>
      </c>
      <c r="D2" s="31" t="s">
        <v>8</v>
      </c>
    </row>
    <row r="3" spans="1:4">
      <c r="A3" t="s">
        <v>403</v>
      </c>
      <c r="B3" t="str">
        <f>RangeAddress(Strings!D2:D177)</f>
        <v>'Strings'!$D$2:$D$177</v>
      </c>
      <c r="C3" s="24" t="s">
        <v>947</v>
      </c>
      <c r="D3" s="31" t="s">
        <v>8</v>
      </c>
    </row>
    <row r="4" spans="1:4">
      <c r="A4" t="s">
        <v>403</v>
      </c>
      <c r="B4" t="str">
        <f>RangeAddress(Strings!E2:E161)</f>
        <v>'Strings'!$E$2:$E$161</v>
      </c>
      <c r="C4" s="24" t="s">
        <v>946</v>
      </c>
      <c r="D4" s="31" t="s">
        <v>8</v>
      </c>
    </row>
    <row r="5" spans="1:4">
      <c r="A5" t="s">
        <v>403</v>
      </c>
      <c r="B5" t="str">
        <f>RangeAddress(Effects!$G$3:$G$514)</f>
        <v>'Effects'!$G$3:$G$514</v>
      </c>
      <c r="C5" s="24" t="s">
        <v>410</v>
      </c>
      <c r="D5" s="31" t="s">
        <v>405</v>
      </c>
    </row>
    <row r="6" spans="1:4">
      <c r="A6" t="s">
        <v>403</v>
      </c>
      <c r="B6" t="str">
        <f>RangeAddress(ENTDs!L3:L514)</f>
        <v>'ENTDs'!$L$3:$L$514</v>
      </c>
      <c r="C6" s="24" t="s">
        <v>1974</v>
      </c>
      <c r="D6" s="31" t="s">
        <v>405</v>
      </c>
    </row>
    <row r="7" spans="1:4">
      <c r="A7" t="s">
        <v>948</v>
      </c>
      <c r="B7" t="str">
        <f>B1</f>
        <v>'Strings'!$B$2:$B$513</v>
      </c>
      <c r="C7" s="3" t="str">
        <f>RangeAddress(Abilities!L3:L514)</f>
        <v>'Abilities'!$L$3:$L$514</v>
      </c>
    </row>
    <row r="8" spans="1:4">
      <c r="A8" t="s">
        <v>948</v>
      </c>
      <c r="B8" t="str">
        <f>RangeAddress(Strings!$E$2:$E$161)</f>
        <v>'Strings'!$E$2:$E$161</v>
      </c>
      <c r="C8" s="3" t="str">
        <f>RangeAddress(Jobs!$L$3:$L$162)</f>
        <v>'Jobs'!$L$3:$L$162</v>
      </c>
    </row>
    <row r="9" spans="1:4">
      <c r="A9" t="s">
        <v>948</v>
      </c>
      <c r="B9" t="str">
        <f>RangeAddress(Strings!$D$2:$D$225)</f>
        <v>'Strings'!$D$2:$D$225</v>
      </c>
      <c r="C9" s="3" t="str">
        <f>RangeAddress(Skillsets!$L$3:$L$226)</f>
        <v>'Skillsets'!$L$3:$L$226</v>
      </c>
    </row>
    <row r="10" spans="1:4">
      <c r="A10" t="s">
        <v>403</v>
      </c>
      <c r="B10" t="str">
        <f>RangeAddress(Strings!$F$2:$F$44)</f>
        <v>'Strings'!$F$2:$F$44</v>
      </c>
      <c r="C10" s="24" t="s">
        <v>2714</v>
      </c>
      <c r="D10" s="31" t="s">
        <v>8</v>
      </c>
    </row>
    <row r="11" spans="1:4">
      <c r="A11" t="s">
        <v>403</v>
      </c>
      <c r="B11" t="str">
        <f>RangeAddress(Strings!$G$2:$G$129)</f>
        <v>'Strings'!$G$2:$G$129</v>
      </c>
      <c r="C11" s="24" t="s">
        <v>2742</v>
      </c>
      <c r="D11" s="31" t="s">
        <v>8</v>
      </c>
    </row>
    <row r="12" spans="1:4">
      <c r="A12" t="s">
        <v>403</v>
      </c>
      <c r="B12" t="str">
        <f>RangeAddress(Sprites!$L$4:$L$160)</f>
        <v>'Sprites'!$L$4:$L$160</v>
      </c>
      <c r="C12" s="24" t="s">
        <v>2821</v>
      </c>
      <c r="D12" s="31" t="s">
        <v>8</v>
      </c>
    </row>
    <row r="13" spans="1:4">
      <c r="C13" s="24"/>
      <c r="D13" s="3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9" tint="0.39997558519241921"/>
  </sheetPr>
  <dimension ref="A1:G665"/>
  <sheetViews>
    <sheetView workbookViewId="0">
      <selection activeCell="G12" sqref="G12"/>
    </sheetView>
  </sheetViews>
  <sheetFormatPr defaultRowHeight="15"/>
  <cols>
    <col min="1" max="1" width="5.42578125" style="49" customWidth="1"/>
    <col min="2" max="5" width="29.5703125" style="49" customWidth="1"/>
    <col min="6" max="9" width="30.140625" style="49" customWidth="1"/>
    <col min="10" max="16384" width="9.140625" style="49"/>
  </cols>
  <sheetData>
    <row r="1" spans="1:7">
      <c r="B1" s="51" t="s">
        <v>940</v>
      </c>
      <c r="C1" s="51" t="s">
        <v>941</v>
      </c>
      <c r="D1" s="51" t="s">
        <v>945</v>
      </c>
      <c r="E1" s="51" t="s">
        <v>951</v>
      </c>
      <c r="F1" s="51" t="s">
        <v>2693</v>
      </c>
      <c r="G1" s="51" t="s">
        <v>2713</v>
      </c>
    </row>
    <row r="2" spans="1:7">
      <c r="A2" s="49" t="str">
        <f>DEC2HEX(ROW()-2,4)</f>
        <v>0000</v>
      </c>
      <c r="B2" s="52" t="s">
        <v>406</v>
      </c>
      <c r="C2" s="52" t="s">
        <v>406</v>
      </c>
      <c r="D2" s="52" t="s">
        <v>406</v>
      </c>
      <c r="E2" s="52" t="s">
        <v>406</v>
      </c>
      <c r="F2" s="52" t="s">
        <v>2694</v>
      </c>
      <c r="G2" s="52" t="s">
        <v>2715</v>
      </c>
    </row>
    <row r="3" spans="1:7">
      <c r="A3" s="49" t="str">
        <f t="shared" ref="A3:A66" si="0">DEC2HEX(ROW()-2,4)</f>
        <v>0001</v>
      </c>
      <c r="B3" s="52" t="s">
        <v>1045</v>
      </c>
      <c r="C3" s="52" t="s">
        <v>1494</v>
      </c>
      <c r="D3" s="52" t="s">
        <v>1374</v>
      </c>
      <c r="E3" s="52" t="s">
        <v>1775</v>
      </c>
      <c r="F3" s="52" t="s">
        <v>2695</v>
      </c>
      <c r="G3" s="52" t="s">
        <v>2716</v>
      </c>
    </row>
    <row r="4" spans="1:7">
      <c r="A4" s="49" t="str">
        <f t="shared" si="0"/>
        <v>0002</v>
      </c>
      <c r="B4" s="52" t="s">
        <v>1046</v>
      </c>
      <c r="C4" s="52" t="s">
        <v>1495</v>
      </c>
      <c r="D4" s="52" t="s">
        <v>1468</v>
      </c>
      <c r="E4" s="52" t="s">
        <v>1775</v>
      </c>
      <c r="F4" s="52" t="s">
        <v>2696</v>
      </c>
      <c r="G4" s="52" t="s">
        <v>2717</v>
      </c>
    </row>
    <row r="5" spans="1:7">
      <c r="A5" s="49" t="str">
        <f t="shared" si="0"/>
        <v>0003</v>
      </c>
      <c r="B5" s="52" t="s">
        <v>1047</v>
      </c>
      <c r="C5" s="52" t="s">
        <v>1496</v>
      </c>
      <c r="D5" s="52" t="s">
        <v>1469</v>
      </c>
      <c r="E5" s="52" t="s">
        <v>1775</v>
      </c>
      <c r="F5" s="52" t="s">
        <v>2697</v>
      </c>
      <c r="G5" s="52" t="s">
        <v>2337</v>
      </c>
    </row>
    <row r="6" spans="1:7">
      <c r="A6" s="49" t="str">
        <f t="shared" si="0"/>
        <v>0004</v>
      </c>
      <c r="B6" s="52" t="s">
        <v>1048</v>
      </c>
      <c r="C6" s="52" t="s">
        <v>1497</v>
      </c>
      <c r="D6" s="52" t="s">
        <v>406</v>
      </c>
      <c r="E6" s="52" t="s">
        <v>1775</v>
      </c>
      <c r="F6" s="52" t="s">
        <v>2698</v>
      </c>
      <c r="G6" s="52" t="s">
        <v>2718</v>
      </c>
    </row>
    <row r="7" spans="1:7">
      <c r="A7" s="49" t="str">
        <f t="shared" si="0"/>
        <v>0005</v>
      </c>
      <c r="B7" s="52" t="s">
        <v>1049</v>
      </c>
      <c r="C7" s="52" t="s">
        <v>1498</v>
      </c>
      <c r="D7" s="52" t="s">
        <v>1719</v>
      </c>
      <c r="E7" s="52" t="s">
        <v>1776</v>
      </c>
      <c r="F7" s="52" t="s">
        <v>2699</v>
      </c>
      <c r="G7" s="52" t="s">
        <v>2719</v>
      </c>
    </row>
    <row r="8" spans="1:7">
      <c r="A8" s="49" t="str">
        <f t="shared" si="0"/>
        <v>0006</v>
      </c>
      <c r="B8" s="52" t="s">
        <v>1050</v>
      </c>
      <c r="C8" s="52" t="s">
        <v>1499</v>
      </c>
      <c r="D8" s="52" t="s">
        <v>1720</v>
      </c>
      <c r="E8" s="52" t="s">
        <v>1777</v>
      </c>
      <c r="F8" s="52" t="s">
        <v>2264</v>
      </c>
      <c r="G8" s="52" t="s">
        <v>2720</v>
      </c>
    </row>
    <row r="9" spans="1:7">
      <c r="A9" s="49" t="str">
        <f t="shared" si="0"/>
        <v>0007</v>
      </c>
      <c r="B9" s="52" t="s">
        <v>1051</v>
      </c>
      <c r="C9" s="52" t="s">
        <v>1500</v>
      </c>
      <c r="D9" s="52" t="s">
        <v>1721</v>
      </c>
      <c r="E9" s="52" t="s">
        <v>1775</v>
      </c>
      <c r="F9" s="52" t="s">
        <v>2304</v>
      </c>
      <c r="G9" s="52" t="s">
        <v>2308</v>
      </c>
    </row>
    <row r="10" spans="1:7">
      <c r="A10" s="49" t="str">
        <f t="shared" si="0"/>
        <v>0008</v>
      </c>
      <c r="B10" s="52" t="s">
        <v>1052</v>
      </c>
      <c r="C10" s="52" t="s">
        <v>1501</v>
      </c>
      <c r="D10" s="52" t="s">
        <v>1722</v>
      </c>
      <c r="E10" s="52" t="s">
        <v>1777</v>
      </c>
      <c r="F10" s="52" t="s">
        <v>2293</v>
      </c>
      <c r="G10" s="52" t="s">
        <v>2695</v>
      </c>
    </row>
    <row r="11" spans="1:7">
      <c r="A11" s="49" t="str">
        <f t="shared" si="0"/>
        <v>0009</v>
      </c>
      <c r="B11" s="52" t="s">
        <v>1053</v>
      </c>
      <c r="C11" s="52" t="s">
        <v>1502</v>
      </c>
      <c r="D11" s="52" t="s">
        <v>1723</v>
      </c>
      <c r="E11" s="52" t="s">
        <v>1778</v>
      </c>
      <c r="F11" s="52" t="s">
        <v>2700</v>
      </c>
      <c r="G11" s="52" t="s">
        <v>2721</v>
      </c>
    </row>
    <row r="12" spans="1:7">
      <c r="A12" s="49" t="str">
        <f t="shared" si="0"/>
        <v>000A</v>
      </c>
      <c r="B12" s="52" t="s">
        <v>1054</v>
      </c>
      <c r="C12" s="52" t="s">
        <v>1503</v>
      </c>
      <c r="D12" s="52" t="s">
        <v>1724</v>
      </c>
      <c r="E12" s="52" t="s">
        <v>1779</v>
      </c>
      <c r="F12" s="52" t="s">
        <v>2283</v>
      </c>
      <c r="G12" s="52" t="s">
        <v>2335</v>
      </c>
    </row>
    <row r="13" spans="1:7">
      <c r="A13" s="49" t="str">
        <f t="shared" si="0"/>
        <v>000B</v>
      </c>
      <c r="B13" s="52" t="s">
        <v>1055</v>
      </c>
      <c r="C13" s="52" t="s">
        <v>1504</v>
      </c>
      <c r="D13" s="52" t="s">
        <v>1725</v>
      </c>
      <c r="E13" s="52" t="s">
        <v>1779</v>
      </c>
      <c r="F13" s="52" t="s">
        <v>2701</v>
      </c>
      <c r="G13" s="52" t="s">
        <v>2722</v>
      </c>
    </row>
    <row r="14" spans="1:7">
      <c r="A14" s="49" t="str">
        <f t="shared" si="0"/>
        <v>000C</v>
      </c>
      <c r="B14" s="52" t="s">
        <v>1056</v>
      </c>
      <c r="C14" s="52" t="s">
        <v>1505</v>
      </c>
      <c r="D14" s="52" t="s">
        <v>1726</v>
      </c>
      <c r="E14" s="52" t="s">
        <v>1780</v>
      </c>
      <c r="F14" s="52" t="s">
        <v>2702</v>
      </c>
      <c r="G14" s="52" t="s">
        <v>2723</v>
      </c>
    </row>
    <row r="15" spans="1:7">
      <c r="A15" s="49" t="str">
        <f t="shared" si="0"/>
        <v>000D</v>
      </c>
      <c r="B15" s="52" t="s">
        <v>1057</v>
      </c>
      <c r="C15" s="52" t="s">
        <v>1506</v>
      </c>
      <c r="D15" s="52" t="s">
        <v>1727</v>
      </c>
      <c r="E15" s="52" t="s">
        <v>1781</v>
      </c>
      <c r="F15" s="52" t="s">
        <v>2319</v>
      </c>
      <c r="G15" s="52" t="s">
        <v>2724</v>
      </c>
    </row>
    <row r="16" spans="1:7">
      <c r="A16" s="49" t="str">
        <f t="shared" si="0"/>
        <v>000E</v>
      </c>
      <c r="B16" s="52" t="s">
        <v>1058</v>
      </c>
      <c r="C16" s="52" t="s">
        <v>1507</v>
      </c>
      <c r="D16" s="52" t="s">
        <v>1728</v>
      </c>
      <c r="E16" s="52" t="s">
        <v>1782</v>
      </c>
      <c r="F16" s="52" t="s">
        <v>2295</v>
      </c>
      <c r="G16" s="52" t="s">
        <v>2725</v>
      </c>
    </row>
    <row r="17" spans="1:7">
      <c r="A17" s="49" t="str">
        <f t="shared" si="0"/>
        <v>000F</v>
      </c>
      <c r="B17" s="52" t="s">
        <v>1059</v>
      </c>
      <c r="C17" s="52" t="s">
        <v>1508</v>
      </c>
      <c r="D17" s="52" t="s">
        <v>1729</v>
      </c>
      <c r="E17" s="52" t="s">
        <v>1783</v>
      </c>
      <c r="F17" s="52" t="s">
        <v>2277</v>
      </c>
      <c r="G17" s="52" t="s">
        <v>2726</v>
      </c>
    </row>
    <row r="18" spans="1:7">
      <c r="A18" s="49" t="str">
        <f t="shared" si="0"/>
        <v>0010</v>
      </c>
      <c r="B18" s="52" t="s">
        <v>1060</v>
      </c>
      <c r="C18" s="52" t="s">
        <v>1509</v>
      </c>
      <c r="D18" s="52" t="s">
        <v>1730</v>
      </c>
      <c r="E18" s="52" t="s">
        <v>1784</v>
      </c>
      <c r="F18" s="52" t="s">
        <v>2336</v>
      </c>
      <c r="G18" s="52" t="s">
        <v>2332</v>
      </c>
    </row>
    <row r="19" spans="1:7">
      <c r="A19" s="49" t="str">
        <f t="shared" si="0"/>
        <v>0011</v>
      </c>
      <c r="B19" s="52" t="s">
        <v>1061</v>
      </c>
      <c r="C19" s="52" t="s">
        <v>1510</v>
      </c>
      <c r="D19" s="52" t="s">
        <v>1731</v>
      </c>
      <c r="E19" s="52" t="s">
        <v>1785</v>
      </c>
      <c r="F19" s="52" t="s">
        <v>2271</v>
      </c>
      <c r="G19" s="52" t="s">
        <v>2727</v>
      </c>
    </row>
    <row r="20" spans="1:7">
      <c r="A20" s="49" t="str">
        <f t="shared" si="0"/>
        <v>0012</v>
      </c>
      <c r="B20" s="52" t="s">
        <v>1062</v>
      </c>
      <c r="C20" s="52" t="s">
        <v>1511</v>
      </c>
      <c r="D20" s="52" t="s">
        <v>1732</v>
      </c>
      <c r="E20" s="52" t="s">
        <v>1786</v>
      </c>
      <c r="F20" s="52" t="s">
        <v>2263</v>
      </c>
      <c r="G20" s="52" t="s">
        <v>2728</v>
      </c>
    </row>
    <row r="21" spans="1:7">
      <c r="A21" s="49" t="str">
        <f t="shared" si="0"/>
        <v>0013</v>
      </c>
      <c r="B21" s="52" t="s">
        <v>1063</v>
      </c>
      <c r="C21" s="52" t="s">
        <v>1512</v>
      </c>
      <c r="D21" s="52" t="s">
        <v>1733</v>
      </c>
      <c r="E21" s="52" t="s">
        <v>1787</v>
      </c>
      <c r="F21" s="52" t="s">
        <v>2290</v>
      </c>
      <c r="G21" s="52" t="s">
        <v>2726</v>
      </c>
    </row>
    <row r="22" spans="1:7">
      <c r="A22" s="49" t="str">
        <f t="shared" si="0"/>
        <v>0014</v>
      </c>
      <c r="B22" s="52" t="s">
        <v>1064</v>
      </c>
      <c r="C22" s="52" t="s">
        <v>1513</v>
      </c>
      <c r="D22" s="52" t="s">
        <v>1734</v>
      </c>
      <c r="E22" s="52" t="s">
        <v>1788</v>
      </c>
      <c r="F22" s="52" t="s">
        <v>2703</v>
      </c>
      <c r="G22" s="52" t="s">
        <v>2729</v>
      </c>
    </row>
    <row r="23" spans="1:7">
      <c r="A23" s="49" t="str">
        <f t="shared" si="0"/>
        <v>0015</v>
      </c>
      <c r="B23" s="52" t="s">
        <v>1065</v>
      </c>
      <c r="C23" s="52" t="s">
        <v>1514</v>
      </c>
      <c r="D23" s="52" t="s">
        <v>1735</v>
      </c>
      <c r="E23" s="52" t="s">
        <v>1789</v>
      </c>
      <c r="F23" s="52" t="s">
        <v>2704</v>
      </c>
      <c r="G23" s="52" t="s">
        <v>2699</v>
      </c>
    </row>
    <row r="24" spans="1:7">
      <c r="A24" s="49" t="str">
        <f t="shared" si="0"/>
        <v>0016</v>
      </c>
      <c r="B24" s="52" t="s">
        <v>1066</v>
      </c>
      <c r="C24" s="52" t="s">
        <v>1515</v>
      </c>
      <c r="D24" s="52" t="s">
        <v>1736</v>
      </c>
      <c r="E24" s="52" t="s">
        <v>1790</v>
      </c>
      <c r="F24" s="52" t="s">
        <v>2705</v>
      </c>
      <c r="G24" s="52" t="s">
        <v>2264</v>
      </c>
    </row>
    <row r="25" spans="1:7">
      <c r="A25" s="49" t="str">
        <f t="shared" si="0"/>
        <v>0017</v>
      </c>
      <c r="B25" s="52" t="s">
        <v>1067</v>
      </c>
      <c r="C25" s="52" t="s">
        <v>1516</v>
      </c>
      <c r="D25" s="52" t="s">
        <v>1737</v>
      </c>
      <c r="E25" s="52" t="s">
        <v>1785</v>
      </c>
      <c r="F25" s="52" t="s">
        <v>2343</v>
      </c>
      <c r="G25" s="52" t="s">
        <v>2730</v>
      </c>
    </row>
    <row r="26" spans="1:7">
      <c r="A26" s="49" t="str">
        <f t="shared" si="0"/>
        <v>0018</v>
      </c>
      <c r="B26" s="52" t="s">
        <v>1068</v>
      </c>
      <c r="C26" s="52" t="s">
        <v>1517</v>
      </c>
      <c r="D26" s="52" t="s">
        <v>1738</v>
      </c>
      <c r="E26" s="52" t="s">
        <v>1791</v>
      </c>
      <c r="F26" s="52" t="s">
        <v>2265</v>
      </c>
      <c r="G26" s="52" t="s">
        <v>2731</v>
      </c>
    </row>
    <row r="27" spans="1:7">
      <c r="A27" s="49" t="str">
        <f t="shared" si="0"/>
        <v>0019</v>
      </c>
      <c r="B27" s="52" t="s">
        <v>1069</v>
      </c>
      <c r="C27" s="52" t="s">
        <v>1518</v>
      </c>
      <c r="D27" s="52" t="s">
        <v>1739</v>
      </c>
      <c r="E27" s="52" t="s">
        <v>1792</v>
      </c>
      <c r="F27" s="52" t="s">
        <v>2706</v>
      </c>
      <c r="G27" s="52" t="s">
        <v>2304</v>
      </c>
    </row>
    <row r="28" spans="1:7">
      <c r="A28" s="49" t="str">
        <f t="shared" si="0"/>
        <v>001A</v>
      </c>
      <c r="B28" s="52" t="s">
        <v>1070</v>
      </c>
      <c r="C28" s="52" t="s">
        <v>1519</v>
      </c>
      <c r="D28" s="52" t="s">
        <v>1739</v>
      </c>
      <c r="E28" s="52" t="s">
        <v>1786</v>
      </c>
      <c r="F28" s="52" t="s">
        <v>2260</v>
      </c>
      <c r="G28" s="52" t="s">
        <v>2732</v>
      </c>
    </row>
    <row r="29" spans="1:7">
      <c r="A29" s="49" t="str">
        <f t="shared" si="0"/>
        <v>001B</v>
      </c>
      <c r="B29" s="52" t="s">
        <v>1071</v>
      </c>
      <c r="C29" s="52" t="s">
        <v>1520</v>
      </c>
      <c r="D29" s="52" t="s">
        <v>1739</v>
      </c>
      <c r="E29" s="52" t="s">
        <v>1777</v>
      </c>
      <c r="F29" s="52" t="s">
        <v>2707</v>
      </c>
      <c r="G29" s="52" t="s">
        <v>2293</v>
      </c>
    </row>
    <row r="30" spans="1:7">
      <c r="A30" s="49" t="str">
        <f t="shared" si="0"/>
        <v>001C</v>
      </c>
      <c r="B30" s="52" t="s">
        <v>1072</v>
      </c>
      <c r="C30" s="52" t="s">
        <v>1212</v>
      </c>
      <c r="D30" s="52" t="s">
        <v>1739</v>
      </c>
      <c r="E30" s="52" t="s">
        <v>1793</v>
      </c>
      <c r="F30" s="52" t="s">
        <v>2708</v>
      </c>
      <c r="G30" s="52" t="s">
        <v>2733</v>
      </c>
    </row>
    <row r="31" spans="1:7">
      <c r="A31" s="49" t="str">
        <f t="shared" si="0"/>
        <v>001D</v>
      </c>
      <c r="B31" s="52" t="s">
        <v>1073</v>
      </c>
      <c r="C31" s="52" t="s">
        <v>1521</v>
      </c>
      <c r="D31" s="52" t="s">
        <v>1740</v>
      </c>
      <c r="E31" s="52" t="s">
        <v>1794</v>
      </c>
      <c r="F31" s="52" t="s">
        <v>2275</v>
      </c>
      <c r="G31" s="52" t="s">
        <v>2734</v>
      </c>
    </row>
    <row r="32" spans="1:7">
      <c r="A32" s="49" t="str">
        <f t="shared" si="0"/>
        <v>001E</v>
      </c>
      <c r="B32" s="52" t="s">
        <v>1074</v>
      </c>
      <c r="C32" s="52" t="s">
        <v>1522</v>
      </c>
      <c r="D32" s="52" t="s">
        <v>1741</v>
      </c>
      <c r="E32" s="52" t="s">
        <v>1776</v>
      </c>
      <c r="F32" s="52" t="s">
        <v>2286</v>
      </c>
      <c r="G32" s="52" t="s">
        <v>2735</v>
      </c>
    </row>
    <row r="33" spans="1:7">
      <c r="A33" s="49" t="str">
        <f t="shared" si="0"/>
        <v>001F</v>
      </c>
      <c r="B33" s="52" t="s">
        <v>1075</v>
      </c>
      <c r="C33" s="52" t="s">
        <v>1523</v>
      </c>
      <c r="D33" s="52" t="s">
        <v>1719</v>
      </c>
      <c r="E33" s="52" t="s">
        <v>1795</v>
      </c>
      <c r="F33" s="52" t="s">
        <v>2306</v>
      </c>
      <c r="G33" s="52" t="s">
        <v>2700</v>
      </c>
    </row>
    <row r="34" spans="1:7">
      <c r="A34" s="49" t="str">
        <f t="shared" si="0"/>
        <v>0020</v>
      </c>
      <c r="B34" s="52" t="s">
        <v>1076</v>
      </c>
      <c r="C34" s="52" t="s">
        <v>1524</v>
      </c>
      <c r="D34" s="52" t="s">
        <v>1206</v>
      </c>
      <c r="E34" s="52" t="s">
        <v>1796</v>
      </c>
      <c r="F34" s="52" t="s">
        <v>2280</v>
      </c>
      <c r="G34" s="52" t="s">
        <v>2261</v>
      </c>
    </row>
    <row r="35" spans="1:7">
      <c r="A35" s="49" t="str">
        <f t="shared" si="0"/>
        <v>0021</v>
      </c>
      <c r="B35" s="52" t="s">
        <v>1077</v>
      </c>
      <c r="C35" s="52" t="s">
        <v>1525</v>
      </c>
      <c r="D35" s="52" t="s">
        <v>1740</v>
      </c>
      <c r="E35" s="52" t="s">
        <v>1797</v>
      </c>
      <c r="F35" s="52" t="s">
        <v>2302</v>
      </c>
      <c r="G35" s="52" t="s">
        <v>2736</v>
      </c>
    </row>
    <row r="36" spans="1:7">
      <c r="A36" s="49" t="str">
        <f t="shared" si="0"/>
        <v>0022</v>
      </c>
      <c r="B36" s="52" t="s">
        <v>1078</v>
      </c>
      <c r="C36" s="52" t="s">
        <v>1526</v>
      </c>
      <c r="D36" s="52" t="s">
        <v>1740</v>
      </c>
      <c r="E36" s="52" t="s">
        <v>1790</v>
      </c>
      <c r="F36" s="52" t="s">
        <v>2323</v>
      </c>
      <c r="G36" s="52" t="s">
        <v>2737</v>
      </c>
    </row>
    <row r="37" spans="1:7">
      <c r="A37" s="49" t="str">
        <f t="shared" si="0"/>
        <v>0023</v>
      </c>
      <c r="B37" s="52" t="s">
        <v>1079</v>
      </c>
      <c r="C37" s="52" t="s">
        <v>1527</v>
      </c>
      <c r="D37" s="52" t="s">
        <v>1742</v>
      </c>
      <c r="E37" s="52" t="s">
        <v>1798</v>
      </c>
      <c r="F37" s="52" t="s">
        <v>2281</v>
      </c>
      <c r="G37" s="52" t="s">
        <v>2283</v>
      </c>
    </row>
    <row r="38" spans="1:7">
      <c r="A38" s="49" t="str">
        <f t="shared" si="0"/>
        <v>0024</v>
      </c>
      <c r="B38" s="52" t="s">
        <v>1080</v>
      </c>
      <c r="C38" s="52" t="s">
        <v>1528</v>
      </c>
      <c r="D38" s="52" t="s">
        <v>1743</v>
      </c>
      <c r="E38" s="52" t="s">
        <v>1799</v>
      </c>
      <c r="F38" s="52" t="s">
        <v>2709</v>
      </c>
      <c r="G38" s="52" t="s">
        <v>2738</v>
      </c>
    </row>
    <row r="39" spans="1:7">
      <c r="A39" s="49" t="str">
        <f t="shared" si="0"/>
        <v>0025</v>
      </c>
      <c r="B39" s="52" t="s">
        <v>1081</v>
      </c>
      <c r="C39" s="52" t="s">
        <v>1529</v>
      </c>
      <c r="D39" s="52" t="s">
        <v>1744</v>
      </c>
      <c r="E39" s="52" t="s">
        <v>1799</v>
      </c>
      <c r="F39" s="52" t="s">
        <v>2285</v>
      </c>
      <c r="G39" s="52" t="s">
        <v>2739</v>
      </c>
    </row>
    <row r="40" spans="1:7">
      <c r="A40" s="49" t="str">
        <f t="shared" si="0"/>
        <v>0026</v>
      </c>
      <c r="B40" s="52" t="s">
        <v>1082</v>
      </c>
      <c r="C40" s="52" t="s">
        <v>1530</v>
      </c>
      <c r="D40" s="52" t="s">
        <v>1744</v>
      </c>
      <c r="E40" s="52" t="s">
        <v>1800</v>
      </c>
      <c r="F40" s="52" t="s">
        <v>2318</v>
      </c>
      <c r="G40" s="52" t="s">
        <v>2701</v>
      </c>
    </row>
    <row r="41" spans="1:7">
      <c r="A41" s="49" t="str">
        <f t="shared" si="0"/>
        <v>0027</v>
      </c>
      <c r="B41" s="52" t="s">
        <v>1083</v>
      </c>
      <c r="C41" s="52" t="s">
        <v>1531</v>
      </c>
      <c r="D41" s="52" t="s">
        <v>1206</v>
      </c>
      <c r="E41" s="52" t="s">
        <v>1801</v>
      </c>
      <c r="F41" s="52" t="s">
        <v>2289</v>
      </c>
      <c r="G41" s="52" t="s">
        <v>2740</v>
      </c>
    </row>
    <row r="42" spans="1:7">
      <c r="A42" s="49" t="str">
        <f t="shared" si="0"/>
        <v>0028</v>
      </c>
      <c r="B42" s="52" t="s">
        <v>406</v>
      </c>
      <c r="C42" s="52" t="s">
        <v>1120</v>
      </c>
      <c r="D42" s="52" t="s">
        <v>1740</v>
      </c>
      <c r="E42" s="52" t="s">
        <v>1796</v>
      </c>
      <c r="F42" s="52" t="s">
        <v>2320</v>
      </c>
      <c r="G42" s="52" t="s">
        <v>2287</v>
      </c>
    </row>
    <row r="43" spans="1:7">
      <c r="A43" s="49" t="str">
        <f t="shared" si="0"/>
        <v>0029</v>
      </c>
      <c r="B43" s="52" t="s">
        <v>1084</v>
      </c>
      <c r="C43" s="52" t="s">
        <v>1121</v>
      </c>
      <c r="D43" s="52" t="s">
        <v>1745</v>
      </c>
      <c r="E43" s="52" t="s">
        <v>1792</v>
      </c>
      <c r="F43" s="52" t="s">
        <v>2329</v>
      </c>
      <c r="G43" s="52" t="s">
        <v>2741</v>
      </c>
    </row>
    <row r="44" spans="1:7">
      <c r="A44" s="49" t="str">
        <f t="shared" si="0"/>
        <v>002A</v>
      </c>
      <c r="B44" s="52" t="s">
        <v>1085</v>
      </c>
      <c r="C44" s="52" t="s">
        <v>1122</v>
      </c>
      <c r="D44" s="52" t="s">
        <v>1746</v>
      </c>
      <c r="E44" s="52" t="s">
        <v>1799</v>
      </c>
      <c r="F44" s="52" t="s">
        <v>2328</v>
      </c>
      <c r="G44" s="52" t="s">
        <v>2702</v>
      </c>
    </row>
    <row r="45" spans="1:7">
      <c r="A45" s="49" t="str">
        <f t="shared" si="0"/>
        <v>002B</v>
      </c>
      <c r="B45" s="52" t="s">
        <v>1086</v>
      </c>
      <c r="C45" s="52" t="s">
        <v>1123</v>
      </c>
      <c r="D45" s="52" t="s">
        <v>1747</v>
      </c>
      <c r="E45" s="52" t="s">
        <v>1790</v>
      </c>
      <c r="G45" s="52" t="s">
        <v>2743</v>
      </c>
    </row>
    <row r="46" spans="1:7">
      <c r="A46" s="49" t="str">
        <f t="shared" si="0"/>
        <v>002C</v>
      </c>
      <c r="B46" s="52" t="s">
        <v>1087</v>
      </c>
      <c r="C46" s="52" t="s">
        <v>1124</v>
      </c>
      <c r="D46" s="52" t="s">
        <v>1748</v>
      </c>
      <c r="E46" s="52" t="s">
        <v>1788</v>
      </c>
      <c r="G46" s="52" t="s">
        <v>2319</v>
      </c>
    </row>
    <row r="47" spans="1:7">
      <c r="A47" s="49" t="str">
        <f t="shared" si="0"/>
        <v>002D</v>
      </c>
      <c r="B47" s="52" t="s">
        <v>406</v>
      </c>
      <c r="C47" s="52" t="s">
        <v>1125</v>
      </c>
      <c r="D47" s="52" t="s">
        <v>1749</v>
      </c>
      <c r="E47" s="52" t="s">
        <v>1802</v>
      </c>
      <c r="G47" s="52" t="s">
        <v>2744</v>
      </c>
    </row>
    <row r="48" spans="1:7">
      <c r="A48" s="49" t="str">
        <f t="shared" si="0"/>
        <v>002E</v>
      </c>
      <c r="B48" s="52" t="s">
        <v>1088</v>
      </c>
      <c r="C48" s="52" t="s">
        <v>1126</v>
      </c>
      <c r="D48" s="52" t="s">
        <v>1750</v>
      </c>
      <c r="E48" s="52" t="s">
        <v>1802</v>
      </c>
      <c r="G48" s="52" t="s">
        <v>2745</v>
      </c>
    </row>
    <row r="49" spans="1:7">
      <c r="A49" s="49" t="str">
        <f t="shared" si="0"/>
        <v>002F</v>
      </c>
      <c r="B49" s="52" t="s">
        <v>1089</v>
      </c>
      <c r="C49" s="52" t="s">
        <v>1127</v>
      </c>
      <c r="D49" s="52" t="s">
        <v>1751</v>
      </c>
      <c r="E49" s="52" t="s">
        <v>1799</v>
      </c>
      <c r="G49" s="52" t="s">
        <v>2295</v>
      </c>
    </row>
    <row r="50" spans="1:7">
      <c r="A50" s="49" t="str">
        <f t="shared" si="0"/>
        <v>0030</v>
      </c>
      <c r="B50" s="52" t="s">
        <v>1090</v>
      </c>
      <c r="C50" s="52" t="s">
        <v>1532</v>
      </c>
      <c r="D50" s="52" t="s">
        <v>1740</v>
      </c>
      <c r="E50" s="52" t="s">
        <v>1788</v>
      </c>
      <c r="G50" s="52" t="s">
        <v>2746</v>
      </c>
    </row>
    <row r="51" spans="1:7">
      <c r="A51" s="49" t="str">
        <f t="shared" si="0"/>
        <v>0031</v>
      </c>
      <c r="B51" s="52" t="s">
        <v>1091</v>
      </c>
      <c r="C51" s="52" t="s">
        <v>1533</v>
      </c>
      <c r="D51" s="52" t="s">
        <v>1743</v>
      </c>
      <c r="E51" s="52" t="s">
        <v>1803</v>
      </c>
      <c r="G51" s="52" t="s">
        <v>2277</v>
      </c>
    </row>
    <row r="52" spans="1:7">
      <c r="A52" s="49" t="str">
        <f t="shared" si="0"/>
        <v>0032</v>
      </c>
      <c r="B52" s="52" t="s">
        <v>1092</v>
      </c>
      <c r="C52" s="52" t="s">
        <v>1534</v>
      </c>
      <c r="D52" s="52" t="s">
        <v>1749</v>
      </c>
      <c r="E52" s="52" t="s">
        <v>1804</v>
      </c>
      <c r="G52" s="52" t="s">
        <v>2747</v>
      </c>
    </row>
    <row r="53" spans="1:7">
      <c r="A53" s="49" t="str">
        <f t="shared" si="0"/>
        <v>0033</v>
      </c>
      <c r="B53" s="52" t="s">
        <v>1093</v>
      </c>
      <c r="C53" s="52" t="s">
        <v>1535</v>
      </c>
      <c r="D53" s="52" t="s">
        <v>1721</v>
      </c>
      <c r="E53" s="52" t="s">
        <v>1777</v>
      </c>
      <c r="G53" s="52" t="s">
        <v>2747</v>
      </c>
    </row>
    <row r="54" spans="1:7">
      <c r="A54" s="49" t="str">
        <f t="shared" si="0"/>
        <v>0034</v>
      </c>
      <c r="B54" s="52" t="s">
        <v>1094</v>
      </c>
      <c r="C54" s="52" t="s">
        <v>1536</v>
      </c>
      <c r="D54" s="52" t="s">
        <v>1732</v>
      </c>
      <c r="E54" s="52" t="s">
        <v>1776</v>
      </c>
      <c r="G54" s="52" t="s">
        <v>2338</v>
      </c>
    </row>
    <row r="55" spans="1:7">
      <c r="A55" s="49" t="str">
        <f t="shared" si="0"/>
        <v>0035</v>
      </c>
      <c r="B55" s="52" t="s">
        <v>1095</v>
      </c>
      <c r="C55" s="52" t="s">
        <v>1537</v>
      </c>
      <c r="D55" s="52" t="s">
        <v>1752</v>
      </c>
      <c r="E55" s="52" t="s">
        <v>1805</v>
      </c>
      <c r="G55" s="52" t="s">
        <v>2748</v>
      </c>
    </row>
    <row r="56" spans="1:7">
      <c r="A56" s="49" t="str">
        <f t="shared" si="0"/>
        <v>0036</v>
      </c>
      <c r="B56" s="52" t="s">
        <v>1096</v>
      </c>
      <c r="C56" s="52" t="s">
        <v>1538</v>
      </c>
      <c r="D56" s="52" t="s">
        <v>1753</v>
      </c>
      <c r="E56" s="52" t="s">
        <v>1806</v>
      </c>
      <c r="G56" s="52" t="s">
        <v>2749</v>
      </c>
    </row>
    <row r="57" spans="1:7">
      <c r="A57" s="49" t="str">
        <f t="shared" si="0"/>
        <v>0037</v>
      </c>
      <c r="B57" s="52" t="s">
        <v>1097</v>
      </c>
      <c r="C57" s="52" t="s">
        <v>1539</v>
      </c>
      <c r="D57" s="52" t="s">
        <v>1753</v>
      </c>
      <c r="E57" s="52" t="s">
        <v>1807</v>
      </c>
      <c r="G57" s="52" t="s">
        <v>2750</v>
      </c>
    </row>
    <row r="58" spans="1:7">
      <c r="A58" s="49" t="str">
        <f t="shared" si="0"/>
        <v>0038</v>
      </c>
      <c r="B58" s="52" t="s">
        <v>1098</v>
      </c>
      <c r="C58" s="52" t="s">
        <v>1540</v>
      </c>
      <c r="D58" s="52" t="s">
        <v>1734</v>
      </c>
      <c r="E58" s="52" t="s">
        <v>1808</v>
      </c>
      <c r="G58" s="52" t="s">
        <v>2263</v>
      </c>
    </row>
    <row r="59" spans="1:7">
      <c r="A59" s="49" t="str">
        <f t="shared" si="0"/>
        <v>0039</v>
      </c>
      <c r="B59" s="52" t="s">
        <v>1099</v>
      </c>
      <c r="C59" s="52" t="s">
        <v>1541</v>
      </c>
      <c r="D59" s="52" t="s">
        <v>1734</v>
      </c>
      <c r="E59" s="52" t="s">
        <v>406</v>
      </c>
      <c r="G59" s="52" t="s">
        <v>2751</v>
      </c>
    </row>
    <row r="60" spans="1:7">
      <c r="A60" s="49" t="str">
        <f t="shared" si="0"/>
        <v>003A</v>
      </c>
      <c r="B60" s="52" t="s">
        <v>1100</v>
      </c>
      <c r="C60" s="52" t="s">
        <v>1542</v>
      </c>
      <c r="D60" s="52" t="s">
        <v>1740</v>
      </c>
      <c r="E60" s="52" t="s">
        <v>406</v>
      </c>
      <c r="G60" s="52" t="s">
        <v>2752</v>
      </c>
    </row>
    <row r="61" spans="1:7">
      <c r="A61" s="49" t="str">
        <f t="shared" si="0"/>
        <v>003B</v>
      </c>
      <c r="B61" s="52" t="s">
        <v>1101</v>
      </c>
      <c r="C61" s="52" t="s">
        <v>1543</v>
      </c>
      <c r="D61" s="52" t="s">
        <v>1754</v>
      </c>
      <c r="E61" s="52" t="s">
        <v>406</v>
      </c>
      <c r="G61" s="52" t="s">
        <v>2753</v>
      </c>
    </row>
    <row r="62" spans="1:7">
      <c r="A62" s="49" t="str">
        <f t="shared" si="0"/>
        <v>003C</v>
      </c>
      <c r="B62" s="52" t="s">
        <v>1102</v>
      </c>
      <c r="C62" s="52" t="s">
        <v>1544</v>
      </c>
      <c r="D62" s="52" t="s">
        <v>1741</v>
      </c>
      <c r="E62" s="52" t="s">
        <v>1809</v>
      </c>
      <c r="G62" s="52" t="s">
        <v>2754</v>
      </c>
    </row>
    <row r="63" spans="1:7">
      <c r="A63" s="49" t="str">
        <f t="shared" si="0"/>
        <v>003D</v>
      </c>
      <c r="B63" s="52" t="s">
        <v>1103</v>
      </c>
      <c r="C63" s="52" t="s">
        <v>1545</v>
      </c>
      <c r="D63" s="52" t="s">
        <v>1755</v>
      </c>
      <c r="E63" s="52" t="s">
        <v>1810</v>
      </c>
      <c r="G63" s="52" t="s">
        <v>2755</v>
      </c>
    </row>
    <row r="64" spans="1:7">
      <c r="A64" s="49" t="str">
        <f t="shared" si="0"/>
        <v>003E</v>
      </c>
      <c r="B64" s="52" t="s">
        <v>1104</v>
      </c>
      <c r="C64" s="52" t="s">
        <v>1546</v>
      </c>
      <c r="D64" s="52" t="s">
        <v>1754</v>
      </c>
      <c r="E64" s="52" t="s">
        <v>1811</v>
      </c>
      <c r="G64" s="52" t="s">
        <v>2756</v>
      </c>
    </row>
    <row r="65" spans="1:7">
      <c r="A65" s="49" t="str">
        <f t="shared" si="0"/>
        <v>003F</v>
      </c>
      <c r="B65" s="52" t="s">
        <v>1105</v>
      </c>
      <c r="C65" s="52" t="s">
        <v>1547</v>
      </c>
      <c r="D65" s="52" t="s">
        <v>1239</v>
      </c>
      <c r="E65" s="52" t="s">
        <v>1812</v>
      </c>
      <c r="G65" s="52" t="s">
        <v>2290</v>
      </c>
    </row>
    <row r="66" spans="1:7">
      <c r="A66" s="49" t="str">
        <f t="shared" si="0"/>
        <v>0040</v>
      </c>
      <c r="B66" s="52" t="s">
        <v>1106</v>
      </c>
      <c r="C66" s="52" t="s">
        <v>1548</v>
      </c>
      <c r="D66" s="52" t="s">
        <v>1741</v>
      </c>
      <c r="E66" s="52" t="s">
        <v>1813</v>
      </c>
      <c r="G66" s="52" t="s">
        <v>2757</v>
      </c>
    </row>
    <row r="67" spans="1:7">
      <c r="A67" s="49" t="str">
        <f t="shared" ref="A67:A130" si="1">DEC2HEX(ROW()-2,4)</f>
        <v>0041</v>
      </c>
      <c r="B67" s="52" t="s">
        <v>1107</v>
      </c>
      <c r="C67" s="52" t="s">
        <v>1549</v>
      </c>
      <c r="D67" s="52" t="s">
        <v>1755</v>
      </c>
      <c r="E67" s="52" t="s">
        <v>1814</v>
      </c>
      <c r="G67" s="52" t="s">
        <v>2758</v>
      </c>
    </row>
    <row r="68" spans="1:7">
      <c r="A68" s="49" t="str">
        <f t="shared" si="1"/>
        <v>0042</v>
      </c>
      <c r="B68" s="52" t="s">
        <v>1108</v>
      </c>
      <c r="C68" s="52" t="s">
        <v>1550</v>
      </c>
      <c r="D68" s="52" t="s">
        <v>1741</v>
      </c>
      <c r="E68" s="52" t="s">
        <v>1807</v>
      </c>
      <c r="G68" s="52" t="s">
        <v>2324</v>
      </c>
    </row>
    <row r="69" spans="1:7">
      <c r="A69" s="49" t="str">
        <f t="shared" si="1"/>
        <v>0043</v>
      </c>
      <c r="B69" s="52" t="s">
        <v>1109</v>
      </c>
      <c r="C69" s="52" t="s">
        <v>1551</v>
      </c>
      <c r="D69" s="52" t="s">
        <v>1741</v>
      </c>
      <c r="E69" s="52" t="s">
        <v>1815</v>
      </c>
      <c r="G69" s="52" t="s">
        <v>2325</v>
      </c>
    </row>
    <row r="70" spans="1:7">
      <c r="A70" s="49" t="str">
        <f t="shared" si="1"/>
        <v>0044</v>
      </c>
      <c r="B70" s="52" t="s">
        <v>1110</v>
      </c>
      <c r="C70" s="52" t="s">
        <v>1552</v>
      </c>
      <c r="D70" s="52" t="s">
        <v>1744</v>
      </c>
      <c r="E70" s="52" t="s">
        <v>1816</v>
      </c>
      <c r="G70" s="52" t="s">
        <v>2704</v>
      </c>
    </row>
    <row r="71" spans="1:7">
      <c r="A71" s="49" t="str">
        <f t="shared" si="1"/>
        <v>0045</v>
      </c>
      <c r="B71" s="52" t="s">
        <v>1111</v>
      </c>
      <c r="C71" s="52" t="s">
        <v>1553</v>
      </c>
      <c r="D71" s="52" t="s">
        <v>1756</v>
      </c>
      <c r="E71" s="52" t="s">
        <v>1817</v>
      </c>
      <c r="G71" s="52" t="s">
        <v>2703</v>
      </c>
    </row>
    <row r="72" spans="1:7">
      <c r="A72" s="49" t="str">
        <f t="shared" si="1"/>
        <v>0046</v>
      </c>
      <c r="B72" s="52" t="s">
        <v>1112</v>
      </c>
      <c r="C72" s="52" t="s">
        <v>1554</v>
      </c>
      <c r="D72" s="52" t="s">
        <v>1757</v>
      </c>
      <c r="E72" s="52" t="s">
        <v>1808</v>
      </c>
      <c r="G72" s="52" t="s">
        <v>2343</v>
      </c>
    </row>
    <row r="73" spans="1:7">
      <c r="A73" s="49" t="str">
        <f t="shared" si="1"/>
        <v>0047</v>
      </c>
      <c r="B73" s="52" t="s">
        <v>1113</v>
      </c>
      <c r="C73" s="52" t="s">
        <v>1555</v>
      </c>
      <c r="D73" s="52" t="s">
        <v>1755</v>
      </c>
      <c r="E73" s="52" t="s">
        <v>1818</v>
      </c>
      <c r="G73" s="52" t="s">
        <v>2709</v>
      </c>
    </row>
    <row r="74" spans="1:7">
      <c r="A74" s="49" t="str">
        <f t="shared" si="1"/>
        <v>0048</v>
      </c>
      <c r="B74" s="52" t="s">
        <v>1114</v>
      </c>
      <c r="C74" s="52" t="s">
        <v>1556</v>
      </c>
      <c r="D74" s="52" t="s">
        <v>1755</v>
      </c>
      <c r="E74" s="52" t="s">
        <v>1819</v>
      </c>
      <c r="G74" s="52" t="s">
        <v>2706</v>
      </c>
    </row>
    <row r="75" spans="1:7">
      <c r="A75" s="49" t="str">
        <f t="shared" si="1"/>
        <v>0049</v>
      </c>
      <c r="B75" s="52" t="s">
        <v>1115</v>
      </c>
      <c r="C75" s="52" t="s">
        <v>1557</v>
      </c>
      <c r="D75" s="52" t="s">
        <v>1758</v>
      </c>
      <c r="E75" s="52" t="s">
        <v>1820</v>
      </c>
      <c r="G75" s="52" t="s">
        <v>2759</v>
      </c>
    </row>
    <row r="76" spans="1:7">
      <c r="A76" s="49" t="str">
        <f t="shared" si="1"/>
        <v>004A</v>
      </c>
      <c r="B76" s="52" t="s">
        <v>1116</v>
      </c>
      <c r="C76" s="52" t="s">
        <v>1558</v>
      </c>
      <c r="D76" s="52" t="s">
        <v>1759</v>
      </c>
      <c r="E76" s="52" t="s">
        <v>1775</v>
      </c>
      <c r="G76" s="52" t="s">
        <v>2260</v>
      </c>
    </row>
    <row r="77" spans="1:7">
      <c r="A77" s="49" t="str">
        <f t="shared" si="1"/>
        <v>004B</v>
      </c>
      <c r="B77" s="52" t="s">
        <v>1117</v>
      </c>
      <c r="C77" s="52" t="s">
        <v>1559</v>
      </c>
      <c r="D77" s="52" t="s">
        <v>1760</v>
      </c>
      <c r="E77" s="52" t="s">
        <v>1805</v>
      </c>
      <c r="G77" s="52" t="s">
        <v>2707</v>
      </c>
    </row>
    <row r="78" spans="1:7">
      <c r="A78" s="49" t="str">
        <f t="shared" si="1"/>
        <v>004C</v>
      </c>
      <c r="B78" s="52" t="s">
        <v>1118</v>
      </c>
      <c r="C78" s="52" t="s">
        <v>1560</v>
      </c>
      <c r="D78" s="52" t="s">
        <v>1743</v>
      </c>
      <c r="E78" s="52" t="s">
        <v>1810</v>
      </c>
      <c r="G78" s="52" t="s">
        <v>2708</v>
      </c>
    </row>
    <row r="79" spans="1:7">
      <c r="A79" s="49" t="str">
        <f t="shared" si="1"/>
        <v>004D</v>
      </c>
      <c r="B79" s="52" t="s">
        <v>1119</v>
      </c>
      <c r="C79" s="52" t="s">
        <v>1561</v>
      </c>
      <c r="D79" s="52" t="s">
        <v>406</v>
      </c>
      <c r="E79" s="52" t="s">
        <v>1812</v>
      </c>
      <c r="G79" s="52" t="s">
        <v>2275</v>
      </c>
    </row>
    <row r="80" spans="1:7">
      <c r="A80" s="49" t="str">
        <f t="shared" si="1"/>
        <v>004E</v>
      </c>
      <c r="B80" s="52" t="s">
        <v>1120</v>
      </c>
      <c r="C80" s="52" t="s">
        <v>1562</v>
      </c>
      <c r="D80" s="52" t="s">
        <v>406</v>
      </c>
      <c r="E80" s="52" t="s">
        <v>1821</v>
      </c>
      <c r="G80" s="52" t="s">
        <v>2286</v>
      </c>
    </row>
    <row r="81" spans="1:7">
      <c r="A81" s="49" t="str">
        <f t="shared" si="1"/>
        <v>004F</v>
      </c>
      <c r="B81" s="52" t="s">
        <v>1121</v>
      </c>
      <c r="C81" s="52" t="s">
        <v>1563</v>
      </c>
      <c r="D81" s="52" t="s">
        <v>406</v>
      </c>
      <c r="E81" s="52" t="s">
        <v>1806</v>
      </c>
      <c r="G81" s="52" t="s">
        <v>2306</v>
      </c>
    </row>
    <row r="82" spans="1:7">
      <c r="A82" s="49" t="str">
        <f t="shared" si="1"/>
        <v>0050</v>
      </c>
      <c r="B82" s="52" t="s">
        <v>1122</v>
      </c>
      <c r="C82" s="52" t="s">
        <v>1564</v>
      </c>
      <c r="D82" s="52" t="s">
        <v>406</v>
      </c>
      <c r="E82" s="52" t="s">
        <v>1807</v>
      </c>
      <c r="G82" s="52" t="s">
        <v>2280</v>
      </c>
    </row>
    <row r="83" spans="1:7">
      <c r="A83" s="49" t="str">
        <f t="shared" si="1"/>
        <v>0051</v>
      </c>
      <c r="B83" s="52" t="s">
        <v>1123</v>
      </c>
      <c r="C83" s="52" t="s">
        <v>1565</v>
      </c>
      <c r="D83" s="52" t="s">
        <v>406</v>
      </c>
      <c r="E83" s="52" t="s">
        <v>1816</v>
      </c>
      <c r="G83" s="52" t="s">
        <v>2302</v>
      </c>
    </row>
    <row r="84" spans="1:7">
      <c r="A84" s="49" t="str">
        <f t="shared" si="1"/>
        <v>0052</v>
      </c>
      <c r="B84" s="52" t="s">
        <v>1124</v>
      </c>
      <c r="C84" s="52" t="s">
        <v>1566</v>
      </c>
      <c r="D84" s="52" t="s">
        <v>406</v>
      </c>
      <c r="E84" s="52" t="s">
        <v>1818</v>
      </c>
      <c r="G84" s="52" t="s">
        <v>2323</v>
      </c>
    </row>
    <row r="85" spans="1:7">
      <c r="A85" s="49" t="str">
        <f t="shared" si="1"/>
        <v>0053</v>
      </c>
      <c r="B85" s="52" t="s">
        <v>1125</v>
      </c>
      <c r="C85" s="52" t="s">
        <v>1567</v>
      </c>
      <c r="D85" s="52" t="s">
        <v>406</v>
      </c>
      <c r="E85" s="52" t="s">
        <v>1822</v>
      </c>
      <c r="G85" s="52" t="s">
        <v>2281</v>
      </c>
    </row>
    <row r="86" spans="1:7">
      <c r="A86" s="49" t="str">
        <f t="shared" si="1"/>
        <v>0054</v>
      </c>
      <c r="B86" s="52" t="s">
        <v>1126</v>
      </c>
      <c r="C86" s="52" t="s">
        <v>1568</v>
      </c>
      <c r="D86" s="52" t="s">
        <v>406</v>
      </c>
      <c r="E86" s="52" t="s">
        <v>1823</v>
      </c>
      <c r="G86" s="52" t="s">
        <v>2285</v>
      </c>
    </row>
    <row r="87" spans="1:7">
      <c r="A87" s="49" t="str">
        <f t="shared" si="1"/>
        <v>0055</v>
      </c>
      <c r="B87" s="52" t="s">
        <v>1127</v>
      </c>
      <c r="C87" s="52" t="s">
        <v>1569</v>
      </c>
      <c r="D87" s="52" t="s">
        <v>406</v>
      </c>
      <c r="E87" s="52" t="s">
        <v>1808</v>
      </c>
      <c r="G87" s="52" t="s">
        <v>2265</v>
      </c>
    </row>
    <row r="88" spans="1:7">
      <c r="A88" s="49" t="str">
        <f t="shared" si="1"/>
        <v>0056</v>
      </c>
      <c r="B88" s="52" t="s">
        <v>1128</v>
      </c>
      <c r="C88" s="52" t="s">
        <v>1570</v>
      </c>
      <c r="D88" s="52" t="s">
        <v>406</v>
      </c>
      <c r="E88" s="52" t="s">
        <v>1824</v>
      </c>
      <c r="G88" s="52" t="s">
        <v>2318</v>
      </c>
    </row>
    <row r="89" spans="1:7">
      <c r="A89" s="49" t="str">
        <f t="shared" si="1"/>
        <v>0057</v>
      </c>
      <c r="B89" s="52" t="s">
        <v>1129</v>
      </c>
      <c r="C89" s="52" t="s">
        <v>1571</v>
      </c>
      <c r="D89" s="52" t="s">
        <v>406</v>
      </c>
      <c r="E89" s="52" t="s">
        <v>1825</v>
      </c>
      <c r="G89" s="52" t="s">
        <v>2289</v>
      </c>
    </row>
    <row r="90" spans="1:7">
      <c r="A90" s="49" t="str">
        <f t="shared" si="1"/>
        <v>0058</v>
      </c>
      <c r="B90" s="52" t="s">
        <v>1130</v>
      </c>
      <c r="C90" s="52" t="s">
        <v>1572</v>
      </c>
      <c r="D90" s="52" t="s">
        <v>406</v>
      </c>
      <c r="E90" s="52" t="s">
        <v>1826</v>
      </c>
      <c r="G90" s="52" t="s">
        <v>2320</v>
      </c>
    </row>
    <row r="91" spans="1:7">
      <c r="A91" s="49" t="str">
        <f t="shared" si="1"/>
        <v>0059</v>
      </c>
      <c r="B91" s="52" t="s">
        <v>1131</v>
      </c>
      <c r="C91" s="52" t="s">
        <v>1573</v>
      </c>
      <c r="D91" s="52" t="s">
        <v>406</v>
      </c>
      <c r="E91" s="52" t="s">
        <v>1827</v>
      </c>
      <c r="G91" s="52" t="s">
        <v>2329</v>
      </c>
    </row>
    <row r="92" spans="1:7">
      <c r="A92" s="49" t="str">
        <f t="shared" si="1"/>
        <v>005A</v>
      </c>
      <c r="B92" s="52" t="s">
        <v>1132</v>
      </c>
      <c r="C92" s="52" t="s">
        <v>1574</v>
      </c>
      <c r="D92" s="52" t="s">
        <v>406</v>
      </c>
      <c r="E92" s="52" t="s">
        <v>1828</v>
      </c>
      <c r="G92" s="52" t="s">
        <v>2328</v>
      </c>
    </row>
    <row r="93" spans="1:7">
      <c r="A93" s="49" t="str">
        <f t="shared" si="1"/>
        <v>005B</v>
      </c>
      <c r="B93" s="52" t="s">
        <v>1133</v>
      </c>
      <c r="C93" s="52" t="s">
        <v>1575</v>
      </c>
      <c r="D93" s="52" t="s">
        <v>406</v>
      </c>
      <c r="E93" s="52" t="s">
        <v>1829</v>
      </c>
      <c r="G93" s="52" t="s">
        <v>2271</v>
      </c>
    </row>
    <row r="94" spans="1:7">
      <c r="A94" s="49" t="str">
        <f t="shared" si="1"/>
        <v>005C</v>
      </c>
      <c r="B94" s="52" t="s">
        <v>1134</v>
      </c>
      <c r="C94" s="52" t="s">
        <v>1576</v>
      </c>
      <c r="D94" s="52" t="s">
        <v>406</v>
      </c>
      <c r="E94" s="52" t="s">
        <v>1830</v>
      </c>
      <c r="G94" s="52" t="s">
        <v>2760</v>
      </c>
    </row>
    <row r="95" spans="1:7">
      <c r="A95" s="49" t="str">
        <f t="shared" si="1"/>
        <v>005D</v>
      </c>
      <c r="B95" s="52" t="s">
        <v>1135</v>
      </c>
      <c r="C95" s="52" t="s">
        <v>1577</v>
      </c>
      <c r="D95" s="52" t="s">
        <v>406</v>
      </c>
      <c r="E95" s="52" t="s">
        <v>1831</v>
      </c>
      <c r="G95" s="52" t="s">
        <v>2761</v>
      </c>
    </row>
    <row r="96" spans="1:7">
      <c r="A96" s="49" t="str">
        <f t="shared" si="1"/>
        <v>005E</v>
      </c>
      <c r="B96" s="52" t="s">
        <v>1136</v>
      </c>
      <c r="C96" s="52" t="s">
        <v>1578</v>
      </c>
      <c r="D96" s="52" t="s">
        <v>406</v>
      </c>
      <c r="E96" s="52" t="s">
        <v>1832</v>
      </c>
      <c r="G96" s="52" t="s">
        <v>2762</v>
      </c>
    </row>
    <row r="97" spans="1:7">
      <c r="A97" s="49" t="str">
        <f t="shared" si="1"/>
        <v>005F</v>
      </c>
      <c r="B97" s="52" t="s">
        <v>1137</v>
      </c>
      <c r="C97" s="52" t="s">
        <v>1579</v>
      </c>
      <c r="D97" s="52" t="s">
        <v>406</v>
      </c>
      <c r="E97" s="52" t="s">
        <v>1833</v>
      </c>
      <c r="G97" s="52" t="s">
        <v>2763</v>
      </c>
    </row>
    <row r="98" spans="1:7">
      <c r="A98" s="49" t="str">
        <f t="shared" si="1"/>
        <v>0060</v>
      </c>
      <c r="B98" s="52" t="s">
        <v>1138</v>
      </c>
      <c r="C98" s="52" t="s">
        <v>1580</v>
      </c>
      <c r="D98" s="52" t="s">
        <v>406</v>
      </c>
      <c r="E98" s="52" t="s">
        <v>1834</v>
      </c>
      <c r="G98" s="52" t="s">
        <v>2764</v>
      </c>
    </row>
    <row r="99" spans="1:7">
      <c r="A99" s="49" t="str">
        <f t="shared" si="1"/>
        <v>0061</v>
      </c>
      <c r="B99" s="52" t="s">
        <v>1139</v>
      </c>
      <c r="C99" s="52" t="s">
        <v>1581</v>
      </c>
      <c r="D99" s="52" t="s">
        <v>406</v>
      </c>
      <c r="E99" s="52" t="s">
        <v>1835</v>
      </c>
      <c r="G99" s="52" t="s">
        <v>2765</v>
      </c>
    </row>
    <row r="100" spans="1:7">
      <c r="A100" s="49" t="str">
        <f t="shared" si="1"/>
        <v>0062</v>
      </c>
      <c r="B100" s="52" t="s">
        <v>1140</v>
      </c>
      <c r="C100" s="52" t="s">
        <v>1582</v>
      </c>
      <c r="D100" s="52" t="s">
        <v>406</v>
      </c>
      <c r="E100" s="52" t="s">
        <v>1836</v>
      </c>
      <c r="G100" s="52" t="s">
        <v>2766</v>
      </c>
    </row>
    <row r="101" spans="1:7">
      <c r="A101" s="49" t="str">
        <f t="shared" si="1"/>
        <v>0063</v>
      </c>
      <c r="B101" s="52" t="s">
        <v>1141</v>
      </c>
      <c r="C101" s="52" t="s">
        <v>1583</v>
      </c>
      <c r="D101" s="52" t="s">
        <v>406</v>
      </c>
      <c r="E101" s="52" t="s">
        <v>1837</v>
      </c>
      <c r="G101" s="52" t="s">
        <v>2767</v>
      </c>
    </row>
    <row r="102" spans="1:7">
      <c r="A102" s="49" t="str">
        <f t="shared" si="1"/>
        <v>0064</v>
      </c>
      <c r="B102" s="52" t="s">
        <v>1142</v>
      </c>
      <c r="C102" s="52" t="s">
        <v>1382</v>
      </c>
      <c r="D102" s="52" t="s">
        <v>406</v>
      </c>
      <c r="E102" s="52" t="s">
        <v>1838</v>
      </c>
      <c r="G102" s="52" t="s">
        <v>2768</v>
      </c>
    </row>
    <row r="103" spans="1:7">
      <c r="A103" s="49" t="str">
        <f t="shared" si="1"/>
        <v>0065</v>
      </c>
      <c r="B103" s="52" t="s">
        <v>1143</v>
      </c>
      <c r="C103" s="52" t="s">
        <v>1584</v>
      </c>
      <c r="D103" s="52" t="s">
        <v>406</v>
      </c>
      <c r="E103" s="52" t="s">
        <v>1839</v>
      </c>
      <c r="G103" s="52" t="s">
        <v>2769</v>
      </c>
    </row>
    <row r="104" spans="1:7">
      <c r="A104" s="49" t="str">
        <f t="shared" si="1"/>
        <v>0066</v>
      </c>
      <c r="B104" s="52" t="s">
        <v>1144</v>
      </c>
      <c r="C104" s="52" t="s">
        <v>1585</v>
      </c>
      <c r="D104" s="52" t="s">
        <v>406</v>
      </c>
      <c r="E104" s="52" t="s">
        <v>1840</v>
      </c>
      <c r="G104" s="52" t="s">
        <v>2770</v>
      </c>
    </row>
    <row r="105" spans="1:7">
      <c r="A105" s="49" t="str">
        <f t="shared" si="1"/>
        <v>0067</v>
      </c>
      <c r="B105" s="52" t="s">
        <v>1145</v>
      </c>
      <c r="C105" s="52" t="s">
        <v>1586</v>
      </c>
      <c r="D105" s="52" t="s">
        <v>1761</v>
      </c>
      <c r="E105" s="52" t="s">
        <v>1841</v>
      </c>
      <c r="G105" s="52" t="s">
        <v>2771</v>
      </c>
    </row>
    <row r="106" spans="1:7">
      <c r="A106" s="49" t="str">
        <f t="shared" si="1"/>
        <v>0068</v>
      </c>
      <c r="B106" s="52" t="s">
        <v>1146</v>
      </c>
      <c r="C106" s="52" t="s">
        <v>1587</v>
      </c>
      <c r="D106" s="52" t="s">
        <v>1762</v>
      </c>
      <c r="E106" s="52" t="s">
        <v>1842</v>
      </c>
      <c r="G106" s="52" t="s">
        <v>2772</v>
      </c>
    </row>
    <row r="107" spans="1:7">
      <c r="A107" s="49" t="str">
        <f t="shared" si="1"/>
        <v>0069</v>
      </c>
      <c r="B107" s="52" t="s">
        <v>1147</v>
      </c>
      <c r="C107" s="52" t="s">
        <v>1588</v>
      </c>
      <c r="D107" s="52" t="s">
        <v>406</v>
      </c>
      <c r="E107" s="52" t="s">
        <v>1843</v>
      </c>
      <c r="G107" s="52" t="s">
        <v>2773</v>
      </c>
    </row>
    <row r="108" spans="1:7">
      <c r="A108" s="49" t="str">
        <f t="shared" si="1"/>
        <v>006A</v>
      </c>
      <c r="B108" s="52" t="s">
        <v>1148</v>
      </c>
      <c r="C108" s="52" t="s">
        <v>1583</v>
      </c>
      <c r="D108" s="52" t="s">
        <v>406</v>
      </c>
      <c r="E108" s="52" t="s">
        <v>1844</v>
      </c>
      <c r="G108" s="52" t="s">
        <v>2774</v>
      </c>
    </row>
    <row r="109" spans="1:7">
      <c r="A109" s="49" t="str">
        <f t="shared" si="1"/>
        <v>006B</v>
      </c>
      <c r="B109" s="52" t="s">
        <v>1149</v>
      </c>
      <c r="C109" s="52" t="s">
        <v>1589</v>
      </c>
      <c r="D109" s="52" t="s">
        <v>1761</v>
      </c>
      <c r="E109" s="52" t="s">
        <v>1845</v>
      </c>
      <c r="G109" s="52" t="s">
        <v>2775</v>
      </c>
    </row>
    <row r="110" spans="1:7">
      <c r="A110" s="49" t="str">
        <f t="shared" si="1"/>
        <v>006C</v>
      </c>
      <c r="B110" s="52" t="s">
        <v>1150</v>
      </c>
      <c r="C110" s="52" t="s">
        <v>1590</v>
      </c>
      <c r="D110" s="52" t="s">
        <v>1763</v>
      </c>
      <c r="E110" s="52" t="s">
        <v>1846</v>
      </c>
      <c r="G110" s="52" t="s">
        <v>2776</v>
      </c>
    </row>
    <row r="111" spans="1:7">
      <c r="A111" s="49" t="str">
        <f t="shared" si="1"/>
        <v>006D</v>
      </c>
      <c r="B111" s="52" t="s">
        <v>1151</v>
      </c>
      <c r="C111" s="52" t="s">
        <v>1591</v>
      </c>
      <c r="D111" s="52" t="s">
        <v>406</v>
      </c>
      <c r="E111" s="52" t="s">
        <v>1847</v>
      </c>
      <c r="G111" s="52" t="s">
        <v>2777</v>
      </c>
    </row>
    <row r="112" spans="1:7">
      <c r="A112" s="49" t="str">
        <f t="shared" si="1"/>
        <v>006E</v>
      </c>
      <c r="B112" s="52" t="s">
        <v>1152</v>
      </c>
      <c r="C112" s="52" t="s">
        <v>1592</v>
      </c>
      <c r="D112" s="52" t="s">
        <v>406</v>
      </c>
      <c r="E112" s="52" t="s">
        <v>1848</v>
      </c>
      <c r="G112" s="52" t="s">
        <v>2778</v>
      </c>
    </row>
    <row r="113" spans="1:7">
      <c r="A113" s="49" t="str">
        <f t="shared" si="1"/>
        <v>006F</v>
      </c>
      <c r="B113" s="52" t="s">
        <v>1153</v>
      </c>
      <c r="C113" s="52" t="s">
        <v>1593</v>
      </c>
      <c r="D113" s="52" t="s">
        <v>1761</v>
      </c>
      <c r="E113" s="52" t="s">
        <v>1849</v>
      </c>
      <c r="G113" s="52" t="s">
        <v>2779</v>
      </c>
    </row>
    <row r="114" spans="1:7">
      <c r="A114" s="49" t="str">
        <f t="shared" si="1"/>
        <v>0070</v>
      </c>
      <c r="B114" s="52" t="s">
        <v>1154</v>
      </c>
      <c r="C114" s="52" t="s">
        <v>1594</v>
      </c>
      <c r="D114" s="52" t="s">
        <v>1764</v>
      </c>
      <c r="E114" s="52" t="s">
        <v>1850</v>
      </c>
      <c r="G114" s="52" t="s">
        <v>2780</v>
      </c>
    </row>
    <row r="115" spans="1:7">
      <c r="A115" s="49" t="str">
        <f t="shared" si="1"/>
        <v>0071</v>
      </c>
      <c r="B115" s="52" t="s">
        <v>1155</v>
      </c>
      <c r="C115" s="52" t="s">
        <v>1595</v>
      </c>
      <c r="D115" s="52" t="s">
        <v>406</v>
      </c>
      <c r="E115" s="52" t="s">
        <v>1851</v>
      </c>
      <c r="G115" s="52" t="s">
        <v>2781</v>
      </c>
    </row>
    <row r="116" spans="1:7">
      <c r="A116" s="49" t="str">
        <f t="shared" si="1"/>
        <v>0072</v>
      </c>
      <c r="B116" s="52" t="s">
        <v>1156</v>
      </c>
      <c r="C116" s="52" t="s">
        <v>1596</v>
      </c>
      <c r="D116" s="52" t="s">
        <v>406</v>
      </c>
      <c r="E116" s="52" t="s">
        <v>1852</v>
      </c>
      <c r="G116" s="52" t="s">
        <v>2782</v>
      </c>
    </row>
    <row r="117" spans="1:7">
      <c r="A117" s="49" t="str">
        <f t="shared" si="1"/>
        <v>0073</v>
      </c>
      <c r="B117" s="52" t="s">
        <v>1157</v>
      </c>
      <c r="C117" s="52" t="s">
        <v>1597</v>
      </c>
      <c r="D117" s="52" t="s">
        <v>1761</v>
      </c>
      <c r="E117" s="52" t="s">
        <v>1853</v>
      </c>
      <c r="G117" s="52" t="s">
        <v>2783</v>
      </c>
    </row>
    <row r="118" spans="1:7">
      <c r="A118" s="49" t="str">
        <f t="shared" si="1"/>
        <v>0074</v>
      </c>
      <c r="B118" s="52" t="s">
        <v>1158</v>
      </c>
      <c r="C118" s="52" t="s">
        <v>1598</v>
      </c>
      <c r="D118" s="52" t="s">
        <v>1765</v>
      </c>
      <c r="E118" s="52" t="s">
        <v>1854</v>
      </c>
      <c r="G118" s="52" t="s">
        <v>2784</v>
      </c>
    </row>
    <row r="119" spans="1:7">
      <c r="A119" s="49" t="str">
        <f t="shared" si="1"/>
        <v>0075</v>
      </c>
      <c r="B119" s="52" t="s">
        <v>1159</v>
      </c>
      <c r="C119" s="52" t="s">
        <v>1599</v>
      </c>
      <c r="D119" s="52" t="s">
        <v>406</v>
      </c>
      <c r="E119" s="52" t="s">
        <v>1855</v>
      </c>
      <c r="G119" s="52" t="s">
        <v>2785</v>
      </c>
    </row>
    <row r="120" spans="1:7">
      <c r="A120" s="49" t="str">
        <f t="shared" si="1"/>
        <v>0076</v>
      </c>
      <c r="B120" s="52" t="s">
        <v>1160</v>
      </c>
      <c r="C120" s="52" t="s">
        <v>1600</v>
      </c>
      <c r="D120" s="52" t="s">
        <v>406</v>
      </c>
      <c r="E120" s="52" t="s">
        <v>1856</v>
      </c>
      <c r="G120" s="52" t="s">
        <v>2786</v>
      </c>
    </row>
    <row r="121" spans="1:7">
      <c r="A121" s="49" t="str">
        <f t="shared" si="1"/>
        <v>0077</v>
      </c>
      <c r="B121" s="52" t="s">
        <v>1161</v>
      </c>
      <c r="C121" s="52" t="s">
        <v>1601</v>
      </c>
      <c r="D121" s="52" t="s">
        <v>1761</v>
      </c>
      <c r="E121" s="52" t="s">
        <v>1857</v>
      </c>
      <c r="G121" s="52" t="s">
        <v>2787</v>
      </c>
    </row>
    <row r="122" spans="1:7">
      <c r="A122" s="49" t="str">
        <f t="shared" si="1"/>
        <v>0078</v>
      </c>
      <c r="B122" s="52" t="s">
        <v>1162</v>
      </c>
      <c r="C122" s="52" t="s">
        <v>1602</v>
      </c>
      <c r="D122" s="52" t="s">
        <v>1755</v>
      </c>
      <c r="E122" s="52" t="s">
        <v>1858</v>
      </c>
      <c r="G122" s="52" t="s">
        <v>2788</v>
      </c>
    </row>
    <row r="123" spans="1:7">
      <c r="A123" s="49" t="str">
        <f t="shared" si="1"/>
        <v>0079</v>
      </c>
      <c r="B123" s="52" t="s">
        <v>1163</v>
      </c>
      <c r="C123" s="52" t="s">
        <v>1603</v>
      </c>
      <c r="D123" s="52" t="s">
        <v>406</v>
      </c>
      <c r="E123" s="52" t="s">
        <v>1859</v>
      </c>
      <c r="G123" s="52" t="s">
        <v>406</v>
      </c>
    </row>
    <row r="124" spans="1:7">
      <c r="A124" s="49" t="str">
        <f t="shared" si="1"/>
        <v>007A</v>
      </c>
      <c r="B124" s="52" t="s">
        <v>1164</v>
      </c>
      <c r="C124" s="52" t="s">
        <v>1375</v>
      </c>
      <c r="D124" s="52" t="s">
        <v>406</v>
      </c>
      <c r="E124" s="52" t="s">
        <v>1860</v>
      </c>
      <c r="G124" s="52" t="s">
        <v>406</v>
      </c>
    </row>
    <row r="125" spans="1:7">
      <c r="A125" s="49" t="str">
        <f t="shared" si="1"/>
        <v>007B</v>
      </c>
      <c r="B125" s="52" t="s">
        <v>1165</v>
      </c>
      <c r="C125" s="52" t="s">
        <v>1604</v>
      </c>
      <c r="D125" s="52" t="s">
        <v>1766</v>
      </c>
      <c r="E125" s="52" t="s">
        <v>1861</v>
      </c>
      <c r="G125" s="52" t="s">
        <v>406</v>
      </c>
    </row>
    <row r="126" spans="1:7">
      <c r="A126" s="49" t="str">
        <f t="shared" si="1"/>
        <v>007C</v>
      </c>
      <c r="B126" s="52" t="s">
        <v>1166</v>
      </c>
      <c r="C126" s="52" t="s">
        <v>1605</v>
      </c>
      <c r="D126" s="52" t="s">
        <v>1767</v>
      </c>
      <c r="E126" s="52" t="s">
        <v>1862</v>
      </c>
      <c r="G126" s="52" t="s">
        <v>406</v>
      </c>
    </row>
    <row r="127" spans="1:7">
      <c r="A127" s="49" t="str">
        <f t="shared" si="1"/>
        <v>007D</v>
      </c>
      <c r="B127" s="52" t="s">
        <v>1167</v>
      </c>
      <c r="C127" s="52" t="s">
        <v>1606</v>
      </c>
      <c r="D127" s="52" t="s">
        <v>1768</v>
      </c>
      <c r="E127" s="52" t="s">
        <v>1863</v>
      </c>
      <c r="G127" s="52" t="s">
        <v>406</v>
      </c>
    </row>
    <row r="128" spans="1:7">
      <c r="A128" s="49" t="str">
        <f t="shared" si="1"/>
        <v>007E</v>
      </c>
      <c r="B128" s="52" t="s">
        <v>1168</v>
      </c>
      <c r="C128" s="52" t="s">
        <v>1169</v>
      </c>
      <c r="D128" s="52" t="s">
        <v>1769</v>
      </c>
      <c r="E128" s="52" t="s">
        <v>1864</v>
      </c>
      <c r="G128" s="52" t="s">
        <v>406</v>
      </c>
    </row>
    <row r="129" spans="1:7">
      <c r="A129" s="49" t="str">
        <f t="shared" si="1"/>
        <v>007F</v>
      </c>
      <c r="B129" s="52" t="s">
        <v>1169</v>
      </c>
      <c r="C129" s="52" t="s">
        <v>1607</v>
      </c>
      <c r="D129" s="52" t="s">
        <v>406</v>
      </c>
      <c r="E129" s="52" t="s">
        <v>1865</v>
      </c>
      <c r="G129" s="52" t="s">
        <v>406</v>
      </c>
    </row>
    <row r="130" spans="1:7">
      <c r="A130" s="49" t="str">
        <f t="shared" si="1"/>
        <v>0080</v>
      </c>
      <c r="B130" s="52" t="s">
        <v>1170</v>
      </c>
      <c r="C130" s="52" t="s">
        <v>1608</v>
      </c>
      <c r="D130" s="52" t="s">
        <v>406</v>
      </c>
      <c r="E130" s="52" t="s">
        <v>1866</v>
      </c>
    </row>
    <row r="131" spans="1:7">
      <c r="A131" s="49" t="str">
        <f t="shared" ref="A131:A194" si="2">DEC2HEX(ROW()-2,4)</f>
        <v>0081</v>
      </c>
      <c r="B131" s="52" t="s">
        <v>1171</v>
      </c>
      <c r="C131" s="52" t="s">
        <v>1609</v>
      </c>
      <c r="D131" s="52" t="s">
        <v>406</v>
      </c>
      <c r="E131" s="52" t="s">
        <v>1867</v>
      </c>
    </row>
    <row r="132" spans="1:7">
      <c r="A132" s="49" t="str">
        <f t="shared" si="2"/>
        <v>0082</v>
      </c>
      <c r="B132" s="52" t="s">
        <v>1172</v>
      </c>
      <c r="C132" s="52" t="s">
        <v>1610</v>
      </c>
      <c r="D132" s="52" t="s">
        <v>406</v>
      </c>
      <c r="E132" s="52" t="s">
        <v>1868</v>
      </c>
    </row>
    <row r="133" spans="1:7">
      <c r="A133" s="49" t="str">
        <f t="shared" si="2"/>
        <v>0083</v>
      </c>
      <c r="B133" s="52" t="s">
        <v>1173</v>
      </c>
      <c r="C133" s="52" t="s">
        <v>1611</v>
      </c>
      <c r="D133" s="52" t="s">
        <v>406</v>
      </c>
      <c r="E133" s="52" t="s">
        <v>1869</v>
      </c>
    </row>
    <row r="134" spans="1:7">
      <c r="A134" s="49" t="str">
        <f t="shared" si="2"/>
        <v>0084</v>
      </c>
      <c r="B134" s="52" t="s">
        <v>1174</v>
      </c>
      <c r="C134" s="52" t="s">
        <v>1612</v>
      </c>
      <c r="D134" s="52" t="s">
        <v>406</v>
      </c>
      <c r="E134" s="52" t="s">
        <v>1870</v>
      </c>
    </row>
    <row r="135" spans="1:7">
      <c r="A135" s="49" t="str">
        <f t="shared" si="2"/>
        <v>0085</v>
      </c>
      <c r="B135" s="52" t="s">
        <v>1175</v>
      </c>
      <c r="C135" s="52" t="s">
        <v>1613</v>
      </c>
      <c r="D135" s="52" t="s">
        <v>406</v>
      </c>
      <c r="E135" s="52" t="s">
        <v>1871</v>
      </c>
    </row>
    <row r="136" spans="1:7">
      <c r="A136" s="49" t="str">
        <f t="shared" si="2"/>
        <v>0086</v>
      </c>
      <c r="B136" s="52" t="s">
        <v>1176</v>
      </c>
      <c r="C136" s="52" t="s">
        <v>1614</v>
      </c>
      <c r="D136" s="52" t="s">
        <v>406</v>
      </c>
      <c r="E136" s="52" t="s">
        <v>1872</v>
      </c>
    </row>
    <row r="137" spans="1:7">
      <c r="A137" s="49" t="str">
        <f t="shared" si="2"/>
        <v>0087</v>
      </c>
      <c r="B137" s="52" t="s">
        <v>1177</v>
      </c>
      <c r="C137" s="52" t="s">
        <v>1615</v>
      </c>
      <c r="D137" s="52" t="s">
        <v>406</v>
      </c>
      <c r="E137" s="52" t="s">
        <v>1873</v>
      </c>
    </row>
    <row r="138" spans="1:7">
      <c r="A138" s="49" t="str">
        <f t="shared" si="2"/>
        <v>0088</v>
      </c>
      <c r="B138" s="52" t="s">
        <v>1178</v>
      </c>
      <c r="C138" s="52" t="s">
        <v>1616</v>
      </c>
      <c r="D138" s="52" t="s">
        <v>406</v>
      </c>
      <c r="E138" s="52" t="s">
        <v>1747</v>
      </c>
    </row>
    <row r="139" spans="1:7">
      <c r="A139" s="49" t="str">
        <f t="shared" si="2"/>
        <v>0089</v>
      </c>
      <c r="B139" s="52" t="s">
        <v>1179</v>
      </c>
      <c r="C139" s="52" t="s">
        <v>1617</v>
      </c>
      <c r="D139" s="52" t="s">
        <v>406</v>
      </c>
      <c r="E139" s="52" t="s">
        <v>1874</v>
      </c>
    </row>
    <row r="140" spans="1:7">
      <c r="A140" s="49" t="str">
        <f t="shared" si="2"/>
        <v>008A</v>
      </c>
      <c r="B140" s="52" t="s">
        <v>1180</v>
      </c>
      <c r="C140" s="52" t="s">
        <v>1618</v>
      </c>
      <c r="D140" s="52" t="s">
        <v>406</v>
      </c>
      <c r="E140" s="52" t="s">
        <v>1875</v>
      </c>
    </row>
    <row r="141" spans="1:7">
      <c r="A141" s="49" t="str">
        <f t="shared" si="2"/>
        <v>008B</v>
      </c>
      <c r="B141" s="52" t="s">
        <v>1181</v>
      </c>
      <c r="C141" s="52" t="s">
        <v>1619</v>
      </c>
      <c r="D141" s="52" t="s">
        <v>406</v>
      </c>
      <c r="E141" s="52" t="s">
        <v>1876</v>
      </c>
    </row>
    <row r="142" spans="1:7">
      <c r="A142" s="49" t="str">
        <f t="shared" si="2"/>
        <v>008C</v>
      </c>
      <c r="B142" s="52" t="s">
        <v>1182</v>
      </c>
      <c r="C142" s="52" t="s">
        <v>1620</v>
      </c>
      <c r="D142" s="52" t="s">
        <v>406</v>
      </c>
      <c r="E142" s="52" t="s">
        <v>1877</v>
      </c>
    </row>
    <row r="143" spans="1:7">
      <c r="A143" s="49" t="str">
        <f t="shared" si="2"/>
        <v>008D</v>
      </c>
      <c r="B143" s="52" t="s">
        <v>1183</v>
      </c>
      <c r="C143" s="52" t="s">
        <v>1621</v>
      </c>
      <c r="D143" s="52" t="s">
        <v>406</v>
      </c>
      <c r="E143" s="52" t="s">
        <v>1878</v>
      </c>
    </row>
    <row r="144" spans="1:7">
      <c r="A144" s="49" t="str">
        <f t="shared" si="2"/>
        <v>008E</v>
      </c>
      <c r="B144" s="52" t="s">
        <v>1184</v>
      </c>
      <c r="C144" s="52" t="s">
        <v>1622</v>
      </c>
      <c r="D144" s="52" t="s">
        <v>406</v>
      </c>
      <c r="E144" s="52" t="s">
        <v>1879</v>
      </c>
    </row>
    <row r="145" spans="1:5">
      <c r="A145" s="49" t="str">
        <f t="shared" si="2"/>
        <v>008F</v>
      </c>
      <c r="B145" s="52" t="s">
        <v>1185</v>
      </c>
      <c r="C145" s="52" t="s">
        <v>1608</v>
      </c>
      <c r="D145" s="52" t="s">
        <v>406</v>
      </c>
      <c r="E145" s="52" t="s">
        <v>1879</v>
      </c>
    </row>
    <row r="146" spans="1:5">
      <c r="A146" s="49" t="str">
        <f t="shared" si="2"/>
        <v>0090</v>
      </c>
      <c r="B146" s="52" t="s">
        <v>1186</v>
      </c>
      <c r="C146" s="52" t="s">
        <v>1623</v>
      </c>
      <c r="D146" s="52" t="s">
        <v>406</v>
      </c>
      <c r="E146" s="52" t="s">
        <v>1770</v>
      </c>
    </row>
    <row r="147" spans="1:5">
      <c r="A147" s="49" t="str">
        <f t="shared" si="2"/>
        <v>0091</v>
      </c>
      <c r="B147" s="52" t="s">
        <v>1187</v>
      </c>
      <c r="C147" s="52" t="s">
        <v>1624</v>
      </c>
      <c r="D147" s="52" t="s">
        <v>406</v>
      </c>
      <c r="E147" s="52" t="s">
        <v>1880</v>
      </c>
    </row>
    <row r="148" spans="1:5">
      <c r="A148" s="49" t="str">
        <f t="shared" si="2"/>
        <v>0092</v>
      </c>
      <c r="B148" s="52" t="s">
        <v>1188</v>
      </c>
      <c r="C148" s="52" t="s">
        <v>1625</v>
      </c>
      <c r="D148" s="52" t="s">
        <v>406</v>
      </c>
      <c r="E148" s="52" t="s">
        <v>1879</v>
      </c>
    </row>
    <row r="149" spans="1:5">
      <c r="A149" s="49" t="str">
        <f t="shared" si="2"/>
        <v>0093</v>
      </c>
      <c r="B149" s="52" t="s">
        <v>1189</v>
      </c>
      <c r="C149" s="52" t="s">
        <v>1626</v>
      </c>
      <c r="D149" s="52" t="s">
        <v>406</v>
      </c>
      <c r="E149" s="52" t="s">
        <v>1879</v>
      </c>
    </row>
    <row r="150" spans="1:5">
      <c r="A150" s="49" t="str">
        <f t="shared" si="2"/>
        <v>0094</v>
      </c>
      <c r="B150" s="52" t="s">
        <v>1190</v>
      </c>
      <c r="C150" s="52" t="s">
        <v>1627</v>
      </c>
      <c r="D150" s="52" t="s">
        <v>406</v>
      </c>
      <c r="E150" s="52" t="s">
        <v>1879</v>
      </c>
    </row>
    <row r="151" spans="1:5">
      <c r="A151" s="49" t="str">
        <f t="shared" si="2"/>
        <v>0095</v>
      </c>
      <c r="B151" s="52" t="s">
        <v>1191</v>
      </c>
      <c r="C151" s="52" t="s">
        <v>1628</v>
      </c>
      <c r="D151" s="52" t="s">
        <v>406</v>
      </c>
      <c r="E151" s="52" t="s">
        <v>1879</v>
      </c>
    </row>
    <row r="152" spans="1:5">
      <c r="A152" s="49" t="str">
        <f t="shared" si="2"/>
        <v>0096</v>
      </c>
      <c r="B152" s="52" t="s">
        <v>1192</v>
      </c>
      <c r="C152" s="52" t="s">
        <v>1629</v>
      </c>
      <c r="D152" s="52" t="s">
        <v>406</v>
      </c>
      <c r="E152" s="52" t="s">
        <v>1881</v>
      </c>
    </row>
    <row r="153" spans="1:5">
      <c r="A153" s="49" t="str">
        <f t="shared" si="2"/>
        <v>0097</v>
      </c>
      <c r="B153" s="52" t="s">
        <v>1193</v>
      </c>
      <c r="C153" s="52" t="s">
        <v>1630</v>
      </c>
      <c r="D153" s="52" t="s">
        <v>406</v>
      </c>
      <c r="E153" s="52" t="s">
        <v>1882</v>
      </c>
    </row>
    <row r="154" spans="1:5">
      <c r="A154" s="49" t="str">
        <f t="shared" si="2"/>
        <v>0098</v>
      </c>
      <c r="B154" s="52" t="s">
        <v>1194</v>
      </c>
      <c r="C154" s="52" t="s">
        <v>1631</v>
      </c>
      <c r="D154" s="52" t="s">
        <v>406</v>
      </c>
      <c r="E154" s="52" t="s">
        <v>1819</v>
      </c>
    </row>
    <row r="155" spans="1:5">
      <c r="A155" s="49" t="str">
        <f t="shared" si="2"/>
        <v>0099</v>
      </c>
      <c r="B155" s="52" t="s">
        <v>1195</v>
      </c>
      <c r="C155" s="52" t="s">
        <v>1632</v>
      </c>
      <c r="D155" s="52" t="s">
        <v>406</v>
      </c>
      <c r="E155" s="52" t="s">
        <v>1883</v>
      </c>
    </row>
    <row r="156" spans="1:5">
      <c r="A156" s="49" t="str">
        <f t="shared" si="2"/>
        <v>009A</v>
      </c>
      <c r="B156" s="52" t="s">
        <v>1196</v>
      </c>
      <c r="C156" s="52" t="s">
        <v>1633</v>
      </c>
      <c r="D156" s="52" t="s">
        <v>406</v>
      </c>
      <c r="E156" s="52" t="s">
        <v>1884</v>
      </c>
    </row>
    <row r="157" spans="1:5">
      <c r="A157" s="49" t="str">
        <f t="shared" si="2"/>
        <v>009B</v>
      </c>
      <c r="B157" s="52" t="s">
        <v>1197</v>
      </c>
      <c r="C157" s="52" t="s">
        <v>1634</v>
      </c>
      <c r="D157" s="52" t="s">
        <v>1757</v>
      </c>
      <c r="E157" s="52" t="s">
        <v>406</v>
      </c>
    </row>
    <row r="158" spans="1:5">
      <c r="A158" s="49" t="str">
        <f t="shared" si="2"/>
        <v>009C</v>
      </c>
      <c r="B158" s="52" t="s">
        <v>1198</v>
      </c>
      <c r="C158" s="52" t="s">
        <v>1635</v>
      </c>
      <c r="D158" s="52" t="s">
        <v>1722</v>
      </c>
      <c r="E158" s="52" t="s">
        <v>406</v>
      </c>
    </row>
    <row r="159" spans="1:5">
      <c r="A159" s="49" t="str">
        <f t="shared" si="2"/>
        <v>009D</v>
      </c>
      <c r="B159" s="52" t="s">
        <v>1199</v>
      </c>
      <c r="C159" s="52" t="s">
        <v>1636</v>
      </c>
      <c r="D159" s="52" t="s">
        <v>1725</v>
      </c>
      <c r="E159" s="52" t="s">
        <v>406</v>
      </c>
    </row>
    <row r="160" spans="1:5">
      <c r="A160" s="49" t="str">
        <f t="shared" si="2"/>
        <v>009E</v>
      </c>
      <c r="B160" s="52" t="s">
        <v>1200</v>
      </c>
      <c r="C160" s="52" t="s">
        <v>1637</v>
      </c>
      <c r="D160" s="52" t="s">
        <v>1726</v>
      </c>
      <c r="E160" s="52" t="s">
        <v>406</v>
      </c>
    </row>
    <row r="161" spans="1:5">
      <c r="A161" s="49" t="str">
        <f t="shared" si="2"/>
        <v>009F</v>
      </c>
      <c r="B161" s="52" t="s">
        <v>1201</v>
      </c>
      <c r="C161" s="52" t="s">
        <v>1638</v>
      </c>
      <c r="D161" s="52" t="s">
        <v>1730</v>
      </c>
      <c r="E161" s="52" t="s">
        <v>406</v>
      </c>
    </row>
    <row r="162" spans="1:5">
      <c r="A162" s="49" t="str">
        <f t="shared" si="2"/>
        <v>00A0</v>
      </c>
      <c r="B162" s="52" t="s">
        <v>1202</v>
      </c>
      <c r="C162" s="52" t="s">
        <v>1639</v>
      </c>
      <c r="D162" s="52" t="s">
        <v>1727</v>
      </c>
    </row>
    <row r="163" spans="1:5">
      <c r="A163" s="49" t="str">
        <f t="shared" si="2"/>
        <v>00A1</v>
      </c>
      <c r="B163" s="52" t="s">
        <v>1203</v>
      </c>
      <c r="C163" s="52" t="s">
        <v>1640</v>
      </c>
      <c r="D163" s="52" t="s">
        <v>1720</v>
      </c>
    </row>
    <row r="164" spans="1:5">
      <c r="A164" s="49" t="str">
        <f t="shared" si="2"/>
        <v>00A2</v>
      </c>
      <c r="B164" s="52" t="s">
        <v>1204</v>
      </c>
      <c r="C164" s="52" t="s">
        <v>1641</v>
      </c>
      <c r="D164" s="52" t="s">
        <v>1724</v>
      </c>
    </row>
    <row r="165" spans="1:5">
      <c r="A165" s="49" t="str">
        <f t="shared" si="2"/>
        <v>00A3</v>
      </c>
      <c r="B165" s="52" t="s">
        <v>1205</v>
      </c>
      <c r="C165" s="52" t="s">
        <v>1642</v>
      </c>
      <c r="D165" s="52" t="s">
        <v>1725</v>
      </c>
    </row>
    <row r="166" spans="1:5">
      <c r="A166" s="49" t="str">
        <f t="shared" si="2"/>
        <v>00A4</v>
      </c>
      <c r="B166" s="52" t="s">
        <v>1206</v>
      </c>
      <c r="C166" s="52" t="s">
        <v>1643</v>
      </c>
      <c r="D166" s="52" t="s">
        <v>1730</v>
      </c>
    </row>
    <row r="167" spans="1:5">
      <c r="A167" s="49" t="str">
        <f t="shared" si="2"/>
        <v>00A5</v>
      </c>
      <c r="B167" s="52" t="s">
        <v>1207</v>
      </c>
      <c r="C167" s="52" t="s">
        <v>1644</v>
      </c>
      <c r="D167" s="52" t="s">
        <v>406</v>
      </c>
    </row>
    <row r="168" spans="1:5">
      <c r="A168" s="49" t="str">
        <f t="shared" si="2"/>
        <v>00A6</v>
      </c>
      <c r="B168" s="52" t="s">
        <v>1208</v>
      </c>
      <c r="C168" s="52" t="s">
        <v>1645</v>
      </c>
      <c r="D168" s="52" t="s">
        <v>406</v>
      </c>
    </row>
    <row r="169" spans="1:5">
      <c r="A169" s="49" t="str">
        <f t="shared" si="2"/>
        <v>00A7</v>
      </c>
      <c r="B169" s="52" t="s">
        <v>1209</v>
      </c>
      <c r="C169" s="52" t="s">
        <v>1646</v>
      </c>
      <c r="D169" s="52" t="s">
        <v>406</v>
      </c>
    </row>
    <row r="170" spans="1:5">
      <c r="A170" s="49" t="str">
        <f t="shared" si="2"/>
        <v>00A8</v>
      </c>
      <c r="B170" s="52" t="s">
        <v>1210</v>
      </c>
      <c r="C170" s="52" t="s">
        <v>1647</v>
      </c>
      <c r="D170" s="52" t="s">
        <v>406</v>
      </c>
    </row>
    <row r="171" spans="1:5">
      <c r="A171" s="49" t="str">
        <f t="shared" si="2"/>
        <v>00A9</v>
      </c>
      <c r="B171" s="52" t="s">
        <v>1211</v>
      </c>
      <c r="C171" s="52" t="s">
        <v>1648</v>
      </c>
      <c r="D171" s="52" t="s">
        <v>406</v>
      </c>
    </row>
    <row r="172" spans="1:5">
      <c r="A172" s="49" t="str">
        <f t="shared" si="2"/>
        <v>00AA</v>
      </c>
      <c r="B172" s="52" t="s">
        <v>1118</v>
      </c>
      <c r="C172" s="52" t="s">
        <v>1649</v>
      </c>
      <c r="D172" s="52" t="s">
        <v>1770</v>
      </c>
    </row>
    <row r="173" spans="1:5">
      <c r="A173" s="49" t="str">
        <f t="shared" si="2"/>
        <v>00AB</v>
      </c>
      <c r="B173" s="52" t="s">
        <v>1212</v>
      </c>
      <c r="C173" s="52" t="s">
        <v>1650</v>
      </c>
      <c r="D173" s="52" t="s">
        <v>1771</v>
      </c>
    </row>
    <row r="174" spans="1:5">
      <c r="A174" s="49" t="str">
        <f t="shared" si="2"/>
        <v>00AC</v>
      </c>
      <c r="B174" s="52" t="s">
        <v>1213</v>
      </c>
      <c r="C174" s="52" t="s">
        <v>1651</v>
      </c>
      <c r="D174" s="52" t="s">
        <v>1241</v>
      </c>
    </row>
    <row r="175" spans="1:5">
      <c r="A175" s="49" t="str">
        <f t="shared" si="2"/>
        <v>00AD</v>
      </c>
      <c r="B175" s="52" t="s">
        <v>1214</v>
      </c>
      <c r="C175" s="52" t="s">
        <v>1652</v>
      </c>
      <c r="D175" s="52" t="s">
        <v>1772</v>
      </c>
    </row>
    <row r="176" spans="1:5">
      <c r="A176" s="49" t="str">
        <f t="shared" si="2"/>
        <v>00AE</v>
      </c>
      <c r="B176" s="52" t="s">
        <v>1215</v>
      </c>
      <c r="C176" s="52" t="s">
        <v>1653</v>
      </c>
      <c r="D176" s="52" t="s">
        <v>1773</v>
      </c>
    </row>
    <row r="177" spans="1:4">
      <c r="A177" s="49" t="str">
        <f t="shared" si="2"/>
        <v>00AF</v>
      </c>
      <c r="B177" s="52" t="s">
        <v>1216</v>
      </c>
      <c r="C177" s="52" t="s">
        <v>1654</v>
      </c>
      <c r="D177" s="52" t="s">
        <v>1774</v>
      </c>
    </row>
    <row r="178" spans="1:4">
      <c r="A178" s="49" t="str">
        <f t="shared" si="2"/>
        <v>00B0</v>
      </c>
      <c r="B178" s="52" t="s">
        <v>1217</v>
      </c>
      <c r="C178" s="52" t="s">
        <v>1655</v>
      </c>
      <c r="D178" s="49" t="str">
        <f>E96</f>
        <v>Chocobo</v>
      </c>
    </row>
    <row r="179" spans="1:4">
      <c r="A179" s="49" t="str">
        <f t="shared" si="2"/>
        <v>00B1</v>
      </c>
      <c r="B179" s="52" t="s">
        <v>1218</v>
      </c>
      <c r="C179" s="52" t="s">
        <v>1656</v>
      </c>
      <c r="D179" s="49" t="str">
        <f t="shared" ref="D179:D225" si="3">E97</f>
        <v>Black Chocobo</v>
      </c>
    </row>
    <row r="180" spans="1:4">
      <c r="A180" s="49" t="str">
        <f t="shared" si="2"/>
        <v>00B2</v>
      </c>
      <c r="B180" s="52" t="s">
        <v>1219</v>
      </c>
      <c r="C180" s="52" t="s">
        <v>1657</v>
      </c>
      <c r="D180" s="49" t="str">
        <f t="shared" si="3"/>
        <v>Red Chocobo</v>
      </c>
    </row>
    <row r="181" spans="1:4">
      <c r="A181" s="49" t="str">
        <f t="shared" si="2"/>
        <v>00B3</v>
      </c>
      <c r="B181" s="52" t="s">
        <v>1220</v>
      </c>
      <c r="C181" s="52" t="s">
        <v>1658</v>
      </c>
      <c r="D181" s="49" t="str">
        <f t="shared" si="3"/>
        <v>Goblin</v>
      </c>
    </row>
    <row r="182" spans="1:4">
      <c r="A182" s="49" t="str">
        <f t="shared" si="2"/>
        <v>00B4</v>
      </c>
      <c r="B182" s="52" t="s">
        <v>1221</v>
      </c>
      <c r="C182" s="52" t="s">
        <v>1659</v>
      </c>
      <c r="D182" s="49" t="str">
        <f t="shared" si="3"/>
        <v>Black Goblin</v>
      </c>
    </row>
    <row r="183" spans="1:4">
      <c r="A183" s="49" t="str">
        <f t="shared" si="2"/>
        <v>00B5</v>
      </c>
      <c r="B183" s="52" t="s">
        <v>1222</v>
      </c>
      <c r="C183" s="52" t="s">
        <v>1660</v>
      </c>
      <c r="D183" s="49" t="str">
        <f t="shared" si="3"/>
        <v>Gobbledeguck</v>
      </c>
    </row>
    <row r="184" spans="1:4">
      <c r="A184" s="49" t="str">
        <f t="shared" si="2"/>
        <v>00B6</v>
      </c>
      <c r="B184" s="52" t="s">
        <v>1223</v>
      </c>
      <c r="C184" s="52" t="s">
        <v>1661</v>
      </c>
      <c r="D184" s="49" t="str">
        <f t="shared" si="3"/>
        <v>Bomb</v>
      </c>
    </row>
    <row r="185" spans="1:4">
      <c r="A185" s="49" t="str">
        <f t="shared" si="2"/>
        <v>00B7</v>
      </c>
      <c r="B185" s="52" t="s">
        <v>1224</v>
      </c>
      <c r="C185" s="52" t="s">
        <v>1662</v>
      </c>
      <c r="D185" s="49" t="str">
        <f t="shared" si="3"/>
        <v>Grenade</v>
      </c>
    </row>
    <row r="186" spans="1:4">
      <c r="A186" s="49" t="str">
        <f t="shared" si="2"/>
        <v>00B8</v>
      </c>
      <c r="B186" s="52" t="s">
        <v>406</v>
      </c>
      <c r="C186" s="52" t="s">
        <v>1663</v>
      </c>
      <c r="D186" s="49" t="str">
        <f t="shared" si="3"/>
        <v>Explosive</v>
      </c>
    </row>
    <row r="187" spans="1:4">
      <c r="A187" s="49" t="str">
        <f t="shared" si="2"/>
        <v>00B9</v>
      </c>
      <c r="B187" s="52" t="s">
        <v>1225</v>
      </c>
      <c r="C187" s="52" t="s">
        <v>1664</v>
      </c>
      <c r="D187" s="49" t="str">
        <f t="shared" si="3"/>
        <v>Red Panther</v>
      </c>
    </row>
    <row r="188" spans="1:4">
      <c r="A188" s="49" t="str">
        <f t="shared" si="2"/>
        <v>00BA</v>
      </c>
      <c r="B188" s="52" t="s">
        <v>1226</v>
      </c>
      <c r="C188" s="52" t="s">
        <v>1665</v>
      </c>
      <c r="D188" s="49" t="str">
        <f t="shared" si="3"/>
        <v>Cuar</v>
      </c>
    </row>
    <row r="189" spans="1:4">
      <c r="A189" s="49" t="str">
        <f t="shared" si="2"/>
        <v>00BB</v>
      </c>
      <c r="B189" s="52" t="s">
        <v>1222</v>
      </c>
      <c r="C189" s="52" t="s">
        <v>1666</v>
      </c>
      <c r="D189" s="49" t="str">
        <f t="shared" si="3"/>
        <v>Vampire</v>
      </c>
    </row>
    <row r="190" spans="1:4">
      <c r="A190" s="49" t="str">
        <f t="shared" si="2"/>
        <v>00BC</v>
      </c>
      <c r="B190" s="52" t="s">
        <v>1227</v>
      </c>
      <c r="C190" s="52" t="s">
        <v>1667</v>
      </c>
      <c r="D190" s="49" t="str">
        <f t="shared" si="3"/>
        <v>Pisco Demon</v>
      </c>
    </row>
    <row r="191" spans="1:4">
      <c r="A191" s="49" t="str">
        <f t="shared" si="2"/>
        <v>00BD</v>
      </c>
      <c r="B191" s="52" t="s">
        <v>1228</v>
      </c>
      <c r="C191" s="52" t="s">
        <v>1668</v>
      </c>
      <c r="D191" s="49" t="str">
        <f t="shared" si="3"/>
        <v>Squidlarkin</v>
      </c>
    </row>
    <row r="192" spans="1:4">
      <c r="A192" s="49" t="str">
        <f t="shared" si="2"/>
        <v>00BE</v>
      </c>
      <c r="B192" s="52" t="s">
        <v>1229</v>
      </c>
      <c r="C192" s="52" t="s">
        <v>1669</v>
      </c>
      <c r="D192" s="49" t="str">
        <f t="shared" si="3"/>
        <v>Mindflare</v>
      </c>
    </row>
    <row r="193" spans="1:4">
      <c r="A193" s="49" t="str">
        <f t="shared" si="2"/>
        <v>00BF</v>
      </c>
      <c r="B193" s="52" t="s">
        <v>1230</v>
      </c>
      <c r="C193" s="52" t="s">
        <v>1670</v>
      </c>
      <c r="D193" s="49" t="str">
        <f t="shared" si="3"/>
        <v>Skeleton</v>
      </c>
    </row>
    <row r="194" spans="1:4">
      <c r="A194" s="49" t="str">
        <f t="shared" si="2"/>
        <v>00C0</v>
      </c>
      <c r="B194" s="52" t="s">
        <v>1231</v>
      </c>
      <c r="C194" s="52" t="s">
        <v>1671</v>
      </c>
      <c r="D194" s="49" t="str">
        <f t="shared" si="3"/>
        <v>Bone Snatch</v>
      </c>
    </row>
    <row r="195" spans="1:4">
      <c r="A195" s="49" t="str">
        <f t="shared" ref="A195:A258" si="4">DEC2HEX(ROW()-2,4)</f>
        <v>00C1</v>
      </c>
      <c r="B195" s="52" t="s">
        <v>1232</v>
      </c>
      <c r="C195" s="52" t="s">
        <v>1672</v>
      </c>
      <c r="D195" s="49" t="str">
        <f t="shared" si="3"/>
        <v>Living Bone</v>
      </c>
    </row>
    <row r="196" spans="1:4">
      <c r="A196" s="49" t="str">
        <f t="shared" si="4"/>
        <v>00C2</v>
      </c>
      <c r="B196" s="52" t="s">
        <v>1233</v>
      </c>
      <c r="C196" s="52" t="s">
        <v>1673</v>
      </c>
      <c r="D196" s="49" t="str">
        <f t="shared" si="3"/>
        <v>Ghoul</v>
      </c>
    </row>
    <row r="197" spans="1:4">
      <c r="A197" s="49" t="str">
        <f t="shared" si="4"/>
        <v>00C3</v>
      </c>
      <c r="B197" s="52" t="s">
        <v>1234</v>
      </c>
      <c r="C197" s="52" t="s">
        <v>1674</v>
      </c>
      <c r="D197" s="49" t="str">
        <f t="shared" si="3"/>
        <v>Gust</v>
      </c>
    </row>
    <row r="198" spans="1:4">
      <c r="A198" s="49" t="str">
        <f t="shared" si="4"/>
        <v>00C4</v>
      </c>
      <c r="B198" s="52" t="s">
        <v>1235</v>
      </c>
      <c r="C198" s="52" t="s">
        <v>1675</v>
      </c>
      <c r="D198" s="49" t="str">
        <f t="shared" si="3"/>
        <v>Revnant</v>
      </c>
    </row>
    <row r="199" spans="1:4">
      <c r="A199" s="49" t="str">
        <f t="shared" si="4"/>
        <v>00C5</v>
      </c>
      <c r="B199" s="52" t="s">
        <v>1236</v>
      </c>
      <c r="C199" s="52" t="s">
        <v>1676</v>
      </c>
      <c r="D199" s="49" t="str">
        <f t="shared" si="3"/>
        <v>Flotiball</v>
      </c>
    </row>
    <row r="200" spans="1:4">
      <c r="A200" s="49" t="str">
        <f t="shared" si="4"/>
        <v>00C6</v>
      </c>
      <c r="B200" s="52" t="s">
        <v>1237</v>
      </c>
      <c r="C200" s="52" t="s">
        <v>1677</v>
      </c>
      <c r="D200" s="49" t="str">
        <f t="shared" si="3"/>
        <v>Ahriman</v>
      </c>
    </row>
    <row r="201" spans="1:4">
      <c r="A201" s="49" t="str">
        <f t="shared" si="4"/>
        <v>00C7</v>
      </c>
      <c r="B201" s="52" t="s">
        <v>1238</v>
      </c>
      <c r="C201" s="52" t="s">
        <v>1678</v>
      </c>
      <c r="D201" s="49" t="str">
        <f t="shared" si="3"/>
        <v>Plague</v>
      </c>
    </row>
    <row r="202" spans="1:4">
      <c r="A202" s="49" t="str">
        <f t="shared" si="4"/>
        <v>00C8</v>
      </c>
      <c r="B202" s="52" t="s">
        <v>1239</v>
      </c>
      <c r="C202" s="52" t="s">
        <v>1679</v>
      </c>
      <c r="D202" s="49" t="str">
        <f t="shared" si="3"/>
        <v>Juravis</v>
      </c>
    </row>
    <row r="203" spans="1:4">
      <c r="A203" s="49" t="str">
        <f t="shared" si="4"/>
        <v>00C9</v>
      </c>
      <c r="B203" s="52" t="s">
        <v>1240</v>
      </c>
      <c r="C203" s="52" t="s">
        <v>1680</v>
      </c>
      <c r="D203" s="49" t="str">
        <f t="shared" si="3"/>
        <v>Steel Hawk</v>
      </c>
    </row>
    <row r="204" spans="1:4">
      <c r="A204" s="49" t="str">
        <f t="shared" si="4"/>
        <v>00CA</v>
      </c>
      <c r="B204" s="52" t="s">
        <v>1241</v>
      </c>
      <c r="C204" s="52" t="s">
        <v>1681</v>
      </c>
      <c r="D204" s="49" t="str">
        <f t="shared" si="3"/>
        <v>Cocatoris</v>
      </c>
    </row>
    <row r="205" spans="1:4">
      <c r="A205" s="49" t="str">
        <f t="shared" si="4"/>
        <v>00CB</v>
      </c>
      <c r="B205" s="52" t="s">
        <v>1241</v>
      </c>
      <c r="C205" s="52" t="s">
        <v>1682</v>
      </c>
      <c r="D205" s="49" t="str">
        <f t="shared" si="3"/>
        <v>Uribo</v>
      </c>
    </row>
    <row r="206" spans="1:4">
      <c r="A206" s="49" t="str">
        <f t="shared" si="4"/>
        <v>00CC</v>
      </c>
      <c r="B206" s="52" t="s">
        <v>1241</v>
      </c>
      <c r="C206" s="52" t="s">
        <v>1683</v>
      </c>
      <c r="D206" s="49" t="str">
        <f t="shared" si="3"/>
        <v>Porky</v>
      </c>
    </row>
    <row r="207" spans="1:4">
      <c r="A207" s="49" t="str">
        <f t="shared" si="4"/>
        <v>00CD</v>
      </c>
      <c r="B207" s="52" t="s">
        <v>1242</v>
      </c>
      <c r="C207" s="52" t="s">
        <v>1684</v>
      </c>
      <c r="D207" s="49" t="str">
        <f t="shared" si="3"/>
        <v>Wildbow</v>
      </c>
    </row>
    <row r="208" spans="1:4">
      <c r="A208" s="49" t="str">
        <f t="shared" si="4"/>
        <v>00CE</v>
      </c>
      <c r="B208" s="52" t="s">
        <v>1242</v>
      </c>
      <c r="C208" s="52" t="s">
        <v>1685</v>
      </c>
      <c r="D208" s="49" t="str">
        <f t="shared" si="3"/>
        <v>Woodman</v>
      </c>
    </row>
    <row r="209" spans="1:4">
      <c r="A209" s="49" t="str">
        <f t="shared" si="4"/>
        <v>00CF</v>
      </c>
      <c r="B209" s="52" t="s">
        <v>1242</v>
      </c>
      <c r="C209" s="52" t="s">
        <v>1686</v>
      </c>
      <c r="D209" s="49" t="str">
        <f t="shared" si="3"/>
        <v>Trent</v>
      </c>
    </row>
    <row r="210" spans="1:4">
      <c r="A210" s="49" t="str">
        <f t="shared" si="4"/>
        <v>00D0</v>
      </c>
      <c r="B210" s="52" t="s">
        <v>1242</v>
      </c>
      <c r="C210" s="52" t="s">
        <v>1687</v>
      </c>
      <c r="D210" s="49" t="str">
        <f t="shared" si="3"/>
        <v>Taiju</v>
      </c>
    </row>
    <row r="211" spans="1:4">
      <c r="A211" s="49" t="str">
        <f t="shared" si="4"/>
        <v>00D1</v>
      </c>
      <c r="B211" s="52" t="s">
        <v>1243</v>
      </c>
      <c r="C211" s="52" t="s">
        <v>1688</v>
      </c>
      <c r="D211" s="49" t="str">
        <f t="shared" si="3"/>
        <v>Bull Demon</v>
      </c>
    </row>
    <row r="212" spans="1:4">
      <c r="A212" s="49" t="str">
        <f t="shared" si="4"/>
        <v>00D2</v>
      </c>
      <c r="B212" s="52" t="s">
        <v>1243</v>
      </c>
      <c r="C212" s="52" t="s">
        <v>1689</v>
      </c>
      <c r="D212" s="49" t="str">
        <f t="shared" si="3"/>
        <v>Minitaurus</v>
      </c>
    </row>
    <row r="213" spans="1:4">
      <c r="A213" s="49" t="str">
        <f t="shared" si="4"/>
        <v>00D3</v>
      </c>
      <c r="B213" s="52" t="s">
        <v>1243</v>
      </c>
      <c r="C213" s="52" t="s">
        <v>1690</v>
      </c>
      <c r="D213" s="49" t="str">
        <f t="shared" si="3"/>
        <v>Sacred</v>
      </c>
    </row>
    <row r="214" spans="1:4">
      <c r="A214" s="49" t="str">
        <f t="shared" si="4"/>
        <v>00D4</v>
      </c>
      <c r="B214" s="52" t="s">
        <v>1244</v>
      </c>
      <c r="C214" s="52" t="s">
        <v>1691</v>
      </c>
      <c r="D214" s="49" t="str">
        <f t="shared" si="3"/>
        <v>Morbol</v>
      </c>
    </row>
    <row r="215" spans="1:4">
      <c r="A215" s="49" t="str">
        <f t="shared" si="4"/>
        <v>00D5</v>
      </c>
      <c r="B215" s="52" t="s">
        <v>1245</v>
      </c>
      <c r="C215" s="52" t="s">
        <v>1692</v>
      </c>
      <c r="D215" s="49" t="str">
        <f t="shared" si="3"/>
        <v>Ochu</v>
      </c>
    </row>
    <row r="216" spans="1:4">
      <c r="A216" s="49" t="str">
        <f t="shared" si="4"/>
        <v>00D6</v>
      </c>
      <c r="B216" s="52" t="s">
        <v>1246</v>
      </c>
      <c r="C216" s="52" t="s">
        <v>1693</v>
      </c>
      <c r="D216" s="49" t="str">
        <f t="shared" si="3"/>
        <v>Great Morbol</v>
      </c>
    </row>
    <row r="217" spans="1:4">
      <c r="A217" s="49" t="str">
        <f t="shared" si="4"/>
        <v>00D7</v>
      </c>
      <c r="B217" s="52" t="s">
        <v>1247</v>
      </c>
      <c r="C217" s="52" t="s">
        <v>1694</v>
      </c>
      <c r="D217" s="49" t="str">
        <f t="shared" si="3"/>
        <v>Behemoth</v>
      </c>
    </row>
    <row r="218" spans="1:4">
      <c r="A218" s="49" t="str">
        <f t="shared" si="4"/>
        <v>00D8</v>
      </c>
      <c r="B218" s="52" t="s">
        <v>1248</v>
      </c>
      <c r="C218" s="52" t="s">
        <v>1695</v>
      </c>
      <c r="D218" s="49" t="str">
        <f t="shared" si="3"/>
        <v>King Behemoth</v>
      </c>
    </row>
    <row r="219" spans="1:4">
      <c r="A219" s="49" t="str">
        <f t="shared" si="4"/>
        <v>00D9</v>
      </c>
      <c r="B219" s="52" t="s">
        <v>1249</v>
      </c>
      <c r="C219" s="52" t="s">
        <v>1696</v>
      </c>
      <c r="D219" s="49" t="str">
        <f t="shared" si="3"/>
        <v>Dark Behemoth</v>
      </c>
    </row>
    <row r="220" spans="1:4">
      <c r="A220" s="49" t="str">
        <f t="shared" si="4"/>
        <v>00DA</v>
      </c>
      <c r="B220" s="52" t="s">
        <v>1250</v>
      </c>
      <c r="C220" s="52" t="s">
        <v>1697</v>
      </c>
      <c r="D220" s="49" t="str">
        <f t="shared" si="3"/>
        <v>Dragon</v>
      </c>
    </row>
    <row r="221" spans="1:4">
      <c r="A221" s="49" t="str">
        <f t="shared" si="4"/>
        <v>00DB</v>
      </c>
      <c r="B221" s="52" t="s">
        <v>406</v>
      </c>
      <c r="C221" s="52" t="s">
        <v>1698</v>
      </c>
      <c r="D221" s="49" t="str">
        <f t="shared" si="3"/>
        <v>Blue Dragon</v>
      </c>
    </row>
    <row r="222" spans="1:4">
      <c r="A222" s="49" t="str">
        <f t="shared" si="4"/>
        <v>00DC</v>
      </c>
      <c r="B222" s="52" t="s">
        <v>406</v>
      </c>
      <c r="C222" s="52" t="s">
        <v>1699</v>
      </c>
      <c r="D222" s="49" t="str">
        <f t="shared" si="3"/>
        <v>Red Dragon</v>
      </c>
    </row>
    <row r="223" spans="1:4">
      <c r="A223" s="49" t="str">
        <f t="shared" si="4"/>
        <v>00DD</v>
      </c>
      <c r="B223" s="52" t="s">
        <v>1251</v>
      </c>
      <c r="C223" s="52" t="s">
        <v>1700</v>
      </c>
      <c r="D223" s="49" t="str">
        <f t="shared" si="3"/>
        <v>Hyudra</v>
      </c>
    </row>
    <row r="224" spans="1:4">
      <c r="A224" s="49" t="str">
        <f t="shared" si="4"/>
        <v>00DE</v>
      </c>
      <c r="B224" s="52" t="s">
        <v>1252</v>
      </c>
      <c r="C224" s="52" t="s">
        <v>1701</v>
      </c>
      <c r="D224" s="49" t="str">
        <f t="shared" si="3"/>
        <v>Hydra</v>
      </c>
    </row>
    <row r="225" spans="1:4">
      <c r="A225" s="49" t="str">
        <f t="shared" si="4"/>
        <v>00DF</v>
      </c>
      <c r="B225" s="52" t="s">
        <v>1253</v>
      </c>
      <c r="C225" s="52" t="s">
        <v>1702</v>
      </c>
      <c r="D225" s="49" t="str">
        <f t="shared" si="3"/>
        <v>Tiamat</v>
      </c>
    </row>
    <row r="226" spans="1:4">
      <c r="A226" s="49" t="str">
        <f t="shared" si="4"/>
        <v>00E0</v>
      </c>
      <c r="B226" s="52" t="s">
        <v>1254</v>
      </c>
      <c r="C226" s="52" t="s">
        <v>1703</v>
      </c>
    </row>
    <row r="227" spans="1:4">
      <c r="A227" s="49" t="str">
        <f t="shared" si="4"/>
        <v>00E1</v>
      </c>
      <c r="B227" s="52" t="s">
        <v>1255</v>
      </c>
      <c r="C227" s="52" t="s">
        <v>1704</v>
      </c>
    </row>
    <row r="228" spans="1:4">
      <c r="A228" s="49" t="str">
        <f t="shared" si="4"/>
        <v>00E2</v>
      </c>
      <c r="B228" s="52" t="s">
        <v>1255</v>
      </c>
      <c r="C228" s="52" t="s">
        <v>1705</v>
      </c>
    </row>
    <row r="229" spans="1:4">
      <c r="A229" s="49" t="str">
        <f t="shared" si="4"/>
        <v>00E3</v>
      </c>
      <c r="B229" s="52" t="s">
        <v>1256</v>
      </c>
      <c r="C229" s="52" t="s">
        <v>1706</v>
      </c>
    </row>
    <row r="230" spans="1:4">
      <c r="A230" s="49" t="str">
        <f t="shared" si="4"/>
        <v>00E4</v>
      </c>
      <c r="B230" s="52" t="s">
        <v>1257</v>
      </c>
      <c r="C230" s="52" t="s">
        <v>1707</v>
      </c>
    </row>
    <row r="231" spans="1:4">
      <c r="A231" s="49" t="str">
        <f t="shared" si="4"/>
        <v>00E5</v>
      </c>
      <c r="B231" s="52" t="s">
        <v>1196</v>
      </c>
      <c r="C231" s="52" t="s">
        <v>1708</v>
      </c>
    </row>
    <row r="232" spans="1:4">
      <c r="A232" s="49" t="str">
        <f t="shared" si="4"/>
        <v>00E6</v>
      </c>
      <c r="B232" s="52" t="s">
        <v>1258</v>
      </c>
      <c r="C232" s="52" t="s">
        <v>1709</v>
      </c>
    </row>
    <row r="233" spans="1:4">
      <c r="A233" s="49" t="str">
        <f t="shared" si="4"/>
        <v>00E7</v>
      </c>
      <c r="B233" s="52" t="s">
        <v>1259</v>
      </c>
      <c r="C233" s="52" t="s">
        <v>1710</v>
      </c>
    </row>
    <row r="234" spans="1:4">
      <c r="A234" s="49" t="str">
        <f t="shared" si="4"/>
        <v>00E8</v>
      </c>
      <c r="B234" s="52" t="s">
        <v>1260</v>
      </c>
      <c r="C234" s="52" t="s">
        <v>1711</v>
      </c>
    </row>
    <row r="235" spans="1:4">
      <c r="A235" s="49" t="str">
        <f t="shared" si="4"/>
        <v>00E9</v>
      </c>
      <c r="B235" s="52" t="s">
        <v>1261</v>
      </c>
      <c r="C235" s="52" t="s">
        <v>1712</v>
      </c>
    </row>
    <row r="236" spans="1:4">
      <c r="A236" s="49" t="str">
        <f t="shared" si="4"/>
        <v>00EA</v>
      </c>
      <c r="B236" s="52" t="s">
        <v>1088</v>
      </c>
      <c r="C236" s="52" t="s">
        <v>1713</v>
      </c>
    </row>
    <row r="237" spans="1:4">
      <c r="A237" s="49" t="str">
        <f t="shared" si="4"/>
        <v>00EB</v>
      </c>
      <c r="B237" s="52" t="s">
        <v>1262</v>
      </c>
      <c r="C237" s="52" t="s">
        <v>1714</v>
      </c>
    </row>
    <row r="238" spans="1:4">
      <c r="A238" s="49" t="str">
        <f t="shared" si="4"/>
        <v>00EC</v>
      </c>
      <c r="B238" s="52" t="s">
        <v>1263</v>
      </c>
      <c r="C238" s="52" t="s">
        <v>1715</v>
      </c>
    </row>
    <row r="239" spans="1:4">
      <c r="A239" s="49" t="str">
        <f t="shared" si="4"/>
        <v>00ED</v>
      </c>
      <c r="B239" s="52" t="s">
        <v>1264</v>
      </c>
      <c r="C239" s="52" t="s">
        <v>1716</v>
      </c>
    </row>
    <row r="240" spans="1:4">
      <c r="A240" s="49" t="str">
        <f t="shared" si="4"/>
        <v>00EE</v>
      </c>
      <c r="B240" s="52" t="s">
        <v>1265</v>
      </c>
      <c r="C240" s="52" t="s">
        <v>1717</v>
      </c>
    </row>
    <row r="241" spans="1:3">
      <c r="A241" s="49" t="str">
        <f t="shared" si="4"/>
        <v>00EF</v>
      </c>
      <c r="B241" s="52" t="s">
        <v>1093</v>
      </c>
      <c r="C241" s="52" t="s">
        <v>1718</v>
      </c>
    </row>
    <row r="242" spans="1:3">
      <c r="A242" s="49" t="str">
        <f t="shared" si="4"/>
        <v>00F0</v>
      </c>
      <c r="B242" s="52" t="s">
        <v>1266</v>
      </c>
      <c r="C242" s="52" t="s">
        <v>379</v>
      </c>
    </row>
    <row r="243" spans="1:3">
      <c r="A243" s="49" t="str">
        <f t="shared" si="4"/>
        <v>00F1</v>
      </c>
      <c r="B243" s="52" t="s">
        <v>1267</v>
      </c>
      <c r="C243" s="52" t="s">
        <v>380</v>
      </c>
    </row>
    <row r="244" spans="1:3">
      <c r="A244" s="49" t="str">
        <f t="shared" si="4"/>
        <v>00F2</v>
      </c>
      <c r="B244" s="52" t="s">
        <v>1268</v>
      </c>
      <c r="C244" s="52" t="s">
        <v>381</v>
      </c>
    </row>
    <row r="245" spans="1:3">
      <c r="A245" s="49" t="str">
        <f t="shared" si="4"/>
        <v>00F3</v>
      </c>
      <c r="B245" s="52" t="s">
        <v>1269</v>
      </c>
      <c r="C245" s="52" t="s">
        <v>382</v>
      </c>
    </row>
    <row r="246" spans="1:3">
      <c r="A246" s="49" t="str">
        <f t="shared" si="4"/>
        <v>00F4</v>
      </c>
      <c r="B246" s="52" t="s">
        <v>1270</v>
      </c>
      <c r="C246" s="52" t="s">
        <v>383</v>
      </c>
    </row>
    <row r="247" spans="1:3">
      <c r="A247" s="49" t="str">
        <f t="shared" si="4"/>
        <v>00F5</v>
      </c>
      <c r="B247" s="52" t="s">
        <v>1271</v>
      </c>
      <c r="C247" s="52" t="s">
        <v>384</v>
      </c>
    </row>
    <row r="248" spans="1:3">
      <c r="A248" s="49" t="str">
        <f t="shared" si="4"/>
        <v>00F6</v>
      </c>
      <c r="B248" s="52" t="s">
        <v>1100</v>
      </c>
      <c r="C248" s="52" t="s">
        <v>385</v>
      </c>
    </row>
    <row r="249" spans="1:3">
      <c r="A249" s="49" t="str">
        <f t="shared" si="4"/>
        <v>00F7</v>
      </c>
      <c r="B249" s="52" t="s">
        <v>1272</v>
      </c>
      <c r="C249" s="52" t="s">
        <v>386</v>
      </c>
    </row>
    <row r="250" spans="1:3">
      <c r="A250" s="49" t="str">
        <f t="shared" si="4"/>
        <v>00F8</v>
      </c>
      <c r="B250" s="52" t="s">
        <v>1273</v>
      </c>
      <c r="C250" s="52" t="s">
        <v>387</v>
      </c>
    </row>
    <row r="251" spans="1:3">
      <c r="A251" s="49" t="str">
        <f t="shared" si="4"/>
        <v>00F9</v>
      </c>
      <c r="B251" s="52" t="s">
        <v>1274</v>
      </c>
      <c r="C251" s="52" t="s">
        <v>388</v>
      </c>
    </row>
    <row r="252" spans="1:3">
      <c r="A252" s="49" t="str">
        <f t="shared" si="4"/>
        <v>00FA</v>
      </c>
      <c r="B252" s="52" t="s">
        <v>1275</v>
      </c>
      <c r="C252" s="52" t="s">
        <v>389</v>
      </c>
    </row>
    <row r="253" spans="1:3">
      <c r="A253" s="49" t="str">
        <f t="shared" si="4"/>
        <v>00FB</v>
      </c>
      <c r="B253" s="52" t="s">
        <v>1276</v>
      </c>
      <c r="C253" s="52" t="s">
        <v>390</v>
      </c>
    </row>
    <row r="254" spans="1:3">
      <c r="A254" s="49" t="str">
        <f t="shared" si="4"/>
        <v>00FC</v>
      </c>
      <c r="B254" s="52" t="s">
        <v>1277</v>
      </c>
      <c r="C254" s="52" t="s">
        <v>391</v>
      </c>
    </row>
    <row r="255" spans="1:3">
      <c r="A255" s="49" t="str">
        <f t="shared" si="4"/>
        <v>00FD</v>
      </c>
      <c r="B255" s="52" t="s">
        <v>1278</v>
      </c>
      <c r="C255" s="52" t="s">
        <v>392</v>
      </c>
    </row>
    <row r="256" spans="1:3">
      <c r="A256" s="49" t="str">
        <f t="shared" si="4"/>
        <v>00FE</v>
      </c>
      <c r="B256" s="52" t="s">
        <v>1279</v>
      </c>
      <c r="C256" s="52" t="s">
        <v>406</v>
      </c>
    </row>
    <row r="257" spans="1:3">
      <c r="A257" s="49" t="str">
        <f t="shared" si="4"/>
        <v>00FF</v>
      </c>
      <c r="B257" s="52" t="s">
        <v>1280</v>
      </c>
      <c r="C257" s="52" t="s">
        <v>406</v>
      </c>
    </row>
    <row r="258" spans="1:3">
      <c r="A258" s="49" t="str">
        <f t="shared" si="4"/>
        <v>0100</v>
      </c>
      <c r="B258" s="52" t="s">
        <v>1281</v>
      </c>
    </row>
    <row r="259" spans="1:3">
      <c r="A259" s="49" t="str">
        <f t="shared" ref="A259:A322" si="5">DEC2HEX(ROW()-2,4)</f>
        <v>0101</v>
      </c>
      <c r="B259" s="52" t="s">
        <v>1282</v>
      </c>
    </row>
    <row r="260" spans="1:3">
      <c r="A260" s="49" t="str">
        <f t="shared" si="5"/>
        <v>0102</v>
      </c>
      <c r="B260" s="52" t="s">
        <v>1283</v>
      </c>
    </row>
    <row r="261" spans="1:3">
      <c r="A261" s="49" t="str">
        <f t="shared" si="5"/>
        <v>0103</v>
      </c>
      <c r="B261" s="52" t="s">
        <v>1284</v>
      </c>
    </row>
    <row r="262" spans="1:3">
      <c r="A262" s="49" t="str">
        <f t="shared" si="5"/>
        <v>0104</v>
      </c>
      <c r="B262" s="52" t="s">
        <v>1285</v>
      </c>
    </row>
    <row r="263" spans="1:3">
      <c r="A263" s="49" t="str">
        <f t="shared" si="5"/>
        <v>0105</v>
      </c>
      <c r="B263" s="52" t="s">
        <v>1286</v>
      </c>
    </row>
    <row r="264" spans="1:3">
      <c r="A264" s="49" t="str">
        <f t="shared" si="5"/>
        <v>0106</v>
      </c>
      <c r="B264" s="52" t="s">
        <v>1287</v>
      </c>
    </row>
    <row r="265" spans="1:3">
      <c r="A265" s="49" t="str">
        <f t="shared" si="5"/>
        <v>0107</v>
      </c>
      <c r="B265" s="52" t="s">
        <v>1288</v>
      </c>
    </row>
    <row r="266" spans="1:3">
      <c r="A266" s="49" t="str">
        <f t="shared" si="5"/>
        <v>0108</v>
      </c>
      <c r="B266" s="52" t="s">
        <v>1289</v>
      </c>
    </row>
    <row r="267" spans="1:3">
      <c r="A267" s="49" t="str">
        <f t="shared" si="5"/>
        <v>0109</v>
      </c>
      <c r="B267" s="52" t="s">
        <v>1290</v>
      </c>
    </row>
    <row r="268" spans="1:3">
      <c r="A268" s="49" t="str">
        <f t="shared" si="5"/>
        <v>010A</v>
      </c>
      <c r="B268" s="52" t="s">
        <v>1291</v>
      </c>
    </row>
    <row r="269" spans="1:3">
      <c r="A269" s="49" t="str">
        <f t="shared" si="5"/>
        <v>010B</v>
      </c>
      <c r="B269" s="52" t="s">
        <v>1292</v>
      </c>
    </row>
    <row r="270" spans="1:3">
      <c r="A270" s="49" t="str">
        <f t="shared" si="5"/>
        <v>010C</v>
      </c>
      <c r="B270" s="52" t="s">
        <v>1293</v>
      </c>
    </row>
    <row r="271" spans="1:3">
      <c r="A271" s="49" t="str">
        <f t="shared" si="5"/>
        <v>010D</v>
      </c>
      <c r="B271" s="52" t="s">
        <v>1294</v>
      </c>
    </row>
    <row r="272" spans="1:3">
      <c r="A272" s="49" t="str">
        <f t="shared" si="5"/>
        <v>010E</v>
      </c>
      <c r="B272" s="52" t="s">
        <v>1295</v>
      </c>
    </row>
    <row r="273" spans="1:2">
      <c r="A273" s="49" t="str">
        <f t="shared" si="5"/>
        <v>010F</v>
      </c>
      <c r="B273" s="52" t="s">
        <v>1296</v>
      </c>
    </row>
    <row r="274" spans="1:2">
      <c r="A274" s="49" t="str">
        <f t="shared" si="5"/>
        <v>0110</v>
      </c>
      <c r="B274" s="52" t="s">
        <v>1297</v>
      </c>
    </row>
    <row r="275" spans="1:2">
      <c r="A275" s="49" t="str">
        <f t="shared" si="5"/>
        <v>0111</v>
      </c>
      <c r="B275" s="52" t="s">
        <v>1298</v>
      </c>
    </row>
    <row r="276" spans="1:2">
      <c r="A276" s="49" t="str">
        <f t="shared" si="5"/>
        <v>0112</v>
      </c>
      <c r="B276" s="52" t="s">
        <v>1299</v>
      </c>
    </row>
    <row r="277" spans="1:2">
      <c r="A277" s="49" t="str">
        <f t="shared" si="5"/>
        <v>0113</v>
      </c>
      <c r="B277" s="52" t="s">
        <v>1300</v>
      </c>
    </row>
    <row r="278" spans="1:2">
      <c r="A278" s="49" t="str">
        <f t="shared" si="5"/>
        <v>0114</v>
      </c>
      <c r="B278" s="52" t="s">
        <v>1255</v>
      </c>
    </row>
    <row r="279" spans="1:2">
      <c r="A279" s="49" t="str">
        <f t="shared" si="5"/>
        <v>0115</v>
      </c>
      <c r="B279" s="52" t="s">
        <v>1301</v>
      </c>
    </row>
    <row r="280" spans="1:2">
      <c r="A280" s="49" t="str">
        <f t="shared" si="5"/>
        <v>0116</v>
      </c>
      <c r="B280" s="52" t="s">
        <v>1302</v>
      </c>
    </row>
    <row r="281" spans="1:2">
      <c r="A281" s="49" t="str">
        <f t="shared" si="5"/>
        <v>0117</v>
      </c>
      <c r="B281" s="52" t="s">
        <v>1303</v>
      </c>
    </row>
    <row r="282" spans="1:2">
      <c r="A282" s="49" t="str">
        <f t="shared" si="5"/>
        <v>0118</v>
      </c>
      <c r="B282" s="52" t="s">
        <v>1304</v>
      </c>
    </row>
    <row r="283" spans="1:2">
      <c r="A283" s="49" t="str">
        <f t="shared" si="5"/>
        <v>0119</v>
      </c>
      <c r="B283" s="52" t="s">
        <v>1305</v>
      </c>
    </row>
    <row r="284" spans="1:2">
      <c r="A284" s="49" t="str">
        <f t="shared" si="5"/>
        <v>011A</v>
      </c>
      <c r="B284" s="52" t="s">
        <v>1306</v>
      </c>
    </row>
    <row r="285" spans="1:2">
      <c r="A285" s="49" t="str">
        <f t="shared" si="5"/>
        <v>011B</v>
      </c>
      <c r="B285" s="52" t="s">
        <v>1307</v>
      </c>
    </row>
    <row r="286" spans="1:2">
      <c r="A286" s="49" t="str">
        <f t="shared" si="5"/>
        <v>011C</v>
      </c>
      <c r="B286" s="52" t="s">
        <v>1239</v>
      </c>
    </row>
    <row r="287" spans="1:2">
      <c r="A287" s="49" t="str">
        <f t="shared" si="5"/>
        <v>011D</v>
      </c>
      <c r="B287" s="52" t="s">
        <v>1308</v>
      </c>
    </row>
    <row r="288" spans="1:2">
      <c r="A288" s="49" t="str">
        <f t="shared" si="5"/>
        <v>011E</v>
      </c>
      <c r="B288" s="52" t="s">
        <v>1309</v>
      </c>
    </row>
    <row r="289" spans="1:2">
      <c r="A289" s="49" t="str">
        <f t="shared" si="5"/>
        <v>011F</v>
      </c>
      <c r="B289" s="52" t="s">
        <v>1310</v>
      </c>
    </row>
    <row r="290" spans="1:2">
      <c r="A290" s="49" t="str">
        <f t="shared" si="5"/>
        <v>0120</v>
      </c>
      <c r="B290" s="52" t="s">
        <v>1311</v>
      </c>
    </row>
    <row r="291" spans="1:2">
      <c r="A291" s="49" t="str">
        <f t="shared" si="5"/>
        <v>0121</v>
      </c>
      <c r="B291" s="52" t="s">
        <v>1312</v>
      </c>
    </row>
    <row r="292" spans="1:2">
      <c r="A292" s="49" t="str">
        <f t="shared" si="5"/>
        <v>0122</v>
      </c>
      <c r="B292" s="52" t="s">
        <v>1313</v>
      </c>
    </row>
    <row r="293" spans="1:2">
      <c r="A293" s="49" t="str">
        <f t="shared" si="5"/>
        <v>0123</v>
      </c>
      <c r="B293" s="52" t="s">
        <v>1314</v>
      </c>
    </row>
    <row r="294" spans="1:2">
      <c r="A294" s="49" t="str">
        <f t="shared" si="5"/>
        <v>0124</v>
      </c>
      <c r="B294" s="52" t="s">
        <v>1315</v>
      </c>
    </row>
    <row r="295" spans="1:2">
      <c r="A295" s="49" t="str">
        <f t="shared" si="5"/>
        <v>0125</v>
      </c>
      <c r="B295" s="52" t="s">
        <v>1316</v>
      </c>
    </row>
    <row r="296" spans="1:2">
      <c r="A296" s="49" t="str">
        <f t="shared" si="5"/>
        <v>0126</v>
      </c>
      <c r="B296" s="52" t="s">
        <v>1317</v>
      </c>
    </row>
    <row r="297" spans="1:2">
      <c r="A297" s="49" t="str">
        <f t="shared" si="5"/>
        <v>0127</v>
      </c>
      <c r="B297" s="52" t="s">
        <v>1318</v>
      </c>
    </row>
    <row r="298" spans="1:2">
      <c r="A298" s="49" t="str">
        <f t="shared" si="5"/>
        <v>0128</v>
      </c>
      <c r="B298" s="52" t="s">
        <v>1319</v>
      </c>
    </row>
    <row r="299" spans="1:2">
      <c r="A299" s="49" t="str">
        <f t="shared" si="5"/>
        <v>0129</v>
      </c>
      <c r="B299" s="52" t="s">
        <v>1320</v>
      </c>
    </row>
    <row r="300" spans="1:2">
      <c r="A300" s="49" t="str">
        <f t="shared" si="5"/>
        <v>012A</v>
      </c>
      <c r="B300" s="52" t="s">
        <v>1321</v>
      </c>
    </row>
    <row r="301" spans="1:2">
      <c r="A301" s="49" t="str">
        <f t="shared" si="5"/>
        <v>012B</v>
      </c>
      <c r="B301" s="52" t="s">
        <v>1322</v>
      </c>
    </row>
    <row r="302" spans="1:2">
      <c r="A302" s="49" t="str">
        <f t="shared" si="5"/>
        <v>012C</v>
      </c>
      <c r="B302" s="52" t="s">
        <v>1323</v>
      </c>
    </row>
    <row r="303" spans="1:2">
      <c r="A303" s="49" t="str">
        <f t="shared" si="5"/>
        <v>012D</v>
      </c>
      <c r="B303" s="52" t="s">
        <v>1324</v>
      </c>
    </row>
    <row r="304" spans="1:2">
      <c r="A304" s="49" t="str">
        <f t="shared" si="5"/>
        <v>012E</v>
      </c>
      <c r="B304" s="52" t="s">
        <v>1325</v>
      </c>
    </row>
    <row r="305" spans="1:2">
      <c r="A305" s="49" t="str">
        <f t="shared" si="5"/>
        <v>012F</v>
      </c>
      <c r="B305" s="52" t="s">
        <v>1326</v>
      </c>
    </row>
    <row r="306" spans="1:2">
      <c r="A306" s="49" t="str">
        <f t="shared" si="5"/>
        <v>0130</v>
      </c>
      <c r="B306" s="52" t="s">
        <v>1164</v>
      </c>
    </row>
    <row r="307" spans="1:2">
      <c r="A307" s="49" t="str">
        <f t="shared" si="5"/>
        <v>0131</v>
      </c>
      <c r="B307" s="52" t="s">
        <v>1327</v>
      </c>
    </row>
    <row r="308" spans="1:2">
      <c r="A308" s="49" t="str">
        <f t="shared" si="5"/>
        <v>0132</v>
      </c>
      <c r="B308" s="52" t="s">
        <v>1328</v>
      </c>
    </row>
    <row r="309" spans="1:2">
      <c r="A309" s="49" t="str">
        <f t="shared" si="5"/>
        <v>0133</v>
      </c>
      <c r="B309" s="52" t="s">
        <v>1329</v>
      </c>
    </row>
    <row r="310" spans="1:2">
      <c r="A310" s="49" t="str">
        <f t="shared" si="5"/>
        <v>0134</v>
      </c>
      <c r="B310" s="52" t="s">
        <v>1330</v>
      </c>
    </row>
    <row r="311" spans="1:2">
      <c r="A311" s="49" t="str">
        <f t="shared" si="5"/>
        <v>0135</v>
      </c>
      <c r="B311" s="52" t="s">
        <v>1331</v>
      </c>
    </row>
    <row r="312" spans="1:2">
      <c r="A312" s="49" t="str">
        <f t="shared" si="5"/>
        <v>0136</v>
      </c>
      <c r="B312" s="52" t="s">
        <v>1332</v>
      </c>
    </row>
    <row r="313" spans="1:2">
      <c r="A313" s="49" t="str">
        <f t="shared" si="5"/>
        <v>0137</v>
      </c>
      <c r="B313" s="52" t="s">
        <v>1333</v>
      </c>
    </row>
    <row r="314" spans="1:2">
      <c r="A314" s="49" t="str">
        <f t="shared" si="5"/>
        <v>0138</v>
      </c>
      <c r="B314" s="52" t="s">
        <v>1334</v>
      </c>
    </row>
    <row r="315" spans="1:2">
      <c r="A315" s="49" t="str">
        <f t="shared" si="5"/>
        <v>0139</v>
      </c>
      <c r="B315" s="52" t="s">
        <v>1335</v>
      </c>
    </row>
    <row r="316" spans="1:2">
      <c r="A316" s="49" t="str">
        <f t="shared" si="5"/>
        <v>013A</v>
      </c>
      <c r="B316" s="52" t="s">
        <v>1336</v>
      </c>
    </row>
    <row r="317" spans="1:2">
      <c r="A317" s="49" t="str">
        <f t="shared" si="5"/>
        <v>013B</v>
      </c>
      <c r="B317" s="52" t="s">
        <v>1337</v>
      </c>
    </row>
    <row r="318" spans="1:2">
      <c r="A318" s="49" t="str">
        <f t="shared" si="5"/>
        <v>013C</v>
      </c>
      <c r="B318" s="52" t="s">
        <v>1338</v>
      </c>
    </row>
    <row r="319" spans="1:2">
      <c r="A319" s="49" t="str">
        <f t="shared" si="5"/>
        <v>013D</v>
      </c>
      <c r="B319" s="52" t="s">
        <v>1339</v>
      </c>
    </row>
    <row r="320" spans="1:2">
      <c r="A320" s="49" t="str">
        <f t="shared" si="5"/>
        <v>013E</v>
      </c>
      <c r="B320" s="52" t="s">
        <v>1340</v>
      </c>
    </row>
    <row r="321" spans="1:2">
      <c r="A321" s="49" t="str">
        <f t="shared" si="5"/>
        <v>013F</v>
      </c>
      <c r="B321" s="52" t="s">
        <v>1341</v>
      </c>
    </row>
    <row r="322" spans="1:2">
      <c r="A322" s="49" t="str">
        <f t="shared" si="5"/>
        <v>0140</v>
      </c>
      <c r="B322" s="52" t="s">
        <v>1342</v>
      </c>
    </row>
    <row r="323" spans="1:2">
      <c r="A323" s="49" t="str">
        <f t="shared" ref="A323:A386" si="6">DEC2HEX(ROW()-2,4)</f>
        <v>0141</v>
      </c>
      <c r="B323" s="52" t="s">
        <v>1343</v>
      </c>
    </row>
    <row r="324" spans="1:2">
      <c r="A324" s="49" t="str">
        <f t="shared" si="6"/>
        <v>0142</v>
      </c>
      <c r="B324" s="52" t="s">
        <v>1344</v>
      </c>
    </row>
    <row r="325" spans="1:2">
      <c r="A325" s="49" t="str">
        <f t="shared" si="6"/>
        <v>0143</v>
      </c>
      <c r="B325" s="52" t="s">
        <v>1345</v>
      </c>
    </row>
    <row r="326" spans="1:2">
      <c r="A326" s="49" t="str">
        <f t="shared" si="6"/>
        <v>0144</v>
      </c>
      <c r="B326" s="52" t="s">
        <v>1346</v>
      </c>
    </row>
    <row r="327" spans="1:2">
      <c r="A327" s="49" t="str">
        <f t="shared" si="6"/>
        <v>0145</v>
      </c>
      <c r="B327" s="52" t="s">
        <v>1308</v>
      </c>
    </row>
    <row r="328" spans="1:2">
      <c r="A328" s="49" t="str">
        <f t="shared" si="6"/>
        <v>0146</v>
      </c>
      <c r="B328" s="52" t="s">
        <v>1347</v>
      </c>
    </row>
    <row r="329" spans="1:2">
      <c r="A329" s="49" t="str">
        <f t="shared" si="6"/>
        <v>0147</v>
      </c>
      <c r="B329" s="52" t="s">
        <v>1348</v>
      </c>
    </row>
    <row r="330" spans="1:2">
      <c r="A330" s="49" t="str">
        <f t="shared" si="6"/>
        <v>0148</v>
      </c>
      <c r="B330" s="52" t="s">
        <v>1349</v>
      </c>
    </row>
    <row r="331" spans="1:2">
      <c r="A331" s="49" t="str">
        <f t="shared" si="6"/>
        <v>0149</v>
      </c>
      <c r="B331" s="52" t="s">
        <v>1350</v>
      </c>
    </row>
    <row r="332" spans="1:2">
      <c r="A332" s="49" t="str">
        <f t="shared" si="6"/>
        <v>014A</v>
      </c>
      <c r="B332" s="52" t="s">
        <v>1351</v>
      </c>
    </row>
    <row r="333" spans="1:2">
      <c r="A333" s="49" t="str">
        <f t="shared" si="6"/>
        <v>014B</v>
      </c>
      <c r="B333" s="52" t="s">
        <v>1352</v>
      </c>
    </row>
    <row r="334" spans="1:2">
      <c r="A334" s="49" t="str">
        <f t="shared" si="6"/>
        <v>014C</v>
      </c>
      <c r="B334" s="52" t="s">
        <v>1353</v>
      </c>
    </row>
    <row r="335" spans="1:2">
      <c r="A335" s="49" t="str">
        <f t="shared" si="6"/>
        <v>014D</v>
      </c>
      <c r="B335" s="52" t="s">
        <v>1354</v>
      </c>
    </row>
    <row r="336" spans="1:2">
      <c r="A336" s="49" t="str">
        <f t="shared" si="6"/>
        <v>014E</v>
      </c>
      <c r="B336" s="52" t="s">
        <v>1355</v>
      </c>
    </row>
    <row r="337" spans="1:2">
      <c r="A337" s="49" t="str">
        <f t="shared" si="6"/>
        <v>014F</v>
      </c>
      <c r="B337" s="52" t="s">
        <v>1189</v>
      </c>
    </row>
    <row r="338" spans="1:2">
      <c r="A338" s="49" t="str">
        <f t="shared" si="6"/>
        <v>0150</v>
      </c>
      <c r="B338" s="52" t="s">
        <v>1356</v>
      </c>
    </row>
    <row r="339" spans="1:2">
      <c r="A339" s="49" t="str">
        <f t="shared" si="6"/>
        <v>0151</v>
      </c>
      <c r="B339" s="52" t="s">
        <v>1273</v>
      </c>
    </row>
    <row r="340" spans="1:2">
      <c r="A340" s="49" t="str">
        <f t="shared" si="6"/>
        <v>0152</v>
      </c>
      <c r="B340" s="52" t="s">
        <v>1274</v>
      </c>
    </row>
    <row r="341" spans="1:2">
      <c r="A341" s="49" t="str">
        <f t="shared" si="6"/>
        <v>0153</v>
      </c>
      <c r="B341" s="52" t="s">
        <v>1275</v>
      </c>
    </row>
    <row r="342" spans="1:2">
      <c r="A342" s="49" t="str">
        <f t="shared" si="6"/>
        <v>0154</v>
      </c>
      <c r="B342" s="52" t="s">
        <v>1357</v>
      </c>
    </row>
    <row r="343" spans="1:2">
      <c r="A343" s="49" t="str">
        <f t="shared" si="6"/>
        <v>0155</v>
      </c>
      <c r="B343" s="52" t="s">
        <v>1358</v>
      </c>
    </row>
    <row r="344" spans="1:2">
      <c r="A344" s="49" t="str">
        <f t="shared" si="6"/>
        <v>0156</v>
      </c>
      <c r="B344" s="52" t="s">
        <v>1359</v>
      </c>
    </row>
    <row r="345" spans="1:2">
      <c r="A345" s="49" t="str">
        <f t="shared" si="6"/>
        <v>0157</v>
      </c>
      <c r="B345" s="52" t="s">
        <v>1360</v>
      </c>
    </row>
    <row r="346" spans="1:2">
      <c r="A346" s="49" t="str">
        <f t="shared" si="6"/>
        <v>0158</v>
      </c>
      <c r="B346" s="52" t="s">
        <v>1361</v>
      </c>
    </row>
    <row r="347" spans="1:2">
      <c r="A347" s="49" t="str">
        <f t="shared" si="6"/>
        <v>0159</v>
      </c>
      <c r="B347" s="52" t="s">
        <v>1362</v>
      </c>
    </row>
    <row r="348" spans="1:2">
      <c r="A348" s="49" t="str">
        <f t="shared" si="6"/>
        <v>015A</v>
      </c>
      <c r="B348" s="52" t="s">
        <v>1363</v>
      </c>
    </row>
    <row r="349" spans="1:2">
      <c r="A349" s="49" t="str">
        <f t="shared" si="6"/>
        <v>015B</v>
      </c>
      <c r="B349" s="52" t="s">
        <v>1364</v>
      </c>
    </row>
    <row r="350" spans="1:2">
      <c r="A350" s="49" t="str">
        <f t="shared" si="6"/>
        <v>015C</v>
      </c>
      <c r="B350" s="52" t="s">
        <v>1365</v>
      </c>
    </row>
    <row r="351" spans="1:2">
      <c r="A351" s="49" t="str">
        <f t="shared" si="6"/>
        <v>015D</v>
      </c>
      <c r="B351" s="52" t="s">
        <v>1366</v>
      </c>
    </row>
    <row r="352" spans="1:2">
      <c r="A352" s="49" t="str">
        <f t="shared" si="6"/>
        <v>015E</v>
      </c>
      <c r="B352" s="52" t="s">
        <v>1367</v>
      </c>
    </row>
    <row r="353" spans="1:2">
      <c r="A353" s="49" t="str">
        <f t="shared" si="6"/>
        <v>015F</v>
      </c>
      <c r="B353" s="52" t="s">
        <v>1368</v>
      </c>
    </row>
    <row r="354" spans="1:2">
      <c r="A354" s="49" t="str">
        <f t="shared" si="6"/>
        <v>0160</v>
      </c>
      <c r="B354" s="52" t="s">
        <v>1369</v>
      </c>
    </row>
    <row r="355" spans="1:2">
      <c r="A355" s="49" t="str">
        <f t="shared" si="6"/>
        <v>0161</v>
      </c>
      <c r="B355" s="52" t="s">
        <v>1370</v>
      </c>
    </row>
    <row r="356" spans="1:2">
      <c r="A356" s="49" t="str">
        <f t="shared" si="6"/>
        <v>0162</v>
      </c>
      <c r="B356" s="52" t="s">
        <v>1371</v>
      </c>
    </row>
    <row r="357" spans="1:2">
      <c r="A357" s="49" t="str">
        <f t="shared" si="6"/>
        <v>0163</v>
      </c>
      <c r="B357" s="52" t="s">
        <v>1372</v>
      </c>
    </row>
    <row r="358" spans="1:2">
      <c r="A358" s="49" t="str">
        <f t="shared" si="6"/>
        <v>0164</v>
      </c>
      <c r="B358" s="52" t="s">
        <v>1373</v>
      </c>
    </row>
    <row r="359" spans="1:2">
      <c r="A359" s="49" t="str">
        <f t="shared" si="6"/>
        <v>0165</v>
      </c>
      <c r="B359" s="52" t="s">
        <v>406</v>
      </c>
    </row>
    <row r="360" spans="1:2">
      <c r="A360" s="49" t="str">
        <f t="shared" si="6"/>
        <v>0166</v>
      </c>
      <c r="B360" s="52" t="s">
        <v>406</v>
      </c>
    </row>
    <row r="361" spans="1:2">
      <c r="A361" s="49" t="str">
        <f t="shared" si="6"/>
        <v>0167</v>
      </c>
      <c r="B361" s="52" t="s">
        <v>406</v>
      </c>
    </row>
    <row r="362" spans="1:2">
      <c r="A362" s="49" t="str">
        <f t="shared" si="6"/>
        <v>0168</v>
      </c>
      <c r="B362" s="52" t="s">
        <v>406</v>
      </c>
    </row>
    <row r="363" spans="1:2">
      <c r="A363" s="49" t="str">
        <f t="shared" si="6"/>
        <v>0169</v>
      </c>
      <c r="B363" s="52" t="s">
        <v>406</v>
      </c>
    </row>
    <row r="364" spans="1:2">
      <c r="A364" s="49" t="str">
        <f t="shared" si="6"/>
        <v>016A</v>
      </c>
      <c r="B364" s="52" t="s">
        <v>406</v>
      </c>
    </row>
    <row r="365" spans="1:2">
      <c r="A365" s="49" t="str">
        <f t="shared" si="6"/>
        <v>016B</v>
      </c>
      <c r="B365" s="52" t="s">
        <v>406</v>
      </c>
    </row>
    <row r="366" spans="1:2">
      <c r="A366" s="49" t="str">
        <f t="shared" si="6"/>
        <v>016C</v>
      </c>
      <c r="B366" s="52" t="s">
        <v>406</v>
      </c>
    </row>
    <row r="367" spans="1:2">
      <c r="A367" s="49" t="str">
        <f t="shared" si="6"/>
        <v>016D</v>
      </c>
      <c r="B367" s="52" t="s">
        <v>406</v>
      </c>
    </row>
    <row r="368" spans="1:2">
      <c r="A368" s="49" t="str">
        <f t="shared" si="6"/>
        <v>016E</v>
      </c>
      <c r="B368" s="52" t="s">
        <v>406</v>
      </c>
    </row>
    <row r="369" spans="1:2">
      <c r="A369" s="49" t="str">
        <f t="shared" si="6"/>
        <v>016F</v>
      </c>
      <c r="B369" s="52" t="s">
        <v>1374</v>
      </c>
    </row>
    <row r="370" spans="1:2">
      <c r="A370" s="49" t="str">
        <f t="shared" si="6"/>
        <v>0170</v>
      </c>
      <c r="B370" s="52" t="s">
        <v>379</v>
      </c>
    </row>
    <row r="371" spans="1:2">
      <c r="A371" s="49" t="str">
        <f t="shared" si="6"/>
        <v>0171</v>
      </c>
      <c r="B371" s="52" t="s">
        <v>380</v>
      </c>
    </row>
    <row r="372" spans="1:2">
      <c r="A372" s="49" t="str">
        <f t="shared" si="6"/>
        <v>0172</v>
      </c>
      <c r="B372" s="52" t="s">
        <v>381</v>
      </c>
    </row>
    <row r="373" spans="1:2">
      <c r="A373" s="49" t="str">
        <f t="shared" si="6"/>
        <v>0173</v>
      </c>
      <c r="B373" s="52" t="s">
        <v>382</v>
      </c>
    </row>
    <row r="374" spans="1:2">
      <c r="A374" s="49" t="str">
        <f t="shared" si="6"/>
        <v>0174</v>
      </c>
      <c r="B374" s="52" t="s">
        <v>383</v>
      </c>
    </row>
    <row r="375" spans="1:2">
      <c r="A375" s="49" t="str">
        <f t="shared" si="6"/>
        <v>0175</v>
      </c>
      <c r="B375" s="52" t="s">
        <v>384</v>
      </c>
    </row>
    <row r="376" spans="1:2">
      <c r="A376" s="49" t="str">
        <f t="shared" si="6"/>
        <v>0176</v>
      </c>
      <c r="B376" s="52" t="s">
        <v>385</v>
      </c>
    </row>
    <row r="377" spans="1:2">
      <c r="A377" s="49" t="str">
        <f t="shared" si="6"/>
        <v>0177</v>
      </c>
      <c r="B377" s="52" t="s">
        <v>386</v>
      </c>
    </row>
    <row r="378" spans="1:2">
      <c r="A378" s="49" t="str">
        <f t="shared" si="6"/>
        <v>0178</v>
      </c>
      <c r="B378" s="52" t="s">
        <v>387</v>
      </c>
    </row>
    <row r="379" spans="1:2">
      <c r="A379" s="49" t="str">
        <f t="shared" si="6"/>
        <v>0179</v>
      </c>
      <c r="B379" s="52" t="s">
        <v>388</v>
      </c>
    </row>
    <row r="380" spans="1:2">
      <c r="A380" s="49" t="str">
        <f t="shared" si="6"/>
        <v>017A</v>
      </c>
      <c r="B380" s="52" t="s">
        <v>389</v>
      </c>
    </row>
    <row r="381" spans="1:2">
      <c r="A381" s="49" t="str">
        <f t="shared" si="6"/>
        <v>017B</v>
      </c>
      <c r="B381" s="52" t="s">
        <v>390</v>
      </c>
    </row>
    <row r="382" spans="1:2">
      <c r="A382" s="49" t="str">
        <f t="shared" si="6"/>
        <v>017C</v>
      </c>
      <c r="B382" s="52" t="s">
        <v>391</v>
      </c>
    </row>
    <row r="383" spans="1:2">
      <c r="A383" s="49" t="str">
        <f t="shared" si="6"/>
        <v>017D</v>
      </c>
      <c r="B383" s="52" t="s">
        <v>392</v>
      </c>
    </row>
    <row r="384" spans="1:2">
      <c r="A384" s="49" t="str">
        <f t="shared" si="6"/>
        <v>017E</v>
      </c>
      <c r="B384" s="52" t="s">
        <v>1375</v>
      </c>
    </row>
    <row r="385" spans="1:2">
      <c r="A385" s="49" t="str">
        <f t="shared" si="6"/>
        <v>017F</v>
      </c>
      <c r="B385" s="52" t="s">
        <v>1376</v>
      </c>
    </row>
    <row r="386" spans="1:2">
      <c r="A386" s="49" t="str">
        <f t="shared" si="6"/>
        <v>0180</v>
      </c>
      <c r="B386" s="52" t="s">
        <v>1377</v>
      </c>
    </row>
    <row r="387" spans="1:2">
      <c r="A387" s="49" t="str">
        <f t="shared" ref="A387:A450" si="7">DEC2HEX(ROW()-2,4)</f>
        <v>0181</v>
      </c>
      <c r="B387" s="52" t="s">
        <v>1378</v>
      </c>
    </row>
    <row r="388" spans="1:2">
      <c r="A388" s="49" t="str">
        <f t="shared" si="7"/>
        <v>0182</v>
      </c>
      <c r="B388" s="52" t="s">
        <v>1379</v>
      </c>
    </row>
    <row r="389" spans="1:2">
      <c r="A389" s="49" t="str">
        <f t="shared" si="7"/>
        <v>0183</v>
      </c>
      <c r="B389" s="52" t="s">
        <v>1380</v>
      </c>
    </row>
    <row r="390" spans="1:2">
      <c r="A390" s="49" t="str">
        <f t="shared" si="7"/>
        <v>0184</v>
      </c>
      <c r="B390" s="52" t="s">
        <v>1381</v>
      </c>
    </row>
    <row r="391" spans="1:2">
      <c r="A391" s="49" t="str">
        <f t="shared" si="7"/>
        <v>0185</v>
      </c>
      <c r="B391" s="52" t="s">
        <v>1382</v>
      </c>
    </row>
    <row r="392" spans="1:2">
      <c r="A392" s="49" t="str">
        <f t="shared" si="7"/>
        <v>0186</v>
      </c>
      <c r="B392" s="52" t="s">
        <v>1383</v>
      </c>
    </row>
    <row r="393" spans="1:2">
      <c r="A393" s="49" t="str">
        <f t="shared" si="7"/>
        <v>0187</v>
      </c>
      <c r="B393" s="52" t="s">
        <v>1384</v>
      </c>
    </row>
    <row r="394" spans="1:2">
      <c r="A394" s="49" t="str">
        <f t="shared" si="7"/>
        <v>0188</v>
      </c>
      <c r="B394" s="52" t="s">
        <v>1385</v>
      </c>
    </row>
    <row r="395" spans="1:2">
      <c r="A395" s="49" t="str">
        <f t="shared" si="7"/>
        <v>0189</v>
      </c>
      <c r="B395" s="52" t="s">
        <v>393</v>
      </c>
    </row>
    <row r="396" spans="1:2">
      <c r="A396" s="49" t="str">
        <f t="shared" si="7"/>
        <v>018A</v>
      </c>
      <c r="B396" s="52" t="s">
        <v>1386</v>
      </c>
    </row>
    <row r="397" spans="1:2">
      <c r="A397" s="49" t="str">
        <f t="shared" si="7"/>
        <v>018B</v>
      </c>
      <c r="B397" s="52" t="s">
        <v>1387</v>
      </c>
    </row>
    <row r="398" spans="1:2">
      <c r="A398" s="49" t="str">
        <f t="shared" si="7"/>
        <v>018C</v>
      </c>
      <c r="B398" s="52" t="s">
        <v>1388</v>
      </c>
    </row>
    <row r="399" spans="1:2">
      <c r="A399" s="49" t="str">
        <f t="shared" si="7"/>
        <v>018D</v>
      </c>
      <c r="B399" s="52" t="s">
        <v>1389</v>
      </c>
    </row>
    <row r="400" spans="1:2">
      <c r="A400" s="49" t="str">
        <f t="shared" si="7"/>
        <v>018E</v>
      </c>
      <c r="B400" s="52" t="s">
        <v>1390</v>
      </c>
    </row>
    <row r="401" spans="1:2">
      <c r="A401" s="49" t="str">
        <f t="shared" si="7"/>
        <v>018F</v>
      </c>
      <c r="B401" s="52" t="s">
        <v>1391</v>
      </c>
    </row>
    <row r="402" spans="1:2">
      <c r="A402" s="49" t="str">
        <f t="shared" si="7"/>
        <v>0190</v>
      </c>
      <c r="B402" s="52" t="s">
        <v>1392</v>
      </c>
    </row>
    <row r="403" spans="1:2">
      <c r="A403" s="49" t="str">
        <f t="shared" si="7"/>
        <v>0191</v>
      </c>
      <c r="B403" s="52" t="s">
        <v>1393</v>
      </c>
    </row>
    <row r="404" spans="1:2">
      <c r="A404" s="49" t="str">
        <f t="shared" si="7"/>
        <v>0192</v>
      </c>
      <c r="B404" s="52" t="s">
        <v>1394</v>
      </c>
    </row>
    <row r="405" spans="1:2">
      <c r="A405" s="49" t="str">
        <f t="shared" si="7"/>
        <v>0193</v>
      </c>
      <c r="B405" s="52" t="s">
        <v>1395</v>
      </c>
    </row>
    <row r="406" spans="1:2">
      <c r="A406" s="49" t="str">
        <f t="shared" si="7"/>
        <v>0194</v>
      </c>
      <c r="B406" s="52" t="s">
        <v>1396</v>
      </c>
    </row>
    <row r="407" spans="1:2">
      <c r="A407" s="49" t="str">
        <f t="shared" si="7"/>
        <v>0195</v>
      </c>
      <c r="B407" s="52" t="s">
        <v>1397</v>
      </c>
    </row>
    <row r="408" spans="1:2">
      <c r="A408" s="49" t="str">
        <f t="shared" si="7"/>
        <v>0196</v>
      </c>
      <c r="B408" s="52" t="s">
        <v>1398</v>
      </c>
    </row>
    <row r="409" spans="1:2">
      <c r="A409" s="49" t="str">
        <f t="shared" si="7"/>
        <v>0197</v>
      </c>
      <c r="B409" s="52" t="s">
        <v>1399</v>
      </c>
    </row>
    <row r="410" spans="1:2">
      <c r="A410" s="49" t="str">
        <f t="shared" si="7"/>
        <v>0198</v>
      </c>
      <c r="B410" s="52" t="s">
        <v>1400</v>
      </c>
    </row>
    <row r="411" spans="1:2">
      <c r="A411" s="49" t="str">
        <f t="shared" si="7"/>
        <v>0199</v>
      </c>
      <c r="B411" s="52" t="s">
        <v>1401</v>
      </c>
    </row>
    <row r="412" spans="1:2">
      <c r="A412" s="49" t="str">
        <f t="shared" si="7"/>
        <v>019A</v>
      </c>
      <c r="B412" s="52" t="s">
        <v>1402</v>
      </c>
    </row>
    <row r="413" spans="1:2">
      <c r="A413" s="49" t="str">
        <f t="shared" si="7"/>
        <v>019B</v>
      </c>
      <c r="B413" s="52" t="s">
        <v>1403</v>
      </c>
    </row>
    <row r="414" spans="1:2">
      <c r="A414" s="49" t="str">
        <f t="shared" si="7"/>
        <v>019C</v>
      </c>
      <c r="B414" s="52" t="s">
        <v>1404</v>
      </c>
    </row>
    <row r="415" spans="1:2">
      <c r="A415" s="49" t="str">
        <f t="shared" si="7"/>
        <v>019D</v>
      </c>
      <c r="B415" s="52" t="s">
        <v>1405</v>
      </c>
    </row>
    <row r="416" spans="1:2">
      <c r="A416" s="49" t="str">
        <f t="shared" si="7"/>
        <v>019E</v>
      </c>
      <c r="B416" s="52" t="s">
        <v>1406</v>
      </c>
    </row>
    <row r="417" spans="1:2">
      <c r="A417" s="49" t="str">
        <f t="shared" si="7"/>
        <v>019F</v>
      </c>
      <c r="B417" s="52" t="s">
        <v>1407</v>
      </c>
    </row>
    <row r="418" spans="1:2">
      <c r="A418" s="49" t="str">
        <f t="shared" si="7"/>
        <v>01A0</v>
      </c>
      <c r="B418" s="52" t="s">
        <v>1408</v>
      </c>
    </row>
    <row r="419" spans="1:2">
      <c r="A419" s="49" t="str">
        <f t="shared" si="7"/>
        <v>01A1</v>
      </c>
      <c r="B419" s="52" t="s">
        <v>1409</v>
      </c>
    </row>
    <row r="420" spans="1:2">
      <c r="A420" s="49" t="str">
        <f t="shared" si="7"/>
        <v>01A2</v>
      </c>
      <c r="B420" s="52" t="s">
        <v>1410</v>
      </c>
    </row>
    <row r="421" spans="1:2">
      <c r="A421" s="49" t="str">
        <f t="shared" si="7"/>
        <v>01A3</v>
      </c>
      <c r="B421" s="52" t="s">
        <v>1411</v>
      </c>
    </row>
    <row r="422" spans="1:2">
      <c r="A422" s="49" t="str">
        <f t="shared" si="7"/>
        <v>01A4</v>
      </c>
      <c r="B422" s="52" t="s">
        <v>1412</v>
      </c>
    </row>
    <row r="423" spans="1:2">
      <c r="A423" s="49" t="str">
        <f t="shared" si="7"/>
        <v>01A5</v>
      </c>
      <c r="B423" s="52" t="s">
        <v>1413</v>
      </c>
    </row>
    <row r="424" spans="1:2">
      <c r="A424" s="49" t="str">
        <f t="shared" si="7"/>
        <v>01A6</v>
      </c>
      <c r="B424" s="52" t="s">
        <v>1414</v>
      </c>
    </row>
    <row r="425" spans="1:2">
      <c r="A425" s="49" t="str">
        <f t="shared" si="7"/>
        <v>01A7</v>
      </c>
      <c r="B425" s="52" t="s">
        <v>1415</v>
      </c>
    </row>
    <row r="426" spans="1:2">
      <c r="A426" s="49" t="str">
        <f t="shared" si="7"/>
        <v>01A8</v>
      </c>
      <c r="B426" s="52" t="s">
        <v>1416</v>
      </c>
    </row>
    <row r="427" spans="1:2">
      <c r="A427" s="49" t="str">
        <f t="shared" si="7"/>
        <v>01A9</v>
      </c>
      <c r="B427" s="52" t="s">
        <v>1417</v>
      </c>
    </row>
    <row r="428" spans="1:2">
      <c r="A428" s="49" t="str">
        <f t="shared" si="7"/>
        <v>01AA</v>
      </c>
      <c r="B428" s="52" t="s">
        <v>1418</v>
      </c>
    </row>
    <row r="429" spans="1:2">
      <c r="A429" s="49" t="str">
        <f t="shared" si="7"/>
        <v>01AB</v>
      </c>
      <c r="B429" s="52" t="s">
        <v>1419</v>
      </c>
    </row>
    <row r="430" spans="1:2">
      <c r="A430" s="49" t="str">
        <f t="shared" si="7"/>
        <v>01AC</v>
      </c>
      <c r="B430" s="52" t="s">
        <v>1420</v>
      </c>
    </row>
    <row r="431" spans="1:2">
      <c r="A431" s="49" t="str">
        <f t="shared" si="7"/>
        <v>01AD</v>
      </c>
      <c r="B431" s="52" t="s">
        <v>1421</v>
      </c>
    </row>
    <row r="432" spans="1:2">
      <c r="A432" s="49" t="str">
        <f t="shared" si="7"/>
        <v>01AE</v>
      </c>
      <c r="B432" s="52" t="s">
        <v>1422</v>
      </c>
    </row>
    <row r="433" spans="1:2">
      <c r="A433" s="49" t="str">
        <f t="shared" si="7"/>
        <v>01AF</v>
      </c>
      <c r="B433" s="52" t="s">
        <v>1423</v>
      </c>
    </row>
    <row r="434" spans="1:2">
      <c r="A434" s="49" t="str">
        <f t="shared" si="7"/>
        <v>01B0</v>
      </c>
      <c r="B434" s="52" t="s">
        <v>1424</v>
      </c>
    </row>
    <row r="435" spans="1:2">
      <c r="A435" s="49" t="str">
        <f t="shared" si="7"/>
        <v>01B1</v>
      </c>
      <c r="B435" s="52" t="s">
        <v>1425</v>
      </c>
    </row>
    <row r="436" spans="1:2">
      <c r="A436" s="49" t="str">
        <f t="shared" si="7"/>
        <v>01B2</v>
      </c>
      <c r="B436" s="52" t="s">
        <v>1426</v>
      </c>
    </row>
    <row r="437" spans="1:2">
      <c r="A437" s="49" t="str">
        <f t="shared" si="7"/>
        <v>01B3</v>
      </c>
      <c r="B437" s="52" t="s">
        <v>1427</v>
      </c>
    </row>
    <row r="438" spans="1:2">
      <c r="A438" s="49" t="str">
        <f t="shared" si="7"/>
        <v>01B4</v>
      </c>
      <c r="B438" s="52" t="s">
        <v>1428</v>
      </c>
    </row>
    <row r="439" spans="1:2">
      <c r="A439" s="49" t="str">
        <f t="shared" si="7"/>
        <v>01B5</v>
      </c>
      <c r="B439" s="52" t="s">
        <v>1429</v>
      </c>
    </row>
    <row r="440" spans="1:2">
      <c r="A440" s="49" t="str">
        <f t="shared" si="7"/>
        <v>01B6</v>
      </c>
      <c r="B440" s="52" t="s">
        <v>1430</v>
      </c>
    </row>
    <row r="441" spans="1:2">
      <c r="A441" s="49" t="str">
        <f t="shared" si="7"/>
        <v>01B7</v>
      </c>
      <c r="B441" s="52" t="s">
        <v>1431</v>
      </c>
    </row>
    <row r="442" spans="1:2">
      <c r="A442" s="49" t="str">
        <f t="shared" si="7"/>
        <v>01B8</v>
      </c>
      <c r="B442" s="52" t="s">
        <v>1083</v>
      </c>
    </row>
    <row r="443" spans="1:2">
      <c r="A443" s="49" t="str">
        <f t="shared" si="7"/>
        <v>01B9</v>
      </c>
      <c r="B443" s="52" t="s">
        <v>1432</v>
      </c>
    </row>
    <row r="444" spans="1:2">
      <c r="A444" s="49" t="str">
        <f t="shared" si="7"/>
        <v>01BA</v>
      </c>
      <c r="B444" s="52" t="s">
        <v>1433</v>
      </c>
    </row>
    <row r="445" spans="1:2">
      <c r="A445" s="49" t="str">
        <f t="shared" si="7"/>
        <v>01BB</v>
      </c>
      <c r="B445" s="52" t="s">
        <v>406</v>
      </c>
    </row>
    <row r="446" spans="1:2">
      <c r="A446" s="49" t="str">
        <f t="shared" si="7"/>
        <v>01BC</v>
      </c>
      <c r="B446" s="52" t="s">
        <v>1434</v>
      </c>
    </row>
    <row r="447" spans="1:2">
      <c r="A447" s="49" t="str">
        <f t="shared" si="7"/>
        <v>01BD</v>
      </c>
      <c r="B447" s="52" t="s">
        <v>1435</v>
      </c>
    </row>
    <row r="448" spans="1:2">
      <c r="A448" s="49" t="str">
        <f t="shared" si="7"/>
        <v>01BE</v>
      </c>
      <c r="B448" s="52" t="s">
        <v>1436</v>
      </c>
    </row>
    <row r="449" spans="1:2">
      <c r="A449" s="49" t="str">
        <f t="shared" si="7"/>
        <v>01BF</v>
      </c>
      <c r="B449" s="52" t="s">
        <v>1437</v>
      </c>
    </row>
    <row r="450" spans="1:2">
      <c r="A450" s="49" t="str">
        <f t="shared" si="7"/>
        <v>01C0</v>
      </c>
      <c r="B450" s="52" t="s">
        <v>1438</v>
      </c>
    </row>
    <row r="451" spans="1:2">
      <c r="A451" s="49" t="str">
        <f t="shared" ref="A451:A514" si="8">DEC2HEX(ROW()-2,4)</f>
        <v>01C1</v>
      </c>
      <c r="B451" s="52" t="s">
        <v>1439</v>
      </c>
    </row>
    <row r="452" spans="1:2">
      <c r="A452" s="49" t="str">
        <f t="shared" si="8"/>
        <v>01C2</v>
      </c>
      <c r="B452" s="52" t="s">
        <v>1440</v>
      </c>
    </row>
    <row r="453" spans="1:2">
      <c r="A453" s="49" t="str">
        <f t="shared" si="8"/>
        <v>01C3</v>
      </c>
      <c r="B453" s="52" t="s">
        <v>1441</v>
      </c>
    </row>
    <row r="454" spans="1:2">
      <c r="A454" s="49" t="str">
        <f t="shared" si="8"/>
        <v>01C4</v>
      </c>
      <c r="B454" s="52" t="s">
        <v>1442</v>
      </c>
    </row>
    <row r="455" spans="1:2">
      <c r="A455" s="49" t="str">
        <f t="shared" si="8"/>
        <v>01C5</v>
      </c>
      <c r="B455" s="52" t="s">
        <v>394</v>
      </c>
    </row>
    <row r="456" spans="1:2">
      <c r="A456" s="49" t="str">
        <f t="shared" si="8"/>
        <v>01C6</v>
      </c>
      <c r="B456" s="52" t="s">
        <v>1443</v>
      </c>
    </row>
    <row r="457" spans="1:2">
      <c r="A457" s="49" t="str">
        <f t="shared" si="8"/>
        <v>01C7</v>
      </c>
      <c r="B457" s="52" t="s">
        <v>1444</v>
      </c>
    </row>
    <row r="458" spans="1:2">
      <c r="A458" s="49" t="str">
        <f t="shared" si="8"/>
        <v>01C8</v>
      </c>
      <c r="B458" s="52" t="s">
        <v>1445</v>
      </c>
    </row>
    <row r="459" spans="1:2">
      <c r="A459" s="49" t="str">
        <f t="shared" si="8"/>
        <v>01C9</v>
      </c>
      <c r="B459" s="52" t="s">
        <v>1446</v>
      </c>
    </row>
    <row r="460" spans="1:2">
      <c r="A460" s="49" t="str">
        <f t="shared" si="8"/>
        <v>01CA</v>
      </c>
      <c r="B460" s="52" t="s">
        <v>1447</v>
      </c>
    </row>
    <row r="461" spans="1:2">
      <c r="A461" s="49" t="str">
        <f t="shared" si="8"/>
        <v>01CB</v>
      </c>
      <c r="B461" s="52" t="s">
        <v>1448</v>
      </c>
    </row>
    <row r="462" spans="1:2">
      <c r="A462" s="49" t="str">
        <f t="shared" si="8"/>
        <v>01CC</v>
      </c>
      <c r="B462" s="52" t="s">
        <v>1449</v>
      </c>
    </row>
    <row r="463" spans="1:2">
      <c r="A463" s="49" t="str">
        <f t="shared" si="8"/>
        <v>01CD</v>
      </c>
      <c r="B463" s="52" t="s">
        <v>1450</v>
      </c>
    </row>
    <row r="464" spans="1:2">
      <c r="A464" s="49" t="str">
        <f t="shared" si="8"/>
        <v>01CE</v>
      </c>
      <c r="B464" s="52" t="s">
        <v>1451</v>
      </c>
    </row>
    <row r="465" spans="1:2">
      <c r="A465" s="49" t="str">
        <f t="shared" si="8"/>
        <v>01CF</v>
      </c>
      <c r="B465" s="52" t="s">
        <v>1452</v>
      </c>
    </row>
    <row r="466" spans="1:2">
      <c r="A466" s="49" t="str">
        <f t="shared" si="8"/>
        <v>01D0</v>
      </c>
      <c r="B466" s="52" t="s">
        <v>1453</v>
      </c>
    </row>
    <row r="467" spans="1:2">
      <c r="A467" s="49" t="str">
        <f t="shared" si="8"/>
        <v>01D1</v>
      </c>
      <c r="B467" s="52" t="s">
        <v>1454</v>
      </c>
    </row>
    <row r="468" spans="1:2">
      <c r="A468" s="49" t="str">
        <f t="shared" si="8"/>
        <v>01D2</v>
      </c>
      <c r="B468" s="52" t="s">
        <v>1455</v>
      </c>
    </row>
    <row r="469" spans="1:2">
      <c r="A469" s="49" t="str">
        <f t="shared" si="8"/>
        <v>01D3</v>
      </c>
      <c r="B469" s="52" t="s">
        <v>1456</v>
      </c>
    </row>
    <row r="470" spans="1:2">
      <c r="A470" s="49" t="str">
        <f t="shared" si="8"/>
        <v>01D4</v>
      </c>
      <c r="B470" s="52" t="s">
        <v>1457</v>
      </c>
    </row>
    <row r="471" spans="1:2">
      <c r="A471" s="49" t="str">
        <f t="shared" si="8"/>
        <v>01D5</v>
      </c>
      <c r="B471" s="52" t="s">
        <v>1458</v>
      </c>
    </row>
    <row r="472" spans="1:2">
      <c r="A472" s="49" t="str">
        <f t="shared" si="8"/>
        <v>01D6</v>
      </c>
      <c r="B472" s="52" t="s">
        <v>1459</v>
      </c>
    </row>
    <row r="473" spans="1:2">
      <c r="A473" s="49" t="str">
        <f t="shared" si="8"/>
        <v>01D7</v>
      </c>
      <c r="B473" s="52" t="s">
        <v>1460</v>
      </c>
    </row>
    <row r="474" spans="1:2">
      <c r="A474" s="49" t="str">
        <f t="shared" si="8"/>
        <v>01D8</v>
      </c>
      <c r="B474" s="52" t="s">
        <v>1461</v>
      </c>
    </row>
    <row r="475" spans="1:2">
      <c r="A475" s="49" t="str">
        <f t="shared" si="8"/>
        <v>01D9</v>
      </c>
      <c r="B475" s="52" t="s">
        <v>1462</v>
      </c>
    </row>
    <row r="476" spans="1:2">
      <c r="A476" s="49" t="str">
        <f t="shared" si="8"/>
        <v>01DA</v>
      </c>
      <c r="B476" s="52" t="s">
        <v>1463</v>
      </c>
    </row>
    <row r="477" spans="1:2">
      <c r="A477" s="49" t="str">
        <f t="shared" si="8"/>
        <v>01DB</v>
      </c>
      <c r="B477" s="52" t="s">
        <v>1464</v>
      </c>
    </row>
    <row r="478" spans="1:2">
      <c r="A478" s="49" t="str">
        <f t="shared" si="8"/>
        <v>01DC</v>
      </c>
      <c r="B478" s="52" t="s">
        <v>1465</v>
      </c>
    </row>
    <row r="479" spans="1:2">
      <c r="A479" s="49" t="str">
        <f t="shared" si="8"/>
        <v>01DD</v>
      </c>
      <c r="B479" s="52" t="s">
        <v>1466</v>
      </c>
    </row>
    <row r="480" spans="1:2">
      <c r="A480" s="49" t="str">
        <f t="shared" si="8"/>
        <v>01DE</v>
      </c>
      <c r="B480" s="52" t="s">
        <v>1467</v>
      </c>
    </row>
    <row r="481" spans="1:2">
      <c r="A481" s="49" t="str">
        <f t="shared" si="8"/>
        <v>01DF</v>
      </c>
      <c r="B481" s="52" t="s">
        <v>1468</v>
      </c>
    </row>
    <row r="482" spans="1:2">
      <c r="A482" s="49" t="str">
        <f t="shared" si="8"/>
        <v>01E0</v>
      </c>
      <c r="B482" s="52" t="s">
        <v>1469</v>
      </c>
    </row>
    <row r="483" spans="1:2">
      <c r="A483" s="49" t="str">
        <f t="shared" si="8"/>
        <v>01E1</v>
      </c>
      <c r="B483" s="52" t="s">
        <v>406</v>
      </c>
    </row>
    <row r="484" spans="1:2">
      <c r="A484" s="49" t="str">
        <f t="shared" si="8"/>
        <v>01E2</v>
      </c>
      <c r="B484" s="52" t="s">
        <v>1470</v>
      </c>
    </row>
    <row r="485" spans="1:2">
      <c r="A485" s="49" t="str">
        <f t="shared" si="8"/>
        <v>01E3</v>
      </c>
      <c r="B485" s="52" t="s">
        <v>1471</v>
      </c>
    </row>
    <row r="486" spans="1:2">
      <c r="A486" s="49" t="str">
        <f t="shared" si="8"/>
        <v>01E4</v>
      </c>
      <c r="B486" s="52" t="s">
        <v>406</v>
      </c>
    </row>
    <row r="487" spans="1:2">
      <c r="A487" s="49" t="str">
        <f t="shared" si="8"/>
        <v>01E5</v>
      </c>
      <c r="B487" s="52" t="s">
        <v>406</v>
      </c>
    </row>
    <row r="488" spans="1:2">
      <c r="A488" s="49" t="str">
        <f t="shared" si="8"/>
        <v>01E6</v>
      </c>
      <c r="B488" s="52" t="s">
        <v>1472</v>
      </c>
    </row>
    <row r="489" spans="1:2">
      <c r="A489" s="49" t="str">
        <f t="shared" si="8"/>
        <v>01E7</v>
      </c>
      <c r="B489" s="52" t="s">
        <v>1473</v>
      </c>
    </row>
    <row r="490" spans="1:2">
      <c r="A490" s="49" t="str">
        <f t="shared" si="8"/>
        <v>01E8</v>
      </c>
      <c r="B490" s="52" t="s">
        <v>1474</v>
      </c>
    </row>
    <row r="491" spans="1:2">
      <c r="A491" s="49" t="str">
        <f t="shared" si="8"/>
        <v>01E9</v>
      </c>
      <c r="B491" s="52" t="s">
        <v>1475</v>
      </c>
    </row>
    <row r="492" spans="1:2">
      <c r="A492" s="49" t="str">
        <f t="shared" si="8"/>
        <v>01EA</v>
      </c>
      <c r="B492" s="52" t="s">
        <v>1476</v>
      </c>
    </row>
    <row r="493" spans="1:2">
      <c r="A493" s="49" t="str">
        <f t="shared" si="8"/>
        <v>01EB</v>
      </c>
      <c r="B493" s="52" t="s">
        <v>1477</v>
      </c>
    </row>
    <row r="494" spans="1:2">
      <c r="A494" s="49" t="str">
        <f t="shared" si="8"/>
        <v>01EC</v>
      </c>
      <c r="B494" s="52" t="s">
        <v>1478</v>
      </c>
    </row>
    <row r="495" spans="1:2">
      <c r="A495" s="49" t="str">
        <f t="shared" si="8"/>
        <v>01ED</v>
      </c>
      <c r="B495" s="52" t="s">
        <v>1479</v>
      </c>
    </row>
    <row r="496" spans="1:2">
      <c r="A496" s="49" t="str">
        <f t="shared" si="8"/>
        <v>01EE</v>
      </c>
      <c r="B496" s="52" t="s">
        <v>1480</v>
      </c>
    </row>
    <row r="497" spans="1:2">
      <c r="A497" s="49" t="str">
        <f t="shared" si="8"/>
        <v>01EF</v>
      </c>
      <c r="B497" s="52" t="s">
        <v>1481</v>
      </c>
    </row>
    <row r="498" spans="1:2">
      <c r="A498" s="49" t="str">
        <f t="shared" si="8"/>
        <v>01F0</v>
      </c>
      <c r="B498" s="52" t="s">
        <v>1482</v>
      </c>
    </row>
    <row r="499" spans="1:2">
      <c r="A499" s="49" t="str">
        <f t="shared" si="8"/>
        <v>01F1</v>
      </c>
      <c r="B499" s="52" t="s">
        <v>406</v>
      </c>
    </row>
    <row r="500" spans="1:2">
      <c r="A500" s="49" t="str">
        <f t="shared" si="8"/>
        <v>01F2</v>
      </c>
      <c r="B500" s="52" t="s">
        <v>1483</v>
      </c>
    </row>
    <row r="501" spans="1:2">
      <c r="A501" s="49" t="str">
        <f t="shared" si="8"/>
        <v>01F3</v>
      </c>
      <c r="B501" s="52" t="s">
        <v>1484</v>
      </c>
    </row>
    <row r="502" spans="1:2">
      <c r="A502" s="49" t="str">
        <f t="shared" si="8"/>
        <v>01F4</v>
      </c>
      <c r="B502" s="52" t="s">
        <v>1485</v>
      </c>
    </row>
    <row r="503" spans="1:2">
      <c r="A503" s="49" t="str">
        <f t="shared" si="8"/>
        <v>01F5</v>
      </c>
      <c r="B503" s="52" t="s">
        <v>1486</v>
      </c>
    </row>
    <row r="504" spans="1:2">
      <c r="A504" s="49" t="str">
        <f t="shared" si="8"/>
        <v>01F6</v>
      </c>
      <c r="B504" s="52" t="s">
        <v>1487</v>
      </c>
    </row>
    <row r="505" spans="1:2">
      <c r="A505" s="49" t="str">
        <f t="shared" si="8"/>
        <v>01F7</v>
      </c>
      <c r="B505" s="52" t="s">
        <v>1488</v>
      </c>
    </row>
    <row r="506" spans="1:2">
      <c r="A506" s="49" t="str">
        <f t="shared" si="8"/>
        <v>01F8</v>
      </c>
      <c r="B506" s="52" t="s">
        <v>1489</v>
      </c>
    </row>
    <row r="507" spans="1:2">
      <c r="A507" s="49" t="str">
        <f t="shared" si="8"/>
        <v>01F9</v>
      </c>
      <c r="B507" s="52" t="s">
        <v>1490</v>
      </c>
    </row>
    <row r="508" spans="1:2">
      <c r="A508" s="49" t="str">
        <f t="shared" si="8"/>
        <v>01FA</v>
      </c>
      <c r="B508" s="52" t="s">
        <v>1082</v>
      </c>
    </row>
    <row r="509" spans="1:2">
      <c r="A509" s="49" t="str">
        <f t="shared" si="8"/>
        <v>01FB</v>
      </c>
      <c r="B509" s="52" t="s">
        <v>1491</v>
      </c>
    </row>
    <row r="510" spans="1:2">
      <c r="A510" s="49" t="str">
        <f t="shared" si="8"/>
        <v>01FC</v>
      </c>
      <c r="B510" s="52" t="s">
        <v>1492</v>
      </c>
    </row>
    <row r="511" spans="1:2">
      <c r="A511" s="49" t="str">
        <f t="shared" si="8"/>
        <v>01FD</v>
      </c>
      <c r="B511" s="52" t="s">
        <v>1493</v>
      </c>
    </row>
    <row r="512" spans="1:2">
      <c r="A512" s="49" t="str">
        <f t="shared" si="8"/>
        <v>01FE</v>
      </c>
      <c r="B512" s="52" t="s">
        <v>406</v>
      </c>
    </row>
    <row r="513" spans="1:2">
      <c r="A513" s="49" t="str">
        <f t="shared" si="8"/>
        <v>01FF</v>
      </c>
      <c r="B513" s="52" t="s">
        <v>406</v>
      </c>
    </row>
    <row r="514" spans="1:2">
      <c r="A514" s="49" t="str">
        <f t="shared" si="8"/>
        <v>0200</v>
      </c>
    </row>
    <row r="515" spans="1:2">
      <c r="A515" s="49" t="str">
        <f t="shared" ref="A515:A578" si="9">DEC2HEX(ROW()-2,4)</f>
        <v>0201</v>
      </c>
    </row>
    <row r="516" spans="1:2">
      <c r="A516" s="49" t="str">
        <f t="shared" si="9"/>
        <v>0202</v>
      </c>
    </row>
    <row r="517" spans="1:2">
      <c r="A517" s="49" t="str">
        <f t="shared" si="9"/>
        <v>0203</v>
      </c>
    </row>
    <row r="518" spans="1:2">
      <c r="A518" s="49" t="str">
        <f t="shared" si="9"/>
        <v>0204</v>
      </c>
    </row>
    <row r="519" spans="1:2">
      <c r="A519" s="49" t="str">
        <f t="shared" si="9"/>
        <v>0205</v>
      </c>
    </row>
    <row r="520" spans="1:2">
      <c r="A520" s="49" t="str">
        <f t="shared" si="9"/>
        <v>0206</v>
      </c>
    </row>
    <row r="521" spans="1:2">
      <c r="A521" s="49" t="str">
        <f t="shared" si="9"/>
        <v>0207</v>
      </c>
    </row>
    <row r="522" spans="1:2">
      <c r="A522" s="49" t="str">
        <f t="shared" si="9"/>
        <v>0208</v>
      </c>
    </row>
    <row r="523" spans="1:2">
      <c r="A523" s="49" t="str">
        <f t="shared" si="9"/>
        <v>0209</v>
      </c>
    </row>
    <row r="524" spans="1:2">
      <c r="A524" s="49" t="str">
        <f t="shared" si="9"/>
        <v>020A</v>
      </c>
    </row>
    <row r="525" spans="1:2">
      <c r="A525" s="49" t="str">
        <f t="shared" si="9"/>
        <v>020B</v>
      </c>
    </row>
    <row r="526" spans="1:2">
      <c r="A526" s="49" t="str">
        <f t="shared" si="9"/>
        <v>020C</v>
      </c>
    </row>
    <row r="527" spans="1:2">
      <c r="A527" s="49" t="str">
        <f t="shared" si="9"/>
        <v>020D</v>
      </c>
    </row>
    <row r="528" spans="1:2">
      <c r="A528" s="49" t="str">
        <f t="shared" si="9"/>
        <v>020E</v>
      </c>
    </row>
    <row r="529" spans="1:1">
      <c r="A529" s="49" t="str">
        <f t="shared" si="9"/>
        <v>020F</v>
      </c>
    </row>
    <row r="530" spans="1:1">
      <c r="A530" s="49" t="str">
        <f t="shared" si="9"/>
        <v>0210</v>
      </c>
    </row>
    <row r="531" spans="1:1">
      <c r="A531" s="49" t="str">
        <f t="shared" si="9"/>
        <v>0211</v>
      </c>
    </row>
    <row r="532" spans="1:1">
      <c r="A532" s="49" t="str">
        <f t="shared" si="9"/>
        <v>0212</v>
      </c>
    </row>
    <row r="533" spans="1:1">
      <c r="A533" s="49" t="str">
        <f t="shared" si="9"/>
        <v>0213</v>
      </c>
    </row>
    <row r="534" spans="1:1">
      <c r="A534" s="49" t="str">
        <f t="shared" si="9"/>
        <v>0214</v>
      </c>
    </row>
    <row r="535" spans="1:1">
      <c r="A535" s="49" t="str">
        <f t="shared" si="9"/>
        <v>0215</v>
      </c>
    </row>
    <row r="536" spans="1:1">
      <c r="A536" s="49" t="str">
        <f t="shared" si="9"/>
        <v>0216</v>
      </c>
    </row>
    <row r="537" spans="1:1">
      <c r="A537" s="49" t="str">
        <f t="shared" si="9"/>
        <v>0217</v>
      </c>
    </row>
    <row r="538" spans="1:1">
      <c r="A538" s="49" t="str">
        <f t="shared" si="9"/>
        <v>0218</v>
      </c>
    </row>
    <row r="539" spans="1:1">
      <c r="A539" s="49" t="str">
        <f t="shared" si="9"/>
        <v>0219</v>
      </c>
    </row>
    <row r="540" spans="1:1">
      <c r="A540" s="49" t="str">
        <f t="shared" si="9"/>
        <v>021A</v>
      </c>
    </row>
    <row r="541" spans="1:1">
      <c r="A541" s="49" t="str">
        <f t="shared" si="9"/>
        <v>021B</v>
      </c>
    </row>
    <row r="542" spans="1:1">
      <c r="A542" s="49" t="str">
        <f t="shared" si="9"/>
        <v>021C</v>
      </c>
    </row>
    <row r="543" spans="1:1">
      <c r="A543" s="49" t="str">
        <f t="shared" si="9"/>
        <v>021D</v>
      </c>
    </row>
    <row r="544" spans="1:1">
      <c r="A544" s="49" t="str">
        <f t="shared" si="9"/>
        <v>021E</v>
      </c>
    </row>
    <row r="545" spans="1:1">
      <c r="A545" s="49" t="str">
        <f t="shared" si="9"/>
        <v>021F</v>
      </c>
    </row>
    <row r="546" spans="1:1">
      <c r="A546" s="49" t="str">
        <f t="shared" si="9"/>
        <v>0220</v>
      </c>
    </row>
    <row r="547" spans="1:1">
      <c r="A547" s="49" t="str">
        <f t="shared" si="9"/>
        <v>0221</v>
      </c>
    </row>
    <row r="548" spans="1:1">
      <c r="A548" s="49" t="str">
        <f t="shared" si="9"/>
        <v>0222</v>
      </c>
    </row>
    <row r="549" spans="1:1">
      <c r="A549" s="49" t="str">
        <f t="shared" si="9"/>
        <v>0223</v>
      </c>
    </row>
    <row r="550" spans="1:1">
      <c r="A550" s="49" t="str">
        <f t="shared" si="9"/>
        <v>0224</v>
      </c>
    </row>
    <row r="551" spans="1:1">
      <c r="A551" s="49" t="str">
        <f t="shared" si="9"/>
        <v>0225</v>
      </c>
    </row>
    <row r="552" spans="1:1">
      <c r="A552" s="49" t="str">
        <f t="shared" si="9"/>
        <v>0226</v>
      </c>
    </row>
    <row r="553" spans="1:1">
      <c r="A553" s="49" t="str">
        <f t="shared" si="9"/>
        <v>0227</v>
      </c>
    </row>
    <row r="554" spans="1:1">
      <c r="A554" s="49" t="str">
        <f t="shared" si="9"/>
        <v>0228</v>
      </c>
    </row>
    <row r="555" spans="1:1">
      <c r="A555" s="49" t="str">
        <f t="shared" si="9"/>
        <v>0229</v>
      </c>
    </row>
    <row r="556" spans="1:1">
      <c r="A556" s="49" t="str">
        <f t="shared" si="9"/>
        <v>022A</v>
      </c>
    </row>
    <row r="557" spans="1:1">
      <c r="A557" s="49" t="str">
        <f t="shared" si="9"/>
        <v>022B</v>
      </c>
    </row>
    <row r="558" spans="1:1">
      <c r="A558" s="49" t="str">
        <f t="shared" si="9"/>
        <v>022C</v>
      </c>
    </row>
    <row r="559" spans="1:1">
      <c r="A559" s="49" t="str">
        <f t="shared" si="9"/>
        <v>022D</v>
      </c>
    </row>
    <row r="560" spans="1:1">
      <c r="A560" s="49" t="str">
        <f t="shared" si="9"/>
        <v>022E</v>
      </c>
    </row>
    <row r="561" spans="1:1">
      <c r="A561" s="49" t="str">
        <f t="shared" si="9"/>
        <v>022F</v>
      </c>
    </row>
    <row r="562" spans="1:1">
      <c r="A562" s="49" t="str">
        <f t="shared" si="9"/>
        <v>0230</v>
      </c>
    </row>
    <row r="563" spans="1:1">
      <c r="A563" s="49" t="str">
        <f t="shared" si="9"/>
        <v>0231</v>
      </c>
    </row>
    <row r="564" spans="1:1">
      <c r="A564" s="49" t="str">
        <f t="shared" si="9"/>
        <v>0232</v>
      </c>
    </row>
    <row r="565" spans="1:1">
      <c r="A565" s="49" t="str">
        <f t="shared" si="9"/>
        <v>0233</v>
      </c>
    </row>
    <row r="566" spans="1:1">
      <c r="A566" s="49" t="str">
        <f t="shared" si="9"/>
        <v>0234</v>
      </c>
    </row>
    <row r="567" spans="1:1">
      <c r="A567" s="49" t="str">
        <f t="shared" si="9"/>
        <v>0235</v>
      </c>
    </row>
    <row r="568" spans="1:1">
      <c r="A568" s="49" t="str">
        <f t="shared" si="9"/>
        <v>0236</v>
      </c>
    </row>
    <row r="569" spans="1:1">
      <c r="A569" s="49" t="str">
        <f t="shared" si="9"/>
        <v>0237</v>
      </c>
    </row>
    <row r="570" spans="1:1">
      <c r="A570" s="49" t="str">
        <f t="shared" si="9"/>
        <v>0238</v>
      </c>
    </row>
    <row r="571" spans="1:1">
      <c r="A571" s="49" t="str">
        <f t="shared" si="9"/>
        <v>0239</v>
      </c>
    </row>
    <row r="572" spans="1:1">
      <c r="A572" s="49" t="str">
        <f t="shared" si="9"/>
        <v>023A</v>
      </c>
    </row>
    <row r="573" spans="1:1">
      <c r="A573" s="49" t="str">
        <f t="shared" si="9"/>
        <v>023B</v>
      </c>
    </row>
    <row r="574" spans="1:1">
      <c r="A574" s="49" t="str">
        <f t="shared" si="9"/>
        <v>023C</v>
      </c>
    </row>
    <row r="575" spans="1:1">
      <c r="A575" s="49" t="str">
        <f t="shared" si="9"/>
        <v>023D</v>
      </c>
    </row>
    <row r="576" spans="1:1">
      <c r="A576" s="49" t="str">
        <f t="shared" si="9"/>
        <v>023E</v>
      </c>
    </row>
    <row r="577" spans="1:1">
      <c r="A577" s="49" t="str">
        <f t="shared" si="9"/>
        <v>023F</v>
      </c>
    </row>
    <row r="578" spans="1:1">
      <c r="A578" s="49" t="str">
        <f t="shared" si="9"/>
        <v>0240</v>
      </c>
    </row>
    <row r="579" spans="1:1">
      <c r="A579" s="49" t="str">
        <f t="shared" ref="A579:A642" si="10">DEC2HEX(ROW()-2,4)</f>
        <v>0241</v>
      </c>
    </row>
    <row r="580" spans="1:1">
      <c r="A580" s="49" t="str">
        <f t="shared" si="10"/>
        <v>0242</v>
      </c>
    </row>
    <row r="581" spans="1:1">
      <c r="A581" s="49" t="str">
        <f t="shared" si="10"/>
        <v>0243</v>
      </c>
    </row>
    <row r="582" spans="1:1">
      <c r="A582" s="49" t="str">
        <f t="shared" si="10"/>
        <v>0244</v>
      </c>
    </row>
    <row r="583" spans="1:1">
      <c r="A583" s="49" t="str">
        <f t="shared" si="10"/>
        <v>0245</v>
      </c>
    </row>
    <row r="584" spans="1:1">
      <c r="A584" s="49" t="str">
        <f t="shared" si="10"/>
        <v>0246</v>
      </c>
    </row>
    <row r="585" spans="1:1">
      <c r="A585" s="49" t="str">
        <f t="shared" si="10"/>
        <v>0247</v>
      </c>
    </row>
    <row r="586" spans="1:1">
      <c r="A586" s="49" t="str">
        <f t="shared" si="10"/>
        <v>0248</v>
      </c>
    </row>
    <row r="587" spans="1:1">
      <c r="A587" s="49" t="str">
        <f t="shared" si="10"/>
        <v>0249</v>
      </c>
    </row>
    <row r="588" spans="1:1">
      <c r="A588" s="49" t="str">
        <f t="shared" si="10"/>
        <v>024A</v>
      </c>
    </row>
    <row r="589" spans="1:1">
      <c r="A589" s="49" t="str">
        <f t="shared" si="10"/>
        <v>024B</v>
      </c>
    </row>
    <row r="590" spans="1:1">
      <c r="A590" s="49" t="str">
        <f t="shared" si="10"/>
        <v>024C</v>
      </c>
    </row>
    <row r="591" spans="1:1">
      <c r="A591" s="49" t="str">
        <f t="shared" si="10"/>
        <v>024D</v>
      </c>
    </row>
    <row r="592" spans="1:1">
      <c r="A592" s="49" t="str">
        <f t="shared" si="10"/>
        <v>024E</v>
      </c>
    </row>
    <row r="593" spans="1:1">
      <c r="A593" s="49" t="str">
        <f t="shared" si="10"/>
        <v>024F</v>
      </c>
    </row>
    <row r="594" spans="1:1">
      <c r="A594" s="49" t="str">
        <f t="shared" si="10"/>
        <v>0250</v>
      </c>
    </row>
    <row r="595" spans="1:1">
      <c r="A595" s="49" t="str">
        <f t="shared" si="10"/>
        <v>0251</v>
      </c>
    </row>
    <row r="596" spans="1:1">
      <c r="A596" s="49" t="str">
        <f t="shared" si="10"/>
        <v>0252</v>
      </c>
    </row>
    <row r="597" spans="1:1">
      <c r="A597" s="49" t="str">
        <f t="shared" si="10"/>
        <v>0253</v>
      </c>
    </row>
    <row r="598" spans="1:1">
      <c r="A598" s="49" t="str">
        <f t="shared" si="10"/>
        <v>0254</v>
      </c>
    </row>
    <row r="599" spans="1:1">
      <c r="A599" s="49" t="str">
        <f t="shared" si="10"/>
        <v>0255</v>
      </c>
    </row>
    <row r="600" spans="1:1">
      <c r="A600" s="49" t="str">
        <f t="shared" si="10"/>
        <v>0256</v>
      </c>
    </row>
    <row r="601" spans="1:1">
      <c r="A601" s="49" t="str">
        <f t="shared" si="10"/>
        <v>0257</v>
      </c>
    </row>
    <row r="602" spans="1:1">
      <c r="A602" s="49" t="str">
        <f t="shared" si="10"/>
        <v>0258</v>
      </c>
    </row>
    <row r="603" spans="1:1">
      <c r="A603" s="49" t="str">
        <f t="shared" si="10"/>
        <v>0259</v>
      </c>
    </row>
    <row r="604" spans="1:1">
      <c r="A604" s="49" t="str">
        <f t="shared" si="10"/>
        <v>025A</v>
      </c>
    </row>
    <row r="605" spans="1:1">
      <c r="A605" s="49" t="str">
        <f t="shared" si="10"/>
        <v>025B</v>
      </c>
    </row>
    <row r="606" spans="1:1">
      <c r="A606" s="49" t="str">
        <f t="shared" si="10"/>
        <v>025C</v>
      </c>
    </row>
    <row r="607" spans="1:1">
      <c r="A607" s="49" t="str">
        <f t="shared" si="10"/>
        <v>025D</v>
      </c>
    </row>
    <row r="608" spans="1:1">
      <c r="A608" s="49" t="str">
        <f t="shared" si="10"/>
        <v>025E</v>
      </c>
    </row>
    <row r="609" spans="1:1">
      <c r="A609" s="49" t="str">
        <f t="shared" si="10"/>
        <v>025F</v>
      </c>
    </row>
    <row r="610" spans="1:1">
      <c r="A610" s="49" t="str">
        <f t="shared" si="10"/>
        <v>0260</v>
      </c>
    </row>
    <row r="611" spans="1:1">
      <c r="A611" s="49" t="str">
        <f t="shared" si="10"/>
        <v>0261</v>
      </c>
    </row>
    <row r="612" spans="1:1">
      <c r="A612" s="49" t="str">
        <f t="shared" si="10"/>
        <v>0262</v>
      </c>
    </row>
    <row r="613" spans="1:1">
      <c r="A613" s="49" t="str">
        <f t="shared" si="10"/>
        <v>0263</v>
      </c>
    </row>
    <row r="614" spans="1:1">
      <c r="A614" s="49" t="str">
        <f t="shared" si="10"/>
        <v>0264</v>
      </c>
    </row>
    <row r="615" spans="1:1">
      <c r="A615" s="49" t="str">
        <f t="shared" si="10"/>
        <v>0265</v>
      </c>
    </row>
    <row r="616" spans="1:1">
      <c r="A616" s="49" t="str">
        <f t="shared" si="10"/>
        <v>0266</v>
      </c>
    </row>
    <row r="617" spans="1:1">
      <c r="A617" s="49" t="str">
        <f t="shared" si="10"/>
        <v>0267</v>
      </c>
    </row>
    <row r="618" spans="1:1">
      <c r="A618" s="49" t="str">
        <f t="shared" si="10"/>
        <v>0268</v>
      </c>
    </row>
    <row r="619" spans="1:1">
      <c r="A619" s="49" t="str">
        <f t="shared" si="10"/>
        <v>0269</v>
      </c>
    </row>
    <row r="620" spans="1:1">
      <c r="A620" s="49" t="str">
        <f t="shared" si="10"/>
        <v>026A</v>
      </c>
    </row>
    <row r="621" spans="1:1">
      <c r="A621" s="49" t="str">
        <f t="shared" si="10"/>
        <v>026B</v>
      </c>
    </row>
    <row r="622" spans="1:1">
      <c r="A622" s="49" t="str">
        <f t="shared" si="10"/>
        <v>026C</v>
      </c>
    </row>
    <row r="623" spans="1:1">
      <c r="A623" s="49" t="str">
        <f t="shared" si="10"/>
        <v>026D</v>
      </c>
    </row>
    <row r="624" spans="1:1">
      <c r="A624" s="49" t="str">
        <f t="shared" si="10"/>
        <v>026E</v>
      </c>
    </row>
    <row r="625" spans="1:1">
      <c r="A625" s="49" t="str">
        <f t="shared" si="10"/>
        <v>026F</v>
      </c>
    </row>
    <row r="626" spans="1:1">
      <c r="A626" s="49" t="str">
        <f t="shared" si="10"/>
        <v>0270</v>
      </c>
    </row>
    <row r="627" spans="1:1">
      <c r="A627" s="49" t="str">
        <f t="shared" si="10"/>
        <v>0271</v>
      </c>
    </row>
    <row r="628" spans="1:1">
      <c r="A628" s="49" t="str">
        <f t="shared" si="10"/>
        <v>0272</v>
      </c>
    </row>
    <row r="629" spans="1:1">
      <c r="A629" s="49" t="str">
        <f t="shared" si="10"/>
        <v>0273</v>
      </c>
    </row>
    <row r="630" spans="1:1">
      <c r="A630" s="49" t="str">
        <f t="shared" si="10"/>
        <v>0274</v>
      </c>
    </row>
    <row r="631" spans="1:1">
      <c r="A631" s="49" t="str">
        <f t="shared" si="10"/>
        <v>0275</v>
      </c>
    </row>
    <row r="632" spans="1:1">
      <c r="A632" s="49" t="str">
        <f t="shared" si="10"/>
        <v>0276</v>
      </c>
    </row>
    <row r="633" spans="1:1">
      <c r="A633" s="49" t="str">
        <f t="shared" si="10"/>
        <v>0277</v>
      </c>
    </row>
    <row r="634" spans="1:1">
      <c r="A634" s="49" t="str">
        <f t="shared" si="10"/>
        <v>0278</v>
      </c>
    </row>
    <row r="635" spans="1:1">
      <c r="A635" s="49" t="str">
        <f t="shared" si="10"/>
        <v>0279</v>
      </c>
    </row>
    <row r="636" spans="1:1">
      <c r="A636" s="49" t="str">
        <f t="shared" si="10"/>
        <v>027A</v>
      </c>
    </row>
    <row r="637" spans="1:1">
      <c r="A637" s="49" t="str">
        <f t="shared" si="10"/>
        <v>027B</v>
      </c>
    </row>
    <row r="638" spans="1:1">
      <c r="A638" s="49" t="str">
        <f t="shared" si="10"/>
        <v>027C</v>
      </c>
    </row>
    <row r="639" spans="1:1">
      <c r="A639" s="49" t="str">
        <f t="shared" si="10"/>
        <v>027D</v>
      </c>
    </row>
    <row r="640" spans="1:1">
      <c r="A640" s="49" t="str">
        <f t="shared" si="10"/>
        <v>027E</v>
      </c>
    </row>
    <row r="641" spans="1:1">
      <c r="A641" s="49" t="str">
        <f t="shared" si="10"/>
        <v>027F</v>
      </c>
    </row>
    <row r="642" spans="1:1">
      <c r="A642" s="49" t="str">
        <f t="shared" si="10"/>
        <v>0280</v>
      </c>
    </row>
    <row r="643" spans="1:1">
      <c r="A643" s="49" t="str">
        <f t="shared" ref="A643:A665" si="11">DEC2HEX(ROW()-2,4)</f>
        <v>0281</v>
      </c>
    </row>
    <row r="644" spans="1:1">
      <c r="A644" s="49" t="str">
        <f t="shared" si="11"/>
        <v>0282</v>
      </c>
    </row>
    <row r="645" spans="1:1">
      <c r="A645" s="49" t="str">
        <f t="shared" si="11"/>
        <v>0283</v>
      </c>
    </row>
    <row r="646" spans="1:1">
      <c r="A646" s="49" t="str">
        <f t="shared" si="11"/>
        <v>0284</v>
      </c>
    </row>
    <row r="647" spans="1:1">
      <c r="A647" s="49" t="str">
        <f t="shared" si="11"/>
        <v>0285</v>
      </c>
    </row>
    <row r="648" spans="1:1">
      <c r="A648" s="49" t="str">
        <f t="shared" si="11"/>
        <v>0286</v>
      </c>
    </row>
    <row r="649" spans="1:1">
      <c r="A649" s="49" t="str">
        <f t="shared" si="11"/>
        <v>0287</v>
      </c>
    </row>
    <row r="650" spans="1:1">
      <c r="A650" s="49" t="str">
        <f t="shared" si="11"/>
        <v>0288</v>
      </c>
    </row>
    <row r="651" spans="1:1">
      <c r="A651" s="49" t="str">
        <f t="shared" si="11"/>
        <v>0289</v>
      </c>
    </row>
    <row r="652" spans="1:1">
      <c r="A652" s="49" t="str">
        <f t="shared" si="11"/>
        <v>028A</v>
      </c>
    </row>
    <row r="653" spans="1:1">
      <c r="A653" s="49" t="str">
        <f t="shared" si="11"/>
        <v>028B</v>
      </c>
    </row>
    <row r="654" spans="1:1">
      <c r="A654" s="49" t="str">
        <f t="shared" si="11"/>
        <v>028C</v>
      </c>
    </row>
    <row r="655" spans="1:1">
      <c r="A655" s="49" t="str">
        <f t="shared" si="11"/>
        <v>028D</v>
      </c>
    </row>
    <row r="656" spans="1:1">
      <c r="A656" s="49" t="str">
        <f t="shared" si="11"/>
        <v>028E</v>
      </c>
    </row>
    <row r="657" spans="1:1">
      <c r="A657" s="49" t="str">
        <f t="shared" si="11"/>
        <v>028F</v>
      </c>
    </row>
    <row r="658" spans="1:1">
      <c r="A658" s="49" t="str">
        <f t="shared" si="11"/>
        <v>0290</v>
      </c>
    </row>
    <row r="659" spans="1:1">
      <c r="A659" s="49" t="str">
        <f t="shared" si="11"/>
        <v>0291</v>
      </c>
    </row>
    <row r="660" spans="1:1">
      <c r="A660" s="49" t="str">
        <f t="shared" si="11"/>
        <v>0292</v>
      </c>
    </row>
    <row r="661" spans="1:1">
      <c r="A661" s="49" t="str">
        <f t="shared" si="11"/>
        <v>0293</v>
      </c>
    </row>
    <row r="662" spans="1:1">
      <c r="A662" s="49" t="str">
        <f t="shared" si="11"/>
        <v>0294</v>
      </c>
    </row>
    <row r="663" spans="1:1">
      <c r="A663" s="49" t="str">
        <f t="shared" si="11"/>
        <v>0295</v>
      </c>
    </row>
    <row r="664" spans="1:1">
      <c r="A664" s="49" t="str">
        <f t="shared" si="11"/>
        <v>0296</v>
      </c>
    </row>
    <row r="665" spans="1:1">
      <c r="A665" s="49" t="str">
        <f t="shared" si="11"/>
        <v>0297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theme="5" tint="0.39997558519241921"/>
  </sheetPr>
  <dimension ref="A1:CH2048"/>
  <sheetViews>
    <sheetView workbookViewId="0">
      <selection activeCell="M25" sqref="M25"/>
    </sheetView>
  </sheetViews>
  <sheetFormatPr defaultRowHeight="15"/>
  <cols>
    <col min="1" max="1" width="17.7109375" customWidth="1"/>
    <col min="2" max="2" width="10.28515625" style="12" customWidth="1"/>
    <col min="3" max="3" width="14.85546875" customWidth="1"/>
    <col min="4" max="4" width="10.140625" style="1" customWidth="1"/>
    <col min="5" max="5" width="10.28515625" style="12" customWidth="1"/>
    <col min="6" max="9" width="10.140625" style="1" customWidth="1"/>
    <col min="10" max="10" width="3.5703125" style="1" customWidth="1"/>
    <col min="11" max="11" width="20" customWidth="1"/>
    <col min="13" max="13" width="3.7109375" customWidth="1"/>
    <col min="14" max="14" width="21" customWidth="1"/>
    <col min="15" max="15" width="48" customWidth="1"/>
    <col min="16" max="16" width="6.42578125" customWidth="1"/>
    <col min="17" max="29" width="2.85546875" customWidth="1"/>
    <col min="30" max="30" width="6.42578125" customWidth="1"/>
    <col min="31" max="31" width="14.28515625" customWidth="1"/>
    <col min="32" max="32" width="5.140625" style="1" customWidth="1"/>
    <col min="33" max="33" width="23.7109375" customWidth="1"/>
    <col min="34" max="34" width="7.5703125" style="1" customWidth="1"/>
    <col min="35" max="35" width="3.42578125" customWidth="1"/>
    <col min="36" max="36" width="3" style="1" customWidth="1"/>
    <col min="37" max="39" width="9.140625" style="1"/>
    <col min="41" max="41" width="3.7109375" style="12" customWidth="1"/>
    <col min="42" max="42" width="3.85546875" style="1" customWidth="1"/>
    <col min="43" max="43" width="4.28515625" style="1" customWidth="1"/>
    <col min="44" max="44" width="16" style="1" customWidth="1"/>
    <col min="45" max="45" width="21.5703125" style="29" customWidth="1"/>
    <col min="46" max="51" width="4.7109375" style="12" customWidth="1"/>
    <col min="52" max="56" width="12.7109375" style="12" customWidth="1"/>
    <col min="57" max="64" width="4.7109375" style="12" customWidth="1"/>
    <col min="65" max="67" width="6.7109375" style="12" customWidth="1"/>
    <col min="68" max="76" width="12.7109375" style="12" customWidth="1"/>
    <col min="77" max="77" width="12.7109375" style="18" customWidth="1"/>
    <col min="78" max="78" width="6.7109375" style="12" customWidth="1"/>
    <col min="79" max="79" width="18.28515625" style="12" customWidth="1"/>
    <col min="80" max="80" width="24.7109375" style="18" customWidth="1"/>
    <col min="81" max="82" width="24.7109375" style="12" customWidth="1"/>
    <col min="83" max="83" width="11" style="12" customWidth="1"/>
    <col min="84" max="85" width="24.7109375" style="12" customWidth="1"/>
    <col min="86" max="86" width="12.7109375" customWidth="1"/>
  </cols>
  <sheetData>
    <row r="1" spans="1:84">
      <c r="A1" t="e">
        <f>IF(AJ1,INDEX(Code!$A:$A,AK1),"")</f>
        <v>#VALUE!</v>
      </c>
      <c r="B1" s="12" t="e">
        <f>IF(LEN(C1),IF(AJ1,HEX2DEC("2B0")+HEX2DEC(RIGHT(INDEX($AS:$AS,AK1),6)),0),0)</f>
        <v>#VALUE!</v>
      </c>
      <c r="C1" t="e">
        <f>IF(AJ1,ADDRESS(AK1,COLUMN($CE:$CE))&amp;":"&amp;ADDRESS(AK2-1,COLUMN($CE:$CE)),"")</f>
        <v>#VALUE!</v>
      </c>
      <c r="F1" s="1">
        <f>IFERROR(VLOOKUP(INDEX(Code!$A:$A,AK1),$AE$1:$AF$24,2,FALSE),0)</f>
        <v>0</v>
      </c>
      <c r="G1" s="24">
        <v>0</v>
      </c>
      <c r="H1" s="1">
        <v>0</v>
      </c>
      <c r="I1" s="1">
        <v>3</v>
      </c>
      <c r="N1" s="3">
        <v>1</v>
      </c>
      <c r="AE1" s="13" t="s">
        <v>40</v>
      </c>
      <c r="AF1" s="14">
        <f>ROW()</f>
        <v>1</v>
      </c>
      <c r="AG1" s="15" t="s">
        <v>3</v>
      </c>
      <c r="AH1" s="43" t="s">
        <v>129</v>
      </c>
      <c r="AJ1" s="1" t="e">
        <f t="shared" ref="AJ1:AJ64" si="0">IF(ROW()&lt;=$L$5,ROW(),0)</f>
        <v>#VALUE!</v>
      </c>
      <c r="AK1" s="1" t="e">
        <f>IF(AJ1,VLOOKUP(AJ1,$AO:$AS,3,FALSE),IF(#REF!=$L$5,VLOOKUP(1,$AP:$AS,2,FALSE),""))</f>
        <v>#VALUE!</v>
      </c>
      <c r="AL1" s="1" t="e">
        <f>AK2-AK1</f>
        <v>#VALUE!</v>
      </c>
      <c r="AS1" s="16"/>
      <c r="AZ1" s="17"/>
      <c r="BA1" s="17"/>
      <c r="BB1" s="17"/>
      <c r="BC1" s="17"/>
      <c r="BD1" s="17"/>
      <c r="BE1" s="17"/>
      <c r="BF1" s="17"/>
      <c r="BG1" s="17"/>
      <c r="BH1" s="17"/>
      <c r="BI1" s="17"/>
      <c r="BJ1" s="17">
        <v>1</v>
      </c>
      <c r="BK1" s="12">
        <v>2</v>
      </c>
      <c r="BL1" s="12">
        <v>3</v>
      </c>
      <c r="CA1" s="18"/>
    </row>
    <row r="2" spans="1:84">
      <c r="A2" t="e">
        <f>IF(AJ2,INDEX(Code!$A:$A,AK2),"")</f>
        <v>#VALUE!</v>
      </c>
      <c r="B2" s="12" t="e">
        <f t="shared" ref="B2:B65" si="1">IF(LEN(C2),IF(AJ2,HEX2DEC("2B0")+HEX2DEC(RIGHT(INDEX($AS:$AS,AK2),6)),0),0)</f>
        <v>#VALUE!</v>
      </c>
      <c r="C2" t="e">
        <f t="shared" ref="C2:C65" si="2">IF(AJ2,ADDRESS(AK2,COLUMN($CE:$CE))&amp;":"&amp;ADDRESS(AK3-1,COLUMN($CE:$CE)),"")</f>
        <v>#VALUE!</v>
      </c>
      <c r="F2" s="1">
        <f>IFERROR(VLOOKUP(INDEX(Code!$A:$A,AK2),$AE$1:$AF$24,2,FALSE),0)</f>
        <v>0</v>
      </c>
      <c r="G2" s="24" t="s">
        <v>46</v>
      </c>
      <c r="K2" s="10" t="s">
        <v>44</v>
      </c>
      <c r="L2" s="44" t="s">
        <v>378</v>
      </c>
      <c r="AE2" s="19" t="s">
        <v>45</v>
      </c>
      <c r="AF2" s="20">
        <f>ROW()</f>
        <v>2</v>
      </c>
      <c r="AG2" s="21" t="s">
        <v>0</v>
      </c>
      <c r="AH2" s="22" t="s">
        <v>1</v>
      </c>
      <c r="AJ2" s="1" t="e">
        <f t="shared" si="0"/>
        <v>#VALUE!</v>
      </c>
      <c r="AK2" s="1" t="e">
        <f t="shared" ref="AK2:AK4" si="3">IF(AJ2,VLOOKUP(AJ2,$AO:$AS,3,FALSE),IF(AJ1=$L$5,VLOOKUP(1,$AP:$AS,2,FALSE),""))</f>
        <v>#VALUE!</v>
      </c>
      <c r="AL2" s="1" t="e">
        <f t="shared" ref="AL2:AL65" si="4">AK3-AK2</f>
        <v>#VALUE!</v>
      </c>
      <c r="AO2" s="12">
        <f>IF(LEFT(AS2,4)=".org",MAX(AO$1:AO1)+1,0)</f>
        <v>0</v>
      </c>
      <c r="AP2" s="1" t="str">
        <f>IF(AS1="","",MAX(AP3:AP$65535)+1)</f>
        <v/>
      </c>
      <c r="AQ2" s="1" t="str">
        <f t="shared" ref="AQ2" si="5">IF(OR(AO2,AP2=1),ROW(),"")</f>
        <v/>
      </c>
      <c r="AR2" s="1" t="str">
        <f>IFERROR(IF(LEFT(AS1,4)=".org","0x"&amp;RIGHT("00000000"&amp;MID(AS1,SEARCH("0x",AS1)+2,99),8),NA()),"0x80"&amp;DEC2HEX(HEX2DEC(RIGHT(AR1,6))+4,6))</f>
        <v>0x80000004</v>
      </c>
      <c r="AS2" s="16" t="str">
        <f>INDEX(Code!$B:$B,ROW())&amp;""</f>
        <v/>
      </c>
      <c r="AT2" s="12">
        <v>1</v>
      </c>
      <c r="AU2" s="12" t="str">
        <f t="shared" ref="AU2" si="6">IFERROR(IF(AND(NOT($AO2),AY2),SEARCH(" ",$AS2),""),$AY2+1)</f>
        <v/>
      </c>
      <c r="AV2" s="12">
        <f t="shared" ref="AV2" si="7">IFERROR(IF(AU2,SEARCH(",",$AS2,AU2+1),$AY2+1),$AY2+1)</f>
        <v>1</v>
      </c>
      <c r="AW2" s="12">
        <f t="shared" ref="AW2" si="8">IFERROR(IF(AV2,SEARCH(",",$AS2,AV2+1),MIN(AX2:AY2)+1),MIN(AX2:AY2)+1)</f>
        <v>1</v>
      </c>
      <c r="AX2" s="12">
        <f t="shared" ref="AX2:AX65" si="9">IFERROR(SEARCH("(",$AS2),$AY2+1)</f>
        <v>1</v>
      </c>
      <c r="AY2" s="12">
        <f>LEN(AS2)</f>
        <v>0</v>
      </c>
      <c r="AZ2" s="17" t="e">
        <f>SUBSTITUTE(SUBSTITUTE(SUBSTITUTE(SUBSTITUTE(IF(AT2&gt;=AU2,"",MID($AS2,AT2,AU2-AT2)),",","")," ",""),"(",""),")","")</f>
        <v>#VALUE!</v>
      </c>
      <c r="BA2" s="17" t="str">
        <f t="shared" ref="BA2:BD2" si="10">SUBSTITUTE(SUBSTITUTE(SUBSTITUTE(SUBSTITUTE(IF(AU2&gt;=AV2,"",MID($AS2,AU2,AV2-AU2)),",","")," ",""),"(",""),")","")</f>
        <v/>
      </c>
      <c r="BB2" s="17" t="str">
        <f t="shared" si="10"/>
        <v/>
      </c>
      <c r="BC2" s="17" t="str">
        <f t="shared" si="10"/>
        <v/>
      </c>
      <c r="BD2" s="17" t="str">
        <f t="shared" si="10"/>
        <v/>
      </c>
      <c r="BE2" s="17">
        <f t="shared" ref="BE2" si="11">IF(AND(LEN(BA2),BJ$1&lt;&gt;$BH2),BJ$1,0)</f>
        <v>0</v>
      </c>
      <c r="BF2" s="17">
        <f>IF(AND(LEN(BB2),BK$1&lt;&gt;$BH2),BK$1,0)</f>
        <v>0</v>
      </c>
      <c r="BG2" s="17">
        <f t="shared" ref="BG2" si="12">IF(AND(LEN(BC2),BL$1&lt;&gt;$BH2),BL$1,0)</f>
        <v>0</v>
      </c>
      <c r="BH2" s="17">
        <f>IFERROR(IFERROR(IFERROR(IFERROR(IF(SEARCH("0x",BA2),1),IF(SEARCH("0x",BB2),2)),IF(SEARCH("0x",BC2),3)),IF(SEARCH("0x",BD2),4)),0)</f>
        <v>0</v>
      </c>
      <c r="BI2" s="17">
        <f>IF(BH2,IF(LEN(BD2),4,0),0)</f>
        <v>0</v>
      </c>
      <c r="BJ2" s="17"/>
      <c r="BM2" s="12" t="str">
        <f>IF(BE2,DEC2BIN(MID(BA2,2,9),5),"")</f>
        <v/>
      </c>
      <c r="BN2" s="12" t="str">
        <f>IF(BF2,DEC2BIN(MID(BB2,2,9),5),"")</f>
        <v/>
      </c>
      <c r="BO2" s="12" t="str">
        <f>IF(BG2,DEC2BIN(MID(BC2,2,9),5),"")</f>
        <v/>
      </c>
      <c r="BP2" s="12" t="str">
        <f t="shared" ref="BP2" si="13">IF(BH2,INDEX($BA:$BD,ROW(),BH2),"")</f>
        <v/>
      </c>
      <c r="BQ2" s="12" t="str">
        <f t="shared" ref="BQ2" si="14">IFERROR(RIGHT(DEC2HEX(0-HEX2DEC(RIGHT(BP2,LEN(BP2)-SEARCH("x",BP2))),8),8),"")</f>
        <v/>
      </c>
      <c r="BR2" s="12" t="str">
        <f t="shared" ref="BR2" si="15">IF(BP2="","",IF(LEFT(BP2,1)="-",BQ2,RIGHT("00000000"&amp;IFERROR(RIGHT(BP2,LEN(BP2)-SEARCH("x",BP2)),""),8)))</f>
        <v/>
      </c>
      <c r="BS2" s="12" t="str">
        <f>RIGHT("00000"&amp;BR2,5)</f>
        <v>00000</v>
      </c>
      <c r="BT2" s="12" t="str">
        <f t="shared" ref="BT2" si="16">RIGHT("0000"&amp;DEC2HEX((HEX2DEC(RIGHT(BR2,6))-HEX2DEC(RIGHT(AR2,6)))/4-1),4)</f>
        <v>FFFE</v>
      </c>
      <c r="BU2" s="12" t="str">
        <f>DEC2HEX(HEX2DEC(RIGHT(BR2,7))/4,7)</f>
        <v>0000000</v>
      </c>
      <c r="BV2" s="12" t="str">
        <f t="shared" ref="BV2" si="17">IF(BP2="","",HEX2BIN(MID(BT2,1,2),8)&amp;HEX2BIN(MID(BT2,3,2),8))</f>
        <v/>
      </c>
      <c r="BW2" s="12" t="str">
        <f t="shared" ref="BW2" si="18">IF(BR2&lt;&gt;"",HEX2BIN(MID(BU2,1,1),2)&amp;HEX2BIN(MID(BU2,2,2),8)&amp;HEX2BIN(MID(BU2,4,2),8)&amp;HEX2BIN(MID(BU2,6,2),8),"")</f>
        <v/>
      </c>
      <c r="BX2" s="12" t="str">
        <f>IF(BP2="","",RIGHT(HEX2BIN(RIGHT(BR2,2),8),5))</f>
        <v/>
      </c>
      <c r="BY2" s="18" t="str">
        <f t="shared" ref="BY2" si="19">IF(BR2&lt;&gt;"",HEX2BIN(MID(BR2,5,2),8)&amp;HEX2BIN(MID(BR2,7,2),8),"")</f>
        <v/>
      </c>
      <c r="BZ2" s="12" t="str">
        <f t="shared" ref="BZ2" si="20">IF(BI2,DEC2BIN(MID(BD2,2,9),5),"")</f>
        <v/>
      </c>
      <c r="CA2" s="18" t="str">
        <f t="shared" ref="CA2" si="21">IF(BS2&lt;&gt;"",HEX2BIN(MID(BS2,1,1),4)&amp;HEX2BIN(MID(BS2,2,2),8)&amp;HEX2BIN(MID(BS2,4,2),8),"")</f>
        <v>00000000000000000000</v>
      </c>
      <c r="CB2" s="18" t="str">
        <f>IFERROR(VLOOKUP(AZ2,Opcodes!$A$1:$B$88,2, FALSE),"")</f>
        <v/>
      </c>
      <c r="CC2" s="12" t="str">
        <f>SUBSTITUTE(SUBSTITUTE(SUBSTITUTE(SUBSTITUTE(SUBSTITUTE(SUBSTITUTE(SUBSTITUTE(SUBSTITUTE(SUBSTITUTE(SUBSTITUTE(CB2,Opcodes!$I$3,BM2),Opcodes!$I$4,BN2),Opcodes!$I$5,BO2),Opcodes!$I$6,BZ2),Opcodes!$I$8,BV2),Opcodes!$I$9,BW2),Opcodes!$I$10,BX2),Opcodes!$I$11,BY2),Opcodes!$I$15,"00000"),Opcodes!$I$13,CA2)</f>
        <v/>
      </c>
      <c r="CD2" s="12" t="str">
        <f t="shared" ref="CD2" si="22">IF(AND(CC2="",LEN(AS2)),IF(LEN(SUBSTITUTE(SUBSTITUTE(SUBSTITUTE(SUBSTITUTE(SUBSTITUTE(SUBSTITUTE(SUBSTITUTE(SUBSTITUTE(SUBSTITUTE(SUBSTITUTE(SUBSTITUTE(SUBSTITUTE(SUBSTITUTE(SUBSTITUTE(SUBSTITUTE(SUBSTITUTE(SUBSTITUTE(UPPER(AS2),0,""),1,""),2,""),3,""),4,""),5,""),6,""),7,""),8,""),9,""),"A",""),"B",""),"C",""),"D",""),"E",""),"F","")," ",""))=0,AS2,""),"")</f>
        <v/>
      </c>
      <c r="CE2" s="12" t="str">
        <f t="shared" ref="CE2" si="23">IF(CC2&lt;&gt;"",BIN2HEX(MID(CC2,25,8),2)&amp;BIN2HEX(MID(CC2,17,8),2)&amp;BIN2HEX(MID(CC2,9,8),2)&amp;BIN2HEX(MID(CC2,1,8),2),IF(CD2&lt;&gt;"",CD2,""))</f>
        <v/>
      </c>
      <c r="CF2" s="12" t="str">
        <f t="shared" ref="CF2" si="24">IFERROR(IF(CD2&lt;&gt;"","hex",IF(AND(LEN(CC2)&lt;32,LEN(CC2)),NA(),IF(AND(LEN(CB2)=0,LEN(AS2),AO2=0),"Unk."," "))),"Inv.")</f>
        <v xml:space="preserve"> </v>
      </c>
    </row>
    <row r="3" spans="1:84">
      <c r="A3" t="e">
        <f>IF(AJ3,INDEX(Code!$A:$A,AK3),"")</f>
        <v>#VALUE!</v>
      </c>
      <c r="B3" s="12" t="e">
        <f t="shared" si="1"/>
        <v>#VALUE!</v>
      </c>
      <c r="C3" t="e">
        <f t="shared" si="2"/>
        <v>#VALUE!</v>
      </c>
      <c r="F3" s="1">
        <f>IFERROR(VLOOKUP(INDEX(Code!$A:$A,AK3),$AE$1:$AF$24,2,FALSE),0)</f>
        <v>0</v>
      </c>
      <c r="G3" s="24" t="s">
        <v>46</v>
      </c>
      <c r="K3" s="10" t="s">
        <v>47</v>
      </c>
      <c r="L3" s="1">
        <v>2</v>
      </c>
      <c r="AE3" s="19" t="s">
        <v>48</v>
      </c>
      <c r="AF3" s="20">
        <f>ROW()</f>
        <v>3</v>
      </c>
      <c r="AG3" s="21" t="s">
        <v>4</v>
      </c>
      <c r="AH3" s="43" t="s">
        <v>129</v>
      </c>
      <c r="AJ3" s="1" t="e">
        <f t="shared" si="0"/>
        <v>#VALUE!</v>
      </c>
      <c r="AK3" s="1" t="e">
        <f t="shared" si="3"/>
        <v>#VALUE!</v>
      </c>
      <c r="AL3" s="1" t="e">
        <f t="shared" si="4"/>
        <v>#VALUE!</v>
      </c>
      <c r="AO3" s="12">
        <f>IF(LEFT(AS3,4)=".org",MAX(AO$1:AO2)+1,0)</f>
        <v>1</v>
      </c>
      <c r="AP3" s="1" t="str">
        <f>IF(AS2="","",MAX(AP4:AP$65535)+1)</f>
        <v/>
      </c>
      <c r="AQ3" s="1">
        <f t="shared" ref="AQ3:AQ66" si="25">IF(OR(AO3,AP3=1),ROW(),"")</f>
        <v>3</v>
      </c>
      <c r="AR3" s="1" t="str">
        <f t="shared" ref="AR3:AR66" si="26">IFERROR(IF(LEFT(AS2,4)=".org","0x"&amp;RIGHT("00000000"&amp;MID(AS2,SEARCH("0x",AS2)+2,99),8),NA()),"0x80"&amp;DEC2HEX(HEX2DEC(RIGHT(AR2,6))+4,6))</f>
        <v>0x80000008</v>
      </c>
      <c r="AS3" s="16" t="str">
        <f>INDEX(Code!$B:$B,ROW())&amp;""</f>
        <v>.org 0x80150000</v>
      </c>
      <c r="AT3" s="12">
        <v>1</v>
      </c>
      <c r="AU3" s="12" t="str">
        <f t="shared" ref="AU3:AU66" si="27">IFERROR(IF(AND(NOT($AO3),AY3),SEARCH(" ",$AS3),""),$AY3+1)</f>
        <v/>
      </c>
      <c r="AV3" s="12">
        <f t="shared" ref="AV3:AV66" si="28">IFERROR(IF(AU3,SEARCH(",",$AS3,AU3+1),$AY3+1),$AY3+1)</f>
        <v>16</v>
      </c>
      <c r="AW3" s="12">
        <f t="shared" ref="AW3:AW66" si="29">IFERROR(IF(AV3,SEARCH(",",$AS3,AV3+1),MIN(AX3:AY3)+1),MIN(AX3:AY3)+1)</f>
        <v>16</v>
      </c>
      <c r="AX3" s="12">
        <f t="shared" si="9"/>
        <v>16</v>
      </c>
      <c r="AY3" s="12">
        <f t="shared" ref="AY3:AY66" si="30">LEN(AS3)</f>
        <v>15</v>
      </c>
      <c r="AZ3" s="17" t="e">
        <f t="shared" ref="AZ3:AZ66" si="31">SUBSTITUTE(SUBSTITUTE(SUBSTITUTE(SUBSTITUTE(IF(AT3&gt;=AU3,"",MID($AS3,AT3,AU3-AT3)),",","")," ",""),"(",""),")","")</f>
        <v>#VALUE!</v>
      </c>
      <c r="BA3" s="17" t="str">
        <f t="shared" ref="BA3:BA66" si="32">SUBSTITUTE(SUBSTITUTE(SUBSTITUTE(SUBSTITUTE(IF(AU3&gt;=AV3,"",MID($AS3,AU3,AV3-AU3)),",","")," ",""),"(",""),")","")</f>
        <v/>
      </c>
      <c r="BB3" s="17" t="str">
        <f t="shared" ref="BB3:BB66" si="33">SUBSTITUTE(SUBSTITUTE(SUBSTITUTE(SUBSTITUTE(IF(AV3&gt;=AW3,"",MID($AS3,AV3,AW3-AV3)),",","")," ",""),"(",""),")","")</f>
        <v/>
      </c>
      <c r="BC3" s="17" t="str">
        <f t="shared" ref="BC3:BC66" si="34">SUBSTITUTE(SUBSTITUTE(SUBSTITUTE(SUBSTITUTE(IF(AW3&gt;=AX3,"",MID($AS3,AW3,AX3-AW3)),",","")," ",""),"(",""),")","")</f>
        <v/>
      </c>
      <c r="BD3" s="17" t="str">
        <f t="shared" ref="BD3:BD66" si="35">SUBSTITUTE(SUBSTITUTE(SUBSTITUTE(SUBSTITUTE(IF(AX3&gt;=AY3,"",MID($AS3,AX3,AY3-AX3)),",","")," ",""),"(",""),")","")</f>
        <v/>
      </c>
      <c r="BE3" s="17">
        <f t="shared" ref="BE3:BE66" si="36">IF(AND(LEN(BA3),BJ$1&lt;&gt;$BH3),BJ$1,0)</f>
        <v>0</v>
      </c>
      <c r="BF3" s="17">
        <f t="shared" ref="BF3:BF66" si="37">IF(AND(LEN(BB3),BK$1&lt;&gt;$BH3),BK$1,0)</f>
        <v>0</v>
      </c>
      <c r="BG3" s="17">
        <f t="shared" ref="BG3:BG66" si="38">IF(AND(LEN(BC3),BL$1&lt;&gt;$BH3),BL$1,0)</f>
        <v>0</v>
      </c>
      <c r="BH3" s="17">
        <f t="shared" ref="BH3:BH66" si="39">IFERROR(IFERROR(IFERROR(IFERROR(IF(SEARCH("0x",BA3),1),IF(SEARCH("0x",BB3),2)),IF(SEARCH("0x",BC3),3)),IF(SEARCH("0x",BD3),4)),0)</f>
        <v>0</v>
      </c>
      <c r="BI3" s="17">
        <f t="shared" ref="BI3:BI66" si="40">IF(BH3,IF(LEN(BD3),4,0),0)</f>
        <v>0</v>
      </c>
      <c r="BJ3" s="17"/>
      <c r="BM3" s="12" t="str">
        <f t="shared" ref="BM3:BM66" si="41">IF(BE3,DEC2BIN(MID(BA3,2,9),5),"")</f>
        <v/>
      </c>
      <c r="BN3" s="12" t="str">
        <f t="shared" ref="BN3:BN66" si="42">IF(BF3,DEC2BIN(MID(BB3,2,9),5),"")</f>
        <v/>
      </c>
      <c r="BO3" s="12" t="str">
        <f t="shared" ref="BO3:BO66" si="43">IF(BG3,DEC2BIN(MID(BC3,2,9),5),"")</f>
        <v/>
      </c>
      <c r="BP3" s="12" t="str">
        <f t="shared" ref="BP3:BP66" si="44">IF(BH3,INDEX($BA:$BD,ROW(),BH3),"")</f>
        <v/>
      </c>
      <c r="BQ3" s="12" t="str">
        <f t="shared" ref="BQ3:BQ66" si="45">IFERROR(RIGHT(DEC2HEX(0-HEX2DEC(RIGHT(BP3,LEN(BP3)-SEARCH("x",BP3))),8),8),"")</f>
        <v/>
      </c>
      <c r="BR3" s="12" t="str">
        <f t="shared" ref="BR3:BR66" si="46">IF(BP3="","",IF(LEFT(BP3,1)="-",BQ3,RIGHT("00000000"&amp;IFERROR(RIGHT(BP3,LEN(BP3)-SEARCH("x",BP3)),""),8)))</f>
        <v/>
      </c>
      <c r="BS3" s="12" t="str">
        <f t="shared" ref="BS3:BS66" si="47">RIGHT("00000"&amp;BR3,5)</f>
        <v>00000</v>
      </c>
      <c r="BT3" s="12" t="str">
        <f t="shared" ref="BT3:BT66" si="48">RIGHT("0000"&amp;DEC2HEX((HEX2DEC(RIGHT(BR3,6))-HEX2DEC(RIGHT(AR3,6)))/4-1),4)</f>
        <v>FFFD</v>
      </c>
      <c r="BU3" s="12" t="str">
        <f t="shared" ref="BU3:BU66" si="49">DEC2HEX(HEX2DEC(RIGHT(BR3,7))/4,7)</f>
        <v>0000000</v>
      </c>
      <c r="BV3" s="12" t="str">
        <f t="shared" ref="BV3:BV66" si="50">IF(BP3="","",HEX2BIN(MID(BT3,1,2),8)&amp;HEX2BIN(MID(BT3,3,2),8))</f>
        <v/>
      </c>
      <c r="BW3" s="12" t="str">
        <f t="shared" ref="BW3:BW66" si="51">IF(BR3&lt;&gt;"",HEX2BIN(MID(BU3,1,1),2)&amp;HEX2BIN(MID(BU3,2,2),8)&amp;HEX2BIN(MID(BU3,4,2),8)&amp;HEX2BIN(MID(BU3,6,2),8),"")</f>
        <v/>
      </c>
      <c r="BX3" s="12" t="str">
        <f t="shared" ref="BX3:BX66" si="52">IF(BP3="","",RIGHT(HEX2BIN(RIGHT(BR3,2),8),5))</f>
        <v/>
      </c>
      <c r="BY3" s="18" t="str">
        <f t="shared" ref="BY3:BY66" si="53">IF(BR3&lt;&gt;"",HEX2BIN(MID(BR3,5,2),8)&amp;HEX2BIN(MID(BR3,7,2),8),"")</f>
        <v/>
      </c>
      <c r="BZ3" s="12" t="str">
        <f t="shared" ref="BZ3:BZ66" si="54">IF(BI3,DEC2BIN(MID(BD3,2,9),5),"")</f>
        <v/>
      </c>
      <c r="CA3" s="18" t="str">
        <f t="shared" ref="CA3:CA66" si="55">IF(BS3&lt;&gt;"",HEX2BIN(MID(BS3,1,1),4)&amp;HEX2BIN(MID(BS3,2,2),8)&amp;HEX2BIN(MID(BS3,4,2),8),"")</f>
        <v>00000000000000000000</v>
      </c>
      <c r="CB3" s="18" t="str">
        <f>IFERROR(VLOOKUP(AZ3,Opcodes!$A$1:$B$88,2, FALSE),"")</f>
        <v/>
      </c>
      <c r="CC3" s="12" t="str">
        <f>SUBSTITUTE(SUBSTITUTE(SUBSTITUTE(SUBSTITUTE(SUBSTITUTE(SUBSTITUTE(SUBSTITUTE(SUBSTITUTE(SUBSTITUTE(SUBSTITUTE(CB3,Opcodes!$I$3,BM3),Opcodes!$I$4,BN3),Opcodes!$I$5,BO3),Opcodes!$I$6,BZ3),Opcodes!$I$8,BV3),Opcodes!$I$9,BW3),Opcodes!$I$10,BX3),Opcodes!$I$11,BY3),Opcodes!$I$15,"00000"),Opcodes!$I$13,CA3)</f>
        <v/>
      </c>
      <c r="CD3" s="12" t="str">
        <f t="shared" ref="CD3:CD66" si="56">IF(AND(CC3="",LEN(AS3)),IF(LEN(SUBSTITUTE(SUBSTITUTE(SUBSTITUTE(SUBSTITUTE(SUBSTITUTE(SUBSTITUTE(SUBSTITUTE(SUBSTITUTE(SUBSTITUTE(SUBSTITUTE(SUBSTITUTE(SUBSTITUTE(SUBSTITUTE(SUBSTITUTE(SUBSTITUTE(SUBSTITUTE(SUBSTITUTE(UPPER(AS3),0,""),1,""),2,""),3,""),4,""),5,""),6,""),7,""),8,""),9,""),"A",""),"B",""),"C",""),"D",""),"E",""),"F","")," ",""))=0,AS3,""),"")</f>
        <v/>
      </c>
      <c r="CE3" s="12" t="str">
        <f t="shared" ref="CE3:CE66" si="57">IF(CC3&lt;&gt;"",BIN2HEX(MID(CC3,25,8),2)&amp;BIN2HEX(MID(CC3,17,8),2)&amp;BIN2HEX(MID(CC3,9,8),2)&amp;BIN2HEX(MID(CC3,1,8),2),IF(CD3&lt;&gt;"",CD3,""))</f>
        <v/>
      </c>
      <c r="CF3" s="12" t="str">
        <f t="shared" ref="CF3:CF66" si="58">IFERROR(IF(CD3&lt;&gt;"","hex",IF(AND(LEN(CC3)&lt;32,LEN(CC3)),NA(),IF(AND(LEN(CB3)=0,LEN(AS3),AO3=0),"Unk."," "))),"Inv.")</f>
        <v xml:space="preserve"> </v>
      </c>
    </row>
    <row r="4" spans="1:84">
      <c r="A4" t="e">
        <f>IF(AJ4,INDEX(Code!$A:$A,AK4),"")</f>
        <v>#VALUE!</v>
      </c>
      <c r="B4" s="12" t="e">
        <f t="shared" si="1"/>
        <v>#VALUE!</v>
      </c>
      <c r="C4" t="e">
        <f t="shared" si="2"/>
        <v>#VALUE!</v>
      </c>
      <c r="F4" s="1">
        <f>IFERROR(VLOOKUP(INDEX(Code!$A:$A,AK4),$AE$1:$AF$24,2,FALSE),0)</f>
        <v>0</v>
      </c>
      <c r="G4" s="24" t="s">
        <v>46</v>
      </c>
      <c r="K4" s="10"/>
      <c r="L4" s="1"/>
      <c r="AE4" s="19" t="s">
        <v>42</v>
      </c>
      <c r="AF4" s="20">
        <f>ROW()</f>
        <v>4</v>
      </c>
      <c r="AG4" s="21" t="s">
        <v>2</v>
      </c>
      <c r="AH4" s="22" t="s">
        <v>5</v>
      </c>
      <c r="AJ4" s="1" t="e">
        <f t="shared" si="0"/>
        <v>#VALUE!</v>
      </c>
      <c r="AK4" s="1" t="e">
        <f t="shared" si="3"/>
        <v>#VALUE!</v>
      </c>
      <c r="AL4" s="1" t="e">
        <f t="shared" si="4"/>
        <v>#VALUE!</v>
      </c>
      <c r="AO4" s="12">
        <f>IF(LEFT(AS4,4)=".org",MAX(AO$1:AO3)+1,0)</f>
        <v>0</v>
      </c>
      <c r="AP4" s="1" t="e">
        <f>IF(AS3="","",MAX(AP5:AP$65535)+1)</f>
        <v>#VALUE!</v>
      </c>
      <c r="AQ4" s="1" t="e">
        <f t="shared" si="25"/>
        <v>#VALUE!</v>
      </c>
      <c r="AR4" s="1" t="str">
        <f t="shared" si="26"/>
        <v>0x80150000</v>
      </c>
      <c r="AS4" s="16" t="str">
        <f>INDEX(Code!$B:$B,ROW())&amp;""</f>
        <v>addiu r29, r29, 0xFFF0</v>
      </c>
      <c r="AT4" s="12">
        <v>1</v>
      </c>
      <c r="AU4" s="12">
        <f t="shared" si="27"/>
        <v>6</v>
      </c>
      <c r="AV4" s="12">
        <f t="shared" si="28"/>
        <v>10</v>
      </c>
      <c r="AW4" s="12">
        <f t="shared" si="29"/>
        <v>15</v>
      </c>
      <c r="AX4" s="12">
        <f t="shared" si="9"/>
        <v>23</v>
      </c>
      <c r="AY4" s="12">
        <f t="shared" si="30"/>
        <v>22</v>
      </c>
      <c r="AZ4" s="17" t="str">
        <f t="shared" si="31"/>
        <v>addiu</v>
      </c>
      <c r="BA4" s="17" t="str">
        <f t="shared" si="32"/>
        <v>r29</v>
      </c>
      <c r="BB4" s="17" t="str">
        <f t="shared" si="33"/>
        <v>r29</v>
      </c>
      <c r="BC4" s="17" t="str">
        <f t="shared" si="34"/>
        <v>0xFFF0</v>
      </c>
      <c r="BD4" s="17" t="str">
        <f t="shared" si="35"/>
        <v/>
      </c>
      <c r="BE4" s="17">
        <f t="shared" si="36"/>
        <v>1</v>
      </c>
      <c r="BF4" s="17">
        <f t="shared" si="37"/>
        <v>2</v>
      </c>
      <c r="BG4" s="17">
        <f t="shared" si="38"/>
        <v>0</v>
      </c>
      <c r="BH4" s="17">
        <f t="shared" si="39"/>
        <v>3</v>
      </c>
      <c r="BI4" s="17">
        <f t="shared" si="40"/>
        <v>0</v>
      </c>
      <c r="BJ4" s="17"/>
      <c r="BM4" s="12" t="str">
        <f t="shared" si="41"/>
        <v>11101</v>
      </c>
      <c r="BN4" s="12" t="str">
        <f t="shared" si="42"/>
        <v>11101</v>
      </c>
      <c r="BO4" s="12" t="str">
        <f t="shared" si="43"/>
        <v/>
      </c>
      <c r="BP4" s="12" t="str">
        <f t="shared" si="44"/>
        <v>0xFFF0</v>
      </c>
      <c r="BQ4" s="12" t="str">
        <f t="shared" si="45"/>
        <v>FFFF0010</v>
      </c>
      <c r="BR4" s="12" t="str">
        <f t="shared" si="46"/>
        <v>0000FFF0</v>
      </c>
      <c r="BS4" s="12" t="str">
        <f t="shared" si="47"/>
        <v>0FFF0</v>
      </c>
      <c r="BT4" s="12" t="str">
        <f t="shared" si="48"/>
        <v>FFFB</v>
      </c>
      <c r="BU4" s="12" t="str">
        <f t="shared" si="49"/>
        <v>0003FFC</v>
      </c>
      <c r="BV4" s="12" t="str">
        <f t="shared" si="50"/>
        <v>1111111111111011</v>
      </c>
      <c r="BW4" s="12" t="str">
        <f t="shared" si="51"/>
        <v>00000000000011111111111100</v>
      </c>
      <c r="BX4" s="12" t="str">
        <f t="shared" si="52"/>
        <v>10000</v>
      </c>
      <c r="BY4" s="18" t="str">
        <f t="shared" si="53"/>
        <v>1111111111110000</v>
      </c>
      <c r="BZ4" s="12" t="str">
        <f t="shared" si="54"/>
        <v/>
      </c>
      <c r="CA4" s="18" t="str">
        <f t="shared" si="55"/>
        <v>00001111111111110000</v>
      </c>
      <c r="CB4" s="18" t="str">
        <f>IFERROR(VLOOKUP(AZ4,Opcodes!$A$1:$B$88,2, FALSE),"")</f>
        <v>001001WQL</v>
      </c>
      <c r="CC4" s="12" t="str">
        <f>SUBSTITUTE(SUBSTITUTE(SUBSTITUTE(SUBSTITUTE(SUBSTITUTE(SUBSTITUTE(SUBSTITUTE(SUBSTITUTE(SUBSTITUTE(SUBSTITUTE(CB4,Opcodes!$I$3,BM4),Opcodes!$I$4,BN4),Opcodes!$I$5,BO4),Opcodes!$I$6,BZ4),Opcodes!$I$8,BV4),Opcodes!$I$9,BW4),Opcodes!$I$10,BX4),Opcodes!$I$11,BY4),Opcodes!$I$15,"00000"),Opcodes!$I$13,CA4)</f>
        <v>00100111101111011111111111110000</v>
      </c>
      <c r="CD4" s="12" t="str">
        <f t="shared" si="56"/>
        <v/>
      </c>
      <c r="CE4" s="12" t="str">
        <f t="shared" si="57"/>
        <v>F0FFBD27</v>
      </c>
      <c r="CF4" s="12" t="str">
        <f t="shared" si="58"/>
        <v xml:space="preserve"> </v>
      </c>
    </row>
    <row r="5" spans="1:84">
      <c r="A5" t="e">
        <f>IF(AJ5,INDEX(Code!$A:$A,AK5),"")</f>
        <v>#VALUE!</v>
      </c>
      <c r="B5" s="12" t="e">
        <f t="shared" si="1"/>
        <v>#VALUE!</v>
      </c>
      <c r="C5" t="e">
        <f t="shared" si="2"/>
        <v>#VALUE!</v>
      </c>
      <c r="F5" s="1">
        <f>IFERROR(VLOOKUP(INDEX(Code!$A:$A,AK5),$AE$1:$AF$24,2,FALSE),0)</f>
        <v>0</v>
      </c>
      <c r="G5" s="24" t="s">
        <v>46</v>
      </c>
      <c r="K5" s="10" t="s">
        <v>49</v>
      </c>
      <c r="L5" s="1" t="e">
        <f>MAX($AO:$AO)</f>
        <v>#VALUE!</v>
      </c>
      <c r="AE5" s="19" t="s">
        <v>50</v>
      </c>
      <c r="AF5" s="20">
        <f>ROW()</f>
        <v>5</v>
      </c>
      <c r="AG5" s="21" t="str">
        <f>"EVENT_"&amp;SUBSTITUTE(AE5,".","_")</f>
        <v>EVENT_ATTACK_OUT</v>
      </c>
      <c r="AH5" s="22" t="s">
        <v>51</v>
      </c>
      <c r="AJ5" s="1" t="e">
        <f t="shared" si="0"/>
        <v>#VALUE!</v>
      </c>
      <c r="AK5" s="1" t="e">
        <f>IF(AJ5,VLOOKUP(AJ5,$AO:$AS,3,FALSE),IF(AJ4=$L$5,VLOOKUP(1,$AP:$AS,2,FALSE),""))</f>
        <v>#VALUE!</v>
      </c>
      <c r="AL5" s="1" t="e">
        <f t="shared" si="4"/>
        <v>#VALUE!</v>
      </c>
      <c r="AO5" s="12">
        <f>IF(LEFT(AS5,4)=".org",MAX(AO$1:AO4)+1,0)</f>
        <v>0</v>
      </c>
      <c r="AP5" s="1" t="e">
        <f>IF(AS4="","",MAX(AP6:AP$65535)+1)</f>
        <v>#VALUE!</v>
      </c>
      <c r="AQ5" s="1" t="e">
        <f t="shared" si="25"/>
        <v>#VALUE!</v>
      </c>
      <c r="AR5" s="1" t="str">
        <f t="shared" si="26"/>
        <v>0x80150004</v>
      </c>
      <c r="AS5" s="16" t="str">
        <f>INDEX(Code!$B:$B,ROW())&amp;""</f>
        <v>sw r31, 0x0000(r29)</v>
      </c>
      <c r="AT5" s="12">
        <v>1</v>
      </c>
      <c r="AU5" s="12">
        <f t="shared" si="27"/>
        <v>3</v>
      </c>
      <c r="AV5" s="12">
        <f t="shared" si="28"/>
        <v>7</v>
      </c>
      <c r="AW5" s="12">
        <f t="shared" si="29"/>
        <v>16</v>
      </c>
      <c r="AX5" s="12">
        <f t="shared" si="9"/>
        <v>15</v>
      </c>
      <c r="AY5" s="12">
        <f t="shared" si="30"/>
        <v>19</v>
      </c>
      <c r="AZ5" s="17" t="str">
        <f t="shared" si="31"/>
        <v>sw</v>
      </c>
      <c r="BA5" s="17" t="str">
        <f t="shared" si="32"/>
        <v>r31</v>
      </c>
      <c r="BB5" s="17" t="str">
        <f t="shared" si="33"/>
        <v>0x0000</v>
      </c>
      <c r="BC5" s="17" t="str">
        <f t="shared" si="34"/>
        <v/>
      </c>
      <c r="BD5" s="17" t="str">
        <f t="shared" si="35"/>
        <v>r29</v>
      </c>
      <c r="BE5" s="17">
        <f t="shared" si="36"/>
        <v>1</v>
      </c>
      <c r="BF5" s="17">
        <f t="shared" si="37"/>
        <v>0</v>
      </c>
      <c r="BG5" s="17">
        <f t="shared" si="38"/>
        <v>0</v>
      </c>
      <c r="BH5" s="17">
        <f t="shared" si="39"/>
        <v>2</v>
      </c>
      <c r="BI5" s="17">
        <f t="shared" si="40"/>
        <v>4</v>
      </c>
      <c r="BJ5" s="17"/>
      <c r="BM5" s="12" t="str">
        <f t="shared" si="41"/>
        <v>11111</v>
      </c>
      <c r="BN5" s="12" t="str">
        <f t="shared" si="42"/>
        <v/>
      </c>
      <c r="BO5" s="12" t="str">
        <f t="shared" si="43"/>
        <v/>
      </c>
      <c r="BP5" s="12" t="str">
        <f t="shared" si="44"/>
        <v>0x0000</v>
      </c>
      <c r="BQ5" s="12" t="str">
        <f t="shared" si="45"/>
        <v>00000000</v>
      </c>
      <c r="BR5" s="12" t="str">
        <f t="shared" si="46"/>
        <v>00000000</v>
      </c>
      <c r="BS5" s="12" t="str">
        <f t="shared" si="47"/>
        <v>00000</v>
      </c>
      <c r="BT5" s="12" t="str">
        <f t="shared" si="48"/>
        <v>BFFE</v>
      </c>
      <c r="BU5" s="12" t="str">
        <f t="shared" si="49"/>
        <v>0000000</v>
      </c>
      <c r="BV5" s="12" t="str">
        <f t="shared" si="50"/>
        <v>1011111111111110</v>
      </c>
      <c r="BW5" s="12" t="str">
        <f t="shared" si="51"/>
        <v>00000000000000000000000000</v>
      </c>
      <c r="BX5" s="12" t="str">
        <f t="shared" si="52"/>
        <v>00000</v>
      </c>
      <c r="BY5" s="18" t="str">
        <f t="shared" si="53"/>
        <v>0000000000000000</v>
      </c>
      <c r="BZ5" s="12" t="str">
        <f t="shared" si="54"/>
        <v>11101</v>
      </c>
      <c r="CA5" s="18" t="str">
        <f t="shared" si="55"/>
        <v>00000000000000000000</v>
      </c>
      <c r="CB5" s="18" t="str">
        <f>IFERROR(VLOOKUP(AZ5,Opcodes!$A$1:$B$88,2, FALSE),"")</f>
        <v>101011RQL</v>
      </c>
      <c r="CC5" s="12" t="str">
        <f>SUBSTITUTE(SUBSTITUTE(SUBSTITUTE(SUBSTITUTE(SUBSTITUTE(SUBSTITUTE(SUBSTITUTE(SUBSTITUTE(SUBSTITUTE(SUBSTITUTE(CB5,Opcodes!$I$3,BM5),Opcodes!$I$4,BN5),Opcodes!$I$5,BO5),Opcodes!$I$6,BZ5),Opcodes!$I$8,BV5),Opcodes!$I$9,BW5),Opcodes!$I$10,BX5),Opcodes!$I$11,BY5),Opcodes!$I$15,"00000"),Opcodes!$I$13,CA5)</f>
        <v>10101111101111110000000000000000</v>
      </c>
      <c r="CD5" s="12" t="str">
        <f t="shared" si="56"/>
        <v/>
      </c>
      <c r="CE5" s="12" t="str">
        <f t="shared" si="57"/>
        <v>0000BFAF</v>
      </c>
      <c r="CF5" s="12" t="str">
        <f t="shared" si="58"/>
        <v xml:space="preserve"> </v>
      </c>
    </row>
    <row r="6" spans="1:84">
      <c r="A6" t="e">
        <f>IF(AJ6,INDEX(Code!$A:$A,AK6),"")</f>
        <v>#VALUE!</v>
      </c>
      <c r="B6" s="12" t="e">
        <f t="shared" si="1"/>
        <v>#VALUE!</v>
      </c>
      <c r="C6" t="e">
        <f t="shared" si="2"/>
        <v>#VALUE!</v>
      </c>
      <c r="F6" s="1">
        <f>IFERROR(VLOOKUP(INDEX(Code!$A:$A,AK6),$AE$1:$AF$24,2,FALSE),0)</f>
        <v>0</v>
      </c>
      <c r="G6" s="24" t="s">
        <v>46</v>
      </c>
      <c r="AE6" s="19" t="s">
        <v>52</v>
      </c>
      <c r="AF6" s="20">
        <f>ROW()</f>
        <v>6</v>
      </c>
      <c r="AG6" s="21" t="str">
        <f>"EVENT_"&amp;SUBSTITUTE(AE6,".","_")</f>
        <v>EVENT_REQUIRE_OUT</v>
      </c>
      <c r="AH6" s="22" t="s">
        <v>51</v>
      </c>
      <c r="AJ6" s="1" t="e">
        <f t="shared" si="0"/>
        <v>#VALUE!</v>
      </c>
      <c r="AK6" s="1" t="e">
        <f t="shared" ref="AK6:AK69" si="59">IF(AJ6,VLOOKUP(AJ6,$AO:$AS,3,FALSE),IF(AJ5=$L$5,VLOOKUP(1,$AP:$AS,2,FALSE),""))</f>
        <v>#VALUE!</v>
      </c>
      <c r="AL6" s="1" t="e">
        <f t="shared" si="4"/>
        <v>#VALUE!</v>
      </c>
      <c r="AO6" s="12">
        <f>IF(LEFT(AS6,4)=".org",MAX(AO$1:AO5)+1,0)</f>
        <v>0</v>
      </c>
      <c r="AP6" s="1" t="e">
        <f>IF(AS5="","",MAX(AP7:AP$65535)+1)</f>
        <v>#VALUE!</v>
      </c>
      <c r="AQ6" s="1" t="e">
        <f t="shared" si="25"/>
        <v>#VALUE!</v>
      </c>
      <c r="AR6" s="1" t="str">
        <f t="shared" si="26"/>
        <v>0x80150008</v>
      </c>
      <c r="AS6" s="16" t="str">
        <f>INDEX(Code!$B:$B,ROW())&amp;""</f>
        <v>sw r4, 0x0004(r29)</v>
      </c>
      <c r="AT6" s="12">
        <v>1</v>
      </c>
      <c r="AU6" s="12">
        <f t="shared" si="27"/>
        <v>3</v>
      </c>
      <c r="AV6" s="12">
        <f t="shared" si="28"/>
        <v>6</v>
      </c>
      <c r="AW6" s="12">
        <f t="shared" si="29"/>
        <v>15</v>
      </c>
      <c r="AX6" s="12">
        <f t="shared" si="9"/>
        <v>14</v>
      </c>
      <c r="AY6" s="12">
        <f t="shared" si="30"/>
        <v>18</v>
      </c>
      <c r="AZ6" s="17" t="str">
        <f t="shared" si="31"/>
        <v>sw</v>
      </c>
      <c r="BA6" s="17" t="str">
        <f t="shared" si="32"/>
        <v>r4</v>
      </c>
      <c r="BB6" s="17" t="str">
        <f t="shared" si="33"/>
        <v>0x0004</v>
      </c>
      <c r="BC6" s="17" t="str">
        <f t="shared" si="34"/>
        <v/>
      </c>
      <c r="BD6" s="17" t="str">
        <f t="shared" si="35"/>
        <v>r29</v>
      </c>
      <c r="BE6" s="17">
        <f t="shared" si="36"/>
        <v>1</v>
      </c>
      <c r="BF6" s="17">
        <f t="shared" si="37"/>
        <v>0</v>
      </c>
      <c r="BG6" s="17">
        <f t="shared" si="38"/>
        <v>0</v>
      </c>
      <c r="BH6" s="17">
        <f t="shared" si="39"/>
        <v>2</v>
      </c>
      <c r="BI6" s="17">
        <f t="shared" si="40"/>
        <v>4</v>
      </c>
      <c r="BJ6" s="17"/>
      <c r="BM6" s="12" t="str">
        <f t="shared" si="41"/>
        <v>00100</v>
      </c>
      <c r="BN6" s="12" t="str">
        <f t="shared" si="42"/>
        <v/>
      </c>
      <c r="BO6" s="12" t="str">
        <f t="shared" si="43"/>
        <v/>
      </c>
      <c r="BP6" s="12" t="str">
        <f t="shared" si="44"/>
        <v>0x0004</v>
      </c>
      <c r="BQ6" s="12" t="str">
        <f t="shared" si="45"/>
        <v>FFFFFFFC</v>
      </c>
      <c r="BR6" s="12" t="str">
        <f t="shared" si="46"/>
        <v>00000004</v>
      </c>
      <c r="BS6" s="12" t="str">
        <f t="shared" si="47"/>
        <v>00004</v>
      </c>
      <c r="BT6" s="12" t="str">
        <f t="shared" si="48"/>
        <v>BFFE</v>
      </c>
      <c r="BU6" s="12" t="str">
        <f t="shared" si="49"/>
        <v>0000001</v>
      </c>
      <c r="BV6" s="12" t="str">
        <f t="shared" si="50"/>
        <v>1011111111111110</v>
      </c>
      <c r="BW6" s="12" t="str">
        <f t="shared" si="51"/>
        <v>00000000000000000000000001</v>
      </c>
      <c r="BX6" s="12" t="str">
        <f t="shared" si="52"/>
        <v>00100</v>
      </c>
      <c r="BY6" s="18" t="str">
        <f t="shared" si="53"/>
        <v>0000000000000100</v>
      </c>
      <c r="BZ6" s="12" t="str">
        <f t="shared" si="54"/>
        <v>11101</v>
      </c>
      <c r="CA6" s="18" t="str">
        <f t="shared" si="55"/>
        <v>00000000000000000100</v>
      </c>
      <c r="CB6" s="18" t="str">
        <f>IFERROR(VLOOKUP(AZ6,Opcodes!$A$1:$B$88,2, FALSE),"")</f>
        <v>101011RQL</v>
      </c>
      <c r="CC6" s="12" t="str">
        <f>SUBSTITUTE(SUBSTITUTE(SUBSTITUTE(SUBSTITUTE(SUBSTITUTE(SUBSTITUTE(SUBSTITUTE(SUBSTITUTE(SUBSTITUTE(SUBSTITUTE(CB6,Opcodes!$I$3,BM6),Opcodes!$I$4,BN6),Opcodes!$I$5,BO6),Opcodes!$I$6,BZ6),Opcodes!$I$8,BV6),Opcodes!$I$9,BW6),Opcodes!$I$10,BX6),Opcodes!$I$11,BY6),Opcodes!$I$15,"00000"),Opcodes!$I$13,CA6)</f>
        <v>10101111101001000000000000000100</v>
      </c>
      <c r="CD6" s="12" t="str">
        <f t="shared" si="56"/>
        <v/>
      </c>
      <c r="CE6" s="12" t="str">
        <f t="shared" si="57"/>
        <v>0400A4AF</v>
      </c>
      <c r="CF6" s="12" t="str">
        <f t="shared" si="58"/>
        <v xml:space="preserve"> </v>
      </c>
    </row>
    <row r="7" spans="1:84">
      <c r="A7" t="e">
        <f>IF(AJ7,INDEX(Code!$A:$A,AK7),"")</f>
        <v>#VALUE!</v>
      </c>
      <c r="B7" s="12" t="e">
        <f t="shared" si="1"/>
        <v>#VALUE!</v>
      </c>
      <c r="C7" t="e">
        <f t="shared" si="2"/>
        <v>#VALUE!</v>
      </c>
      <c r="F7" s="1">
        <f>IFERROR(VLOOKUP(INDEX(Code!$A:$A,AK7),$AE$1:$AF$24,2,FALSE),0)</f>
        <v>0</v>
      </c>
      <c r="G7" s="24" t="s">
        <v>46</v>
      </c>
      <c r="AE7" s="19" t="s">
        <v>126</v>
      </c>
      <c r="AF7" s="20">
        <f>ROW()</f>
        <v>7</v>
      </c>
      <c r="AG7" s="21" t="str">
        <f>"EVENT_"&amp;SUBSTITUTE(AE7,".","_")</f>
        <v>EVENT_OPTION_OUT</v>
      </c>
      <c r="AH7" s="22" t="s">
        <v>51</v>
      </c>
      <c r="AJ7" s="1" t="e">
        <f t="shared" si="0"/>
        <v>#VALUE!</v>
      </c>
      <c r="AK7" s="1" t="e">
        <f t="shared" si="59"/>
        <v>#VALUE!</v>
      </c>
      <c r="AL7" s="1" t="e">
        <f t="shared" si="4"/>
        <v>#VALUE!</v>
      </c>
      <c r="AO7" s="12">
        <f>IF(LEFT(AS7,4)=".org",MAX(AO$1:AO6)+1,0)</f>
        <v>0</v>
      </c>
      <c r="AP7" s="1" t="e">
        <f>IF(AS6="","",MAX(AP8:AP$65535)+1)</f>
        <v>#VALUE!</v>
      </c>
      <c r="AQ7" s="1" t="e">
        <f t="shared" si="25"/>
        <v>#VALUE!</v>
      </c>
      <c r="AR7" s="1" t="str">
        <f t="shared" si="26"/>
        <v>0x8015000C</v>
      </c>
      <c r="AS7" s="16" t="str">
        <f>INDEX(Code!$B:$B,ROW())&amp;""</f>
        <v>sw r5, 0x0008(r29)</v>
      </c>
      <c r="AT7" s="12">
        <v>1</v>
      </c>
      <c r="AU7" s="12">
        <f t="shared" si="27"/>
        <v>3</v>
      </c>
      <c r="AV7" s="12">
        <f t="shared" si="28"/>
        <v>6</v>
      </c>
      <c r="AW7" s="12">
        <f t="shared" si="29"/>
        <v>15</v>
      </c>
      <c r="AX7" s="12">
        <f t="shared" si="9"/>
        <v>14</v>
      </c>
      <c r="AY7" s="12">
        <f t="shared" si="30"/>
        <v>18</v>
      </c>
      <c r="AZ7" s="17" t="str">
        <f t="shared" si="31"/>
        <v>sw</v>
      </c>
      <c r="BA7" s="17" t="str">
        <f t="shared" si="32"/>
        <v>r5</v>
      </c>
      <c r="BB7" s="17" t="str">
        <f t="shared" si="33"/>
        <v>0x0008</v>
      </c>
      <c r="BC7" s="17" t="str">
        <f t="shared" si="34"/>
        <v/>
      </c>
      <c r="BD7" s="17" t="str">
        <f t="shared" si="35"/>
        <v>r29</v>
      </c>
      <c r="BE7" s="17">
        <f t="shared" si="36"/>
        <v>1</v>
      </c>
      <c r="BF7" s="17">
        <f t="shared" si="37"/>
        <v>0</v>
      </c>
      <c r="BG7" s="17">
        <f t="shared" si="38"/>
        <v>0</v>
      </c>
      <c r="BH7" s="17">
        <f t="shared" si="39"/>
        <v>2</v>
      </c>
      <c r="BI7" s="17">
        <f t="shared" si="40"/>
        <v>4</v>
      </c>
      <c r="BJ7" s="17"/>
      <c r="BM7" s="12" t="str">
        <f t="shared" si="41"/>
        <v>00101</v>
      </c>
      <c r="BN7" s="12" t="str">
        <f t="shared" si="42"/>
        <v/>
      </c>
      <c r="BO7" s="12" t="str">
        <f t="shared" si="43"/>
        <v/>
      </c>
      <c r="BP7" s="12" t="str">
        <f t="shared" si="44"/>
        <v>0x0008</v>
      </c>
      <c r="BQ7" s="12" t="str">
        <f t="shared" si="45"/>
        <v>FFFFFFF8</v>
      </c>
      <c r="BR7" s="12" t="str">
        <f t="shared" si="46"/>
        <v>00000008</v>
      </c>
      <c r="BS7" s="12" t="str">
        <f t="shared" si="47"/>
        <v>00008</v>
      </c>
      <c r="BT7" s="12" t="str">
        <f t="shared" si="48"/>
        <v>BFFE</v>
      </c>
      <c r="BU7" s="12" t="str">
        <f t="shared" si="49"/>
        <v>0000002</v>
      </c>
      <c r="BV7" s="12" t="str">
        <f t="shared" si="50"/>
        <v>1011111111111110</v>
      </c>
      <c r="BW7" s="12" t="str">
        <f t="shared" si="51"/>
        <v>00000000000000000000000010</v>
      </c>
      <c r="BX7" s="12" t="str">
        <f t="shared" si="52"/>
        <v>01000</v>
      </c>
      <c r="BY7" s="18" t="str">
        <f t="shared" si="53"/>
        <v>0000000000001000</v>
      </c>
      <c r="BZ7" s="12" t="str">
        <f t="shared" si="54"/>
        <v>11101</v>
      </c>
      <c r="CA7" s="18" t="str">
        <f t="shared" si="55"/>
        <v>00000000000000001000</v>
      </c>
      <c r="CB7" s="18" t="str">
        <f>IFERROR(VLOOKUP(AZ7,Opcodes!$A$1:$B$88,2, FALSE),"")</f>
        <v>101011RQL</v>
      </c>
      <c r="CC7" s="12" t="str">
        <f>SUBSTITUTE(SUBSTITUTE(SUBSTITUTE(SUBSTITUTE(SUBSTITUTE(SUBSTITUTE(SUBSTITUTE(SUBSTITUTE(SUBSTITUTE(SUBSTITUTE(CB7,Opcodes!$I$3,BM7),Opcodes!$I$4,BN7),Opcodes!$I$5,BO7),Opcodes!$I$6,BZ7),Opcodes!$I$8,BV7),Opcodes!$I$9,BW7),Opcodes!$I$10,BX7),Opcodes!$I$11,BY7),Opcodes!$I$15,"00000"),Opcodes!$I$13,CA7)</f>
        <v>10101111101001010000000000001000</v>
      </c>
      <c r="CD7" s="12" t="str">
        <f t="shared" si="56"/>
        <v/>
      </c>
      <c r="CE7" s="12" t="str">
        <f t="shared" si="57"/>
        <v>0800A5AF</v>
      </c>
      <c r="CF7" s="12" t="str">
        <f t="shared" si="58"/>
        <v xml:space="preserve"> </v>
      </c>
    </row>
    <row r="8" spans="1:84">
      <c r="A8" t="e">
        <f>IF(AJ8,INDEX(Code!$A:$A,AK8),"")</f>
        <v>#VALUE!</v>
      </c>
      <c r="B8" s="12" t="e">
        <f t="shared" si="1"/>
        <v>#VALUE!</v>
      </c>
      <c r="C8" t="e">
        <f t="shared" si="2"/>
        <v>#VALUE!</v>
      </c>
      <c r="F8" s="1">
        <f>IFERROR(VLOOKUP(INDEX(Code!$A:$A,AK8),$AE$1:$AF$24,2,FALSE),0)</f>
        <v>0</v>
      </c>
      <c r="G8" s="24" t="s">
        <v>46</v>
      </c>
      <c r="AE8" s="19" t="s">
        <v>127</v>
      </c>
      <c r="AF8" s="20">
        <f>ROW()</f>
        <v>8</v>
      </c>
      <c r="AG8" s="21" t="s">
        <v>128</v>
      </c>
      <c r="AH8" s="43" t="s">
        <v>129</v>
      </c>
      <c r="AJ8" s="1" t="e">
        <f t="shared" si="0"/>
        <v>#VALUE!</v>
      </c>
      <c r="AK8" s="1" t="e">
        <f t="shared" si="59"/>
        <v>#VALUE!</v>
      </c>
      <c r="AL8" s="1" t="e">
        <f t="shared" si="4"/>
        <v>#VALUE!</v>
      </c>
      <c r="AO8" s="12">
        <f>IF(LEFT(AS8,4)=".org",MAX(AO$1:AO7)+1,0)</f>
        <v>0</v>
      </c>
      <c r="AP8" s="1" t="e">
        <f>IF(AS7="","",MAX(AP9:AP$65535)+1)</f>
        <v>#VALUE!</v>
      </c>
      <c r="AQ8" s="1" t="e">
        <f t="shared" si="25"/>
        <v>#VALUE!</v>
      </c>
      <c r="AR8" s="1" t="str">
        <f t="shared" si="26"/>
        <v>0x80150010</v>
      </c>
      <c r="AS8" s="16" t="str">
        <f>INDEX(Code!$B:$B,ROW())&amp;""</f>
        <v>sw r6, 0x000C(r29)</v>
      </c>
      <c r="AT8" s="12">
        <v>1</v>
      </c>
      <c r="AU8" s="12">
        <f t="shared" si="27"/>
        <v>3</v>
      </c>
      <c r="AV8" s="12">
        <f t="shared" si="28"/>
        <v>6</v>
      </c>
      <c r="AW8" s="12">
        <f t="shared" si="29"/>
        <v>15</v>
      </c>
      <c r="AX8" s="12">
        <f t="shared" si="9"/>
        <v>14</v>
      </c>
      <c r="AY8" s="12">
        <f t="shared" si="30"/>
        <v>18</v>
      </c>
      <c r="AZ8" s="17" t="str">
        <f t="shared" si="31"/>
        <v>sw</v>
      </c>
      <c r="BA8" s="17" t="str">
        <f t="shared" si="32"/>
        <v>r6</v>
      </c>
      <c r="BB8" s="17" t="str">
        <f t="shared" si="33"/>
        <v>0x000C</v>
      </c>
      <c r="BC8" s="17" t="str">
        <f t="shared" si="34"/>
        <v/>
      </c>
      <c r="BD8" s="17" t="str">
        <f t="shared" si="35"/>
        <v>r29</v>
      </c>
      <c r="BE8" s="17">
        <f t="shared" si="36"/>
        <v>1</v>
      </c>
      <c r="BF8" s="17">
        <f t="shared" si="37"/>
        <v>0</v>
      </c>
      <c r="BG8" s="17">
        <f t="shared" si="38"/>
        <v>0</v>
      </c>
      <c r="BH8" s="17">
        <f t="shared" si="39"/>
        <v>2</v>
      </c>
      <c r="BI8" s="17">
        <f t="shared" si="40"/>
        <v>4</v>
      </c>
      <c r="BJ8" s="17"/>
      <c r="BM8" s="12" t="str">
        <f t="shared" si="41"/>
        <v>00110</v>
      </c>
      <c r="BN8" s="12" t="str">
        <f t="shared" si="42"/>
        <v/>
      </c>
      <c r="BO8" s="12" t="str">
        <f t="shared" si="43"/>
        <v/>
      </c>
      <c r="BP8" s="12" t="str">
        <f t="shared" si="44"/>
        <v>0x000C</v>
      </c>
      <c r="BQ8" s="12" t="str">
        <f t="shared" si="45"/>
        <v>FFFFFFF4</v>
      </c>
      <c r="BR8" s="12" t="str">
        <f t="shared" si="46"/>
        <v>0000000C</v>
      </c>
      <c r="BS8" s="12" t="str">
        <f t="shared" si="47"/>
        <v>0000C</v>
      </c>
      <c r="BT8" s="12" t="str">
        <f t="shared" si="48"/>
        <v>BFFE</v>
      </c>
      <c r="BU8" s="12" t="str">
        <f t="shared" si="49"/>
        <v>0000003</v>
      </c>
      <c r="BV8" s="12" t="str">
        <f t="shared" si="50"/>
        <v>1011111111111110</v>
      </c>
      <c r="BW8" s="12" t="str">
        <f t="shared" si="51"/>
        <v>00000000000000000000000011</v>
      </c>
      <c r="BX8" s="12" t="str">
        <f t="shared" si="52"/>
        <v>01100</v>
      </c>
      <c r="BY8" s="18" t="str">
        <f t="shared" si="53"/>
        <v>0000000000001100</v>
      </c>
      <c r="BZ8" s="12" t="str">
        <f t="shared" si="54"/>
        <v>11101</v>
      </c>
      <c r="CA8" s="18" t="str">
        <f t="shared" si="55"/>
        <v>00000000000000001100</v>
      </c>
      <c r="CB8" s="18" t="str">
        <f>IFERROR(VLOOKUP(AZ8,Opcodes!$A$1:$B$88,2, FALSE),"")</f>
        <v>101011RQL</v>
      </c>
      <c r="CC8" s="12" t="str">
        <f>SUBSTITUTE(SUBSTITUTE(SUBSTITUTE(SUBSTITUTE(SUBSTITUTE(SUBSTITUTE(SUBSTITUTE(SUBSTITUTE(SUBSTITUTE(SUBSTITUTE(CB8,Opcodes!$I$3,BM8),Opcodes!$I$4,BN8),Opcodes!$I$5,BO8),Opcodes!$I$6,BZ8),Opcodes!$I$8,BV8),Opcodes!$I$9,BW8),Opcodes!$I$10,BX8),Opcodes!$I$11,BY8),Opcodes!$I$15,"00000"),Opcodes!$I$13,CA8)</f>
        <v>10101111101001100000000000001100</v>
      </c>
      <c r="CD8" s="12" t="str">
        <f t="shared" si="56"/>
        <v/>
      </c>
      <c r="CE8" s="12" t="str">
        <f t="shared" si="57"/>
        <v>0C00A6AF</v>
      </c>
      <c r="CF8" s="12" t="str">
        <f t="shared" si="58"/>
        <v xml:space="preserve"> </v>
      </c>
    </row>
    <row r="9" spans="1:84">
      <c r="A9" t="e">
        <f>IF(AJ9,INDEX(Code!$A:$A,AK9),"")</f>
        <v>#VALUE!</v>
      </c>
      <c r="B9" s="12" t="e">
        <f t="shared" si="1"/>
        <v>#VALUE!</v>
      </c>
      <c r="C9" t="e">
        <f t="shared" si="2"/>
        <v>#VALUE!</v>
      </c>
      <c r="F9" s="1">
        <f>IFERROR(VLOOKUP(INDEX(Code!$A:$A,AK9),$AE$1:$AF$24,2,FALSE),0)</f>
        <v>0</v>
      </c>
      <c r="G9" s="24" t="s">
        <v>46</v>
      </c>
      <c r="AE9" s="19" t="s">
        <v>130</v>
      </c>
      <c r="AF9" s="20">
        <f>ROW()</f>
        <v>9</v>
      </c>
      <c r="AG9" s="21" t="str">
        <f>"EVENT_"&amp;SUBSTITUTE(AE9,".","_")</f>
        <v>EVENT_JOBSTTS_OUT</v>
      </c>
      <c r="AH9" s="22" t="s">
        <v>131</v>
      </c>
      <c r="AJ9" s="1" t="e">
        <f t="shared" si="0"/>
        <v>#VALUE!</v>
      </c>
      <c r="AK9" s="1" t="e">
        <f t="shared" si="59"/>
        <v>#VALUE!</v>
      </c>
      <c r="AL9" s="1" t="e">
        <f t="shared" si="4"/>
        <v>#VALUE!</v>
      </c>
      <c r="AO9" s="12">
        <f>IF(LEFT(AS9,4)=".org",MAX(AO$1:AO8)+1,0)</f>
        <v>0</v>
      </c>
      <c r="AP9" s="1" t="e">
        <f>IF(AS8="","",MAX(AP10:AP$65535)+1)</f>
        <v>#VALUE!</v>
      </c>
      <c r="AQ9" s="1" t="e">
        <f t="shared" si="25"/>
        <v>#VALUE!</v>
      </c>
      <c r="AR9" s="1" t="str">
        <f t="shared" si="26"/>
        <v>0x80150014</v>
      </c>
      <c r="AS9" s="16" t="str">
        <f>INDEX(Code!$B:$B,ROW())&amp;""</f>
        <v>lui r1, 0x8009</v>
      </c>
      <c r="AT9" s="12">
        <v>1</v>
      </c>
      <c r="AU9" s="12">
        <f t="shared" si="27"/>
        <v>4</v>
      </c>
      <c r="AV9" s="12">
        <f t="shared" si="28"/>
        <v>7</v>
      </c>
      <c r="AW9" s="12">
        <f t="shared" si="29"/>
        <v>15</v>
      </c>
      <c r="AX9" s="12">
        <f t="shared" si="9"/>
        <v>15</v>
      </c>
      <c r="AY9" s="12">
        <f t="shared" si="30"/>
        <v>14</v>
      </c>
      <c r="AZ9" s="17" t="str">
        <f t="shared" si="31"/>
        <v>lui</v>
      </c>
      <c r="BA9" s="17" t="str">
        <f t="shared" si="32"/>
        <v>r1</v>
      </c>
      <c r="BB9" s="17" t="str">
        <f t="shared" si="33"/>
        <v>0x8009</v>
      </c>
      <c r="BC9" s="17" t="str">
        <f t="shared" si="34"/>
        <v/>
      </c>
      <c r="BD9" s="17" t="str">
        <f t="shared" si="35"/>
        <v/>
      </c>
      <c r="BE9" s="17">
        <f t="shared" si="36"/>
        <v>1</v>
      </c>
      <c r="BF9" s="17">
        <f t="shared" si="37"/>
        <v>0</v>
      </c>
      <c r="BG9" s="17">
        <f t="shared" si="38"/>
        <v>0</v>
      </c>
      <c r="BH9" s="17">
        <f t="shared" si="39"/>
        <v>2</v>
      </c>
      <c r="BI9" s="17">
        <f t="shared" si="40"/>
        <v>0</v>
      </c>
      <c r="BJ9" s="17"/>
      <c r="BM9" s="12" t="str">
        <f t="shared" si="41"/>
        <v>00001</v>
      </c>
      <c r="BN9" s="12" t="str">
        <f t="shared" si="42"/>
        <v/>
      </c>
      <c r="BO9" s="12" t="str">
        <f t="shared" si="43"/>
        <v/>
      </c>
      <c r="BP9" s="12" t="str">
        <f t="shared" si="44"/>
        <v>0x8009</v>
      </c>
      <c r="BQ9" s="12" t="str">
        <f t="shared" si="45"/>
        <v>FFFF7FF7</v>
      </c>
      <c r="BR9" s="12" t="str">
        <f t="shared" si="46"/>
        <v>00008009</v>
      </c>
      <c r="BS9" s="12" t="str">
        <f t="shared" si="47"/>
        <v>08009</v>
      </c>
      <c r="BT9" s="12" t="str">
        <f t="shared" si="48"/>
        <v>DFFD</v>
      </c>
      <c r="BU9" s="12" t="str">
        <f t="shared" si="49"/>
        <v>0002002</v>
      </c>
      <c r="BV9" s="12" t="str">
        <f t="shared" si="50"/>
        <v>1101111111111101</v>
      </c>
      <c r="BW9" s="12" t="str">
        <f t="shared" si="51"/>
        <v>00000000000010000000000010</v>
      </c>
      <c r="BX9" s="12" t="str">
        <f t="shared" si="52"/>
        <v>01001</v>
      </c>
      <c r="BY9" s="18" t="str">
        <f t="shared" si="53"/>
        <v>1000000000001001</v>
      </c>
      <c r="BZ9" s="12" t="str">
        <f t="shared" si="54"/>
        <v/>
      </c>
      <c r="CA9" s="18" t="str">
        <f t="shared" si="55"/>
        <v>00001000000000001001</v>
      </c>
      <c r="CB9" s="18" t="str">
        <f>IFERROR(VLOOKUP(AZ9,Opcodes!$A$1:$B$88,2, FALSE),"")</f>
        <v>001111ZQL</v>
      </c>
      <c r="CC9" s="12" t="str">
        <f>SUBSTITUTE(SUBSTITUTE(SUBSTITUTE(SUBSTITUTE(SUBSTITUTE(SUBSTITUTE(SUBSTITUTE(SUBSTITUTE(SUBSTITUTE(SUBSTITUTE(CB9,Opcodes!$I$3,BM9),Opcodes!$I$4,BN9),Opcodes!$I$5,BO9),Opcodes!$I$6,BZ9),Opcodes!$I$8,BV9),Opcodes!$I$9,BW9),Opcodes!$I$10,BX9),Opcodes!$I$11,BY9),Opcodes!$I$15,"00000"),Opcodes!$I$13,CA9)</f>
        <v>00111100000000011000000000001001</v>
      </c>
      <c r="CD9" s="12" t="str">
        <f t="shared" si="56"/>
        <v/>
      </c>
      <c r="CE9" s="12" t="str">
        <f t="shared" si="57"/>
        <v>0980013C</v>
      </c>
      <c r="CF9" s="12" t="str">
        <f t="shared" si="58"/>
        <v xml:space="preserve"> </v>
      </c>
    </row>
    <row r="10" spans="1:84">
      <c r="A10" t="e">
        <f>IF(AJ10,INDEX(Code!$A:$A,AK10),"")</f>
        <v>#VALUE!</v>
      </c>
      <c r="B10" s="12" t="e">
        <f t="shared" si="1"/>
        <v>#VALUE!</v>
      </c>
      <c r="C10" t="e">
        <f t="shared" si="2"/>
        <v>#VALUE!</v>
      </c>
      <c r="F10" s="1">
        <f>IFERROR(VLOOKUP(INDEX(Code!$A:$A,AK10),$AE$1:$AF$24,2,FALSE),0)</f>
        <v>0</v>
      </c>
      <c r="G10" s="24" t="s">
        <v>46</v>
      </c>
      <c r="AE10" s="19" t="s">
        <v>132</v>
      </c>
      <c r="AF10" s="20">
        <f>ROW()</f>
        <v>10</v>
      </c>
      <c r="AG10" s="21" t="str">
        <f>"EVENT_"&amp;SUBSTITUTE(AE10,".","_")</f>
        <v>EVENT_HELPMENU_OUT</v>
      </c>
      <c r="AH10" s="22" t="s">
        <v>131</v>
      </c>
      <c r="AJ10" s="1" t="e">
        <f t="shared" si="0"/>
        <v>#VALUE!</v>
      </c>
      <c r="AK10" s="1" t="e">
        <f t="shared" si="59"/>
        <v>#VALUE!</v>
      </c>
      <c r="AL10" s="1" t="e">
        <f t="shared" si="4"/>
        <v>#VALUE!</v>
      </c>
      <c r="AO10" s="12">
        <f>IF(LEFT(AS10,4)=".org",MAX(AO$1:AO9)+1,0)</f>
        <v>0</v>
      </c>
      <c r="AP10" s="1" t="e">
        <f>IF(AS9="","",MAX(AP11:AP$65535)+1)</f>
        <v>#VALUE!</v>
      </c>
      <c r="AQ10" s="1" t="e">
        <f t="shared" si="25"/>
        <v>#VALUE!</v>
      </c>
      <c r="AR10" s="1" t="str">
        <f t="shared" si="26"/>
        <v>0x80150018</v>
      </c>
      <c r="AS10" s="16" t="str">
        <f>INDEX(Code!$B:$B,ROW())&amp;""</f>
        <v>addu r4, r1, r3</v>
      </c>
      <c r="AT10" s="12">
        <v>1</v>
      </c>
      <c r="AU10" s="12">
        <f t="shared" si="27"/>
        <v>5</v>
      </c>
      <c r="AV10" s="12">
        <f t="shared" si="28"/>
        <v>8</v>
      </c>
      <c r="AW10" s="12">
        <f t="shared" si="29"/>
        <v>12</v>
      </c>
      <c r="AX10" s="12">
        <f t="shared" si="9"/>
        <v>16</v>
      </c>
      <c r="AY10" s="12">
        <f t="shared" si="30"/>
        <v>15</v>
      </c>
      <c r="AZ10" s="17" t="str">
        <f t="shared" si="31"/>
        <v>addu</v>
      </c>
      <c r="BA10" s="17" t="str">
        <f t="shared" si="32"/>
        <v>r4</v>
      </c>
      <c r="BB10" s="17" t="str">
        <f t="shared" si="33"/>
        <v>r1</v>
      </c>
      <c r="BC10" s="17" t="str">
        <f t="shared" si="34"/>
        <v>r3</v>
      </c>
      <c r="BD10" s="17" t="str">
        <f t="shared" si="35"/>
        <v/>
      </c>
      <c r="BE10" s="17">
        <f t="shared" si="36"/>
        <v>1</v>
      </c>
      <c r="BF10" s="17">
        <f t="shared" si="37"/>
        <v>2</v>
      </c>
      <c r="BG10" s="17">
        <f t="shared" si="38"/>
        <v>3</v>
      </c>
      <c r="BH10" s="17">
        <f t="shared" si="39"/>
        <v>0</v>
      </c>
      <c r="BI10" s="17">
        <f t="shared" si="40"/>
        <v>0</v>
      </c>
      <c r="BJ10" s="17"/>
      <c r="BM10" s="12" t="str">
        <f t="shared" si="41"/>
        <v>00100</v>
      </c>
      <c r="BN10" s="12" t="str">
        <f t="shared" si="42"/>
        <v>00001</v>
      </c>
      <c r="BO10" s="12" t="str">
        <f t="shared" si="43"/>
        <v>00011</v>
      </c>
      <c r="BP10" s="12" t="str">
        <f t="shared" si="44"/>
        <v/>
      </c>
      <c r="BQ10" s="12" t="str">
        <f t="shared" si="45"/>
        <v/>
      </c>
      <c r="BR10" s="12" t="str">
        <f t="shared" si="46"/>
        <v/>
      </c>
      <c r="BS10" s="12" t="str">
        <f t="shared" si="47"/>
        <v>00000</v>
      </c>
      <c r="BT10" s="12" t="str">
        <f t="shared" si="48"/>
        <v>BFF9</v>
      </c>
      <c r="BU10" s="12" t="str">
        <f t="shared" si="49"/>
        <v>0000000</v>
      </c>
      <c r="BV10" s="12" t="str">
        <f t="shared" si="50"/>
        <v/>
      </c>
      <c r="BW10" s="12" t="str">
        <f t="shared" si="51"/>
        <v/>
      </c>
      <c r="BX10" s="12" t="str">
        <f t="shared" si="52"/>
        <v/>
      </c>
      <c r="BY10" s="18" t="str">
        <f t="shared" si="53"/>
        <v/>
      </c>
      <c r="BZ10" s="12" t="str">
        <f t="shared" si="54"/>
        <v/>
      </c>
      <c r="CA10" s="18" t="str">
        <f t="shared" si="55"/>
        <v>00000000000000000000</v>
      </c>
      <c r="CB10" s="18" t="str">
        <f>IFERROR(VLOOKUP(AZ10,Opcodes!$A$1:$B$88,2, FALSE),"")</f>
        <v>000000WEQZ100001</v>
      </c>
      <c r="CC10" s="12" t="str">
        <f>SUBSTITUTE(SUBSTITUTE(SUBSTITUTE(SUBSTITUTE(SUBSTITUTE(SUBSTITUTE(SUBSTITUTE(SUBSTITUTE(SUBSTITUTE(SUBSTITUTE(CB10,Opcodes!$I$3,BM10),Opcodes!$I$4,BN10),Opcodes!$I$5,BO10),Opcodes!$I$6,BZ10),Opcodes!$I$8,BV10),Opcodes!$I$9,BW10),Opcodes!$I$10,BX10),Opcodes!$I$11,BY10),Opcodes!$I$15,"00000"),Opcodes!$I$13,CA10)</f>
        <v>00000000001000110010000000100001</v>
      </c>
      <c r="CD10" s="12" t="str">
        <f t="shared" si="56"/>
        <v/>
      </c>
      <c r="CE10" s="12" t="str">
        <f t="shared" si="57"/>
        <v>21202300</v>
      </c>
      <c r="CF10" s="12" t="str">
        <f t="shared" si="58"/>
        <v xml:space="preserve"> </v>
      </c>
    </row>
    <row r="11" spans="1:84">
      <c r="A11" t="e">
        <f>IF(AJ11,INDEX(Code!$A:$A,AK11),"")</f>
        <v>#VALUE!</v>
      </c>
      <c r="B11" s="12" t="e">
        <f t="shared" si="1"/>
        <v>#VALUE!</v>
      </c>
      <c r="C11" t="e">
        <f t="shared" si="2"/>
        <v>#VALUE!</v>
      </c>
      <c r="F11" s="1">
        <f>IFERROR(VLOOKUP(INDEX(Code!$A:$A,AK11),$AE$1:$AF$24,2,FALSE),0)</f>
        <v>0</v>
      </c>
      <c r="G11" s="24" t="s">
        <v>46</v>
      </c>
      <c r="AE11" s="19" t="s">
        <v>133</v>
      </c>
      <c r="AF11" s="20">
        <f>ROW()</f>
        <v>11</v>
      </c>
      <c r="AG11" s="21" t="s">
        <v>134</v>
      </c>
      <c r="AH11" s="22" t="s">
        <v>51</v>
      </c>
      <c r="AJ11" s="1" t="e">
        <f t="shared" si="0"/>
        <v>#VALUE!</v>
      </c>
      <c r="AK11" s="1" t="e">
        <f t="shared" si="59"/>
        <v>#VALUE!</v>
      </c>
      <c r="AL11" s="1" t="e">
        <f t="shared" si="4"/>
        <v>#VALUE!</v>
      </c>
      <c r="AO11" s="12" t="e">
        <f>IF(LEFT(AS11,4)=".org",MAX(AO$1:AO10)+1,0)</f>
        <v>#VALUE!</v>
      </c>
      <c r="AP11" s="1" t="e">
        <f>IF(AS10="","",MAX(AP12:AP$65535)+1)</f>
        <v>#VALUE!</v>
      </c>
      <c r="AQ11" s="1" t="e">
        <f t="shared" si="25"/>
        <v>#VALUE!</v>
      </c>
      <c r="AR11" s="1" t="str">
        <f t="shared" si="26"/>
        <v>0x8015001C</v>
      </c>
      <c r="AS11" s="16" t="e">
        <f>INDEX(Code!$B:$B,ROW())&amp;""</f>
        <v>#VALUE!</v>
      </c>
      <c r="AT11" s="12">
        <v>1</v>
      </c>
      <c r="AU11" s="12" t="e">
        <f t="shared" si="27"/>
        <v>#VALUE!</v>
      </c>
      <c r="AV11" s="12" t="e">
        <f t="shared" si="28"/>
        <v>#VALUE!</v>
      </c>
      <c r="AW11" s="12" t="e">
        <f t="shared" si="29"/>
        <v>#VALUE!</v>
      </c>
      <c r="AX11" s="12" t="e">
        <f t="shared" si="9"/>
        <v>#VALUE!</v>
      </c>
      <c r="AY11" s="12" t="e">
        <f t="shared" si="30"/>
        <v>#VALUE!</v>
      </c>
      <c r="AZ11" s="17" t="e">
        <f t="shared" si="31"/>
        <v>#VALUE!</v>
      </c>
      <c r="BA11" s="17" t="e">
        <f t="shared" si="32"/>
        <v>#VALUE!</v>
      </c>
      <c r="BB11" s="17" t="e">
        <f t="shared" si="33"/>
        <v>#VALUE!</v>
      </c>
      <c r="BC11" s="17" t="e">
        <f t="shared" si="34"/>
        <v>#VALUE!</v>
      </c>
      <c r="BD11" s="17" t="e">
        <f t="shared" si="35"/>
        <v>#VALUE!</v>
      </c>
      <c r="BE11" s="17" t="e">
        <f t="shared" si="36"/>
        <v>#VALUE!</v>
      </c>
      <c r="BF11" s="17" t="e">
        <f t="shared" si="37"/>
        <v>#VALUE!</v>
      </c>
      <c r="BG11" s="17" t="e">
        <f t="shared" si="38"/>
        <v>#VALUE!</v>
      </c>
      <c r="BH11" s="17">
        <f t="shared" si="39"/>
        <v>0</v>
      </c>
      <c r="BI11" s="17">
        <f t="shared" si="40"/>
        <v>0</v>
      </c>
      <c r="BJ11" s="17"/>
      <c r="BM11" s="12" t="e">
        <f t="shared" si="41"/>
        <v>#VALUE!</v>
      </c>
      <c r="BN11" s="12" t="e">
        <f t="shared" si="42"/>
        <v>#VALUE!</v>
      </c>
      <c r="BO11" s="12" t="e">
        <f t="shared" si="43"/>
        <v>#VALUE!</v>
      </c>
      <c r="BP11" s="12" t="str">
        <f t="shared" si="44"/>
        <v/>
      </c>
      <c r="BQ11" s="12" t="str">
        <f t="shared" si="45"/>
        <v/>
      </c>
      <c r="BR11" s="12" t="str">
        <f t="shared" si="46"/>
        <v/>
      </c>
      <c r="BS11" s="12" t="str">
        <f t="shared" si="47"/>
        <v>00000</v>
      </c>
      <c r="BT11" s="12" t="str">
        <f t="shared" si="48"/>
        <v>BFF8</v>
      </c>
      <c r="BU11" s="12" t="str">
        <f t="shared" si="49"/>
        <v>0000000</v>
      </c>
      <c r="BV11" s="12" t="str">
        <f t="shared" si="50"/>
        <v/>
      </c>
      <c r="BW11" s="12" t="str">
        <f t="shared" si="51"/>
        <v/>
      </c>
      <c r="BX11" s="12" t="str">
        <f t="shared" si="52"/>
        <v/>
      </c>
      <c r="BY11" s="18" t="str">
        <f t="shared" si="53"/>
        <v/>
      </c>
      <c r="BZ11" s="12" t="str">
        <f t="shared" si="54"/>
        <v/>
      </c>
      <c r="CA11" s="18" t="str">
        <f t="shared" si="55"/>
        <v>00000000000000000000</v>
      </c>
      <c r="CB11" s="18" t="str">
        <f>IFERROR(VLOOKUP(AZ11,Opcodes!$A$1:$B$88,2, FALSE),"")</f>
        <v/>
      </c>
      <c r="CC11" s="12" t="e">
        <f>SUBSTITUTE(SUBSTITUTE(SUBSTITUTE(SUBSTITUTE(SUBSTITUTE(SUBSTITUTE(SUBSTITUTE(SUBSTITUTE(SUBSTITUTE(SUBSTITUTE(CB11,Opcodes!$I$3,BM11),Opcodes!$I$4,BN11),Opcodes!$I$5,BO11),Opcodes!$I$6,BZ11),Opcodes!$I$8,BV11),Opcodes!$I$9,BW11),Opcodes!$I$10,BX11),Opcodes!$I$11,BY11),Opcodes!$I$15,"00000"),Opcodes!$I$13,CA11)</f>
        <v>#VALUE!</v>
      </c>
      <c r="CD11" s="12" t="e">
        <f t="shared" si="56"/>
        <v>#VALUE!</v>
      </c>
      <c r="CE11" s="12" t="e">
        <f t="shared" si="57"/>
        <v>#VALUE!</v>
      </c>
      <c r="CF11" s="12" t="str">
        <f t="shared" si="58"/>
        <v>Inv.</v>
      </c>
    </row>
    <row r="12" spans="1:84">
      <c r="A12" t="e">
        <f>IF(AJ12,INDEX(Code!$A:$A,AK12),"")</f>
        <v>#VALUE!</v>
      </c>
      <c r="B12" s="12" t="e">
        <f t="shared" si="1"/>
        <v>#VALUE!</v>
      </c>
      <c r="C12" t="e">
        <f t="shared" si="2"/>
        <v>#VALUE!</v>
      </c>
      <c r="F12" s="1">
        <f>IFERROR(VLOOKUP(INDEX(Code!$A:$A,AK12),$AE$1:$AF$24,2,FALSE),0)</f>
        <v>0</v>
      </c>
      <c r="G12" s="24" t="s">
        <v>46</v>
      </c>
      <c r="AE12" s="19" t="s">
        <v>135</v>
      </c>
      <c r="AF12" s="20">
        <f>ROW()</f>
        <v>12</v>
      </c>
      <c r="AG12" s="21" t="str">
        <f>"EVENT_"&amp;SUBSTITUTE(AE12,".","_")</f>
        <v>EVENT_EQUIP_OUT</v>
      </c>
      <c r="AH12" s="22" t="s">
        <v>51</v>
      </c>
      <c r="AJ12" s="1" t="e">
        <f t="shared" si="0"/>
        <v>#VALUE!</v>
      </c>
      <c r="AK12" s="1" t="e">
        <f t="shared" si="59"/>
        <v>#VALUE!</v>
      </c>
      <c r="AL12" s="1" t="e">
        <f t="shared" si="4"/>
        <v>#VALUE!</v>
      </c>
      <c r="AO12" s="12">
        <f>IF(LEFT(AS12,4)=".org",MAX(AO$1:AO11)+1,0)</f>
        <v>0</v>
      </c>
      <c r="AP12" s="1" t="e">
        <f>IF(AS11="","",MAX(AP13:AP$65535)+1)</f>
        <v>#VALUE!</v>
      </c>
      <c r="AQ12" s="1" t="e">
        <f t="shared" si="25"/>
        <v>#VALUE!</v>
      </c>
      <c r="AR12" s="1" t="str">
        <f t="shared" si="26"/>
        <v>0x80150020</v>
      </c>
      <c r="AS12" s="16" t="str">
        <f>INDEX(Code!$B:$B,ROW())&amp;""</f>
        <v>nop</v>
      </c>
      <c r="AT12" s="12">
        <v>1</v>
      </c>
      <c r="AU12" s="12">
        <f t="shared" si="27"/>
        <v>4</v>
      </c>
      <c r="AV12" s="12">
        <f t="shared" si="28"/>
        <v>4</v>
      </c>
      <c r="AW12" s="12">
        <f t="shared" si="29"/>
        <v>4</v>
      </c>
      <c r="AX12" s="12">
        <f t="shared" si="9"/>
        <v>4</v>
      </c>
      <c r="AY12" s="12">
        <f t="shared" si="30"/>
        <v>3</v>
      </c>
      <c r="AZ12" s="17" t="str">
        <f t="shared" si="31"/>
        <v>nop</v>
      </c>
      <c r="BA12" s="17" t="str">
        <f t="shared" si="32"/>
        <v/>
      </c>
      <c r="BB12" s="17" t="str">
        <f t="shared" si="33"/>
        <v/>
      </c>
      <c r="BC12" s="17" t="str">
        <f t="shared" si="34"/>
        <v/>
      </c>
      <c r="BD12" s="17" t="str">
        <f t="shared" si="35"/>
        <v/>
      </c>
      <c r="BE12" s="17">
        <f t="shared" si="36"/>
        <v>0</v>
      </c>
      <c r="BF12" s="17">
        <f t="shared" si="37"/>
        <v>0</v>
      </c>
      <c r="BG12" s="17">
        <f t="shared" si="38"/>
        <v>0</v>
      </c>
      <c r="BH12" s="17">
        <f t="shared" si="39"/>
        <v>0</v>
      </c>
      <c r="BI12" s="17">
        <f t="shared" si="40"/>
        <v>0</v>
      </c>
      <c r="BJ12" s="17"/>
      <c r="BM12" s="12" t="str">
        <f t="shared" si="41"/>
        <v/>
      </c>
      <c r="BN12" s="12" t="str">
        <f t="shared" si="42"/>
        <v/>
      </c>
      <c r="BO12" s="12" t="str">
        <f t="shared" si="43"/>
        <v/>
      </c>
      <c r="BP12" s="12" t="str">
        <f t="shared" si="44"/>
        <v/>
      </c>
      <c r="BQ12" s="12" t="str">
        <f t="shared" si="45"/>
        <v/>
      </c>
      <c r="BR12" s="12" t="str">
        <f t="shared" si="46"/>
        <v/>
      </c>
      <c r="BS12" s="12" t="str">
        <f t="shared" si="47"/>
        <v>00000</v>
      </c>
      <c r="BT12" s="12" t="str">
        <f t="shared" si="48"/>
        <v>BFF7</v>
      </c>
      <c r="BU12" s="12" t="str">
        <f t="shared" si="49"/>
        <v>0000000</v>
      </c>
      <c r="BV12" s="12" t="str">
        <f t="shared" si="50"/>
        <v/>
      </c>
      <c r="BW12" s="12" t="str">
        <f t="shared" si="51"/>
        <v/>
      </c>
      <c r="BX12" s="12" t="str">
        <f t="shared" si="52"/>
        <v/>
      </c>
      <c r="BY12" s="18" t="str">
        <f t="shared" si="53"/>
        <v/>
      </c>
      <c r="BZ12" s="12" t="str">
        <f t="shared" si="54"/>
        <v/>
      </c>
      <c r="CA12" s="18" t="str">
        <f t="shared" si="55"/>
        <v>00000000000000000000</v>
      </c>
      <c r="CB12" s="18" t="str">
        <f>IFERROR(VLOOKUP(AZ12,Opcodes!$A$1:$B$88,2, FALSE),"")</f>
        <v>000000ZZZZ000000</v>
      </c>
      <c r="CC12" s="12" t="str">
        <f>SUBSTITUTE(SUBSTITUTE(SUBSTITUTE(SUBSTITUTE(SUBSTITUTE(SUBSTITUTE(SUBSTITUTE(SUBSTITUTE(SUBSTITUTE(SUBSTITUTE(CB12,Opcodes!$I$3,BM12),Opcodes!$I$4,BN12),Opcodes!$I$5,BO12),Opcodes!$I$6,BZ12),Opcodes!$I$8,BV12),Opcodes!$I$9,BW12),Opcodes!$I$10,BX12),Opcodes!$I$11,BY12),Opcodes!$I$15,"00000"),Opcodes!$I$13,CA12)</f>
        <v>00000000000000000000000000000000</v>
      </c>
      <c r="CD12" s="12" t="str">
        <f t="shared" si="56"/>
        <v/>
      </c>
      <c r="CE12" s="12" t="str">
        <f t="shared" si="57"/>
        <v>00000000</v>
      </c>
      <c r="CF12" s="12" t="str">
        <f t="shared" si="58"/>
        <v xml:space="preserve"> </v>
      </c>
    </row>
    <row r="13" spans="1:84">
      <c r="A13" t="e">
        <f>IF(AJ13,INDEX(Code!$A:$A,AK13),"")</f>
        <v>#VALUE!</v>
      </c>
      <c r="B13" s="12" t="e">
        <f t="shared" si="1"/>
        <v>#VALUE!</v>
      </c>
      <c r="C13" t="e">
        <f t="shared" si="2"/>
        <v>#VALUE!</v>
      </c>
      <c r="F13" s="1">
        <f>IFERROR(VLOOKUP(INDEX(Code!$A:$A,AK13),$AE$1:$AF$24,2,FALSE),0)</f>
        <v>0</v>
      </c>
      <c r="G13" s="24" t="s">
        <v>46</v>
      </c>
      <c r="AE13" s="19" t="s">
        <v>136</v>
      </c>
      <c r="AF13" s="20">
        <f>ROW()</f>
        <v>13</v>
      </c>
      <c r="AG13" s="21" t="str">
        <f t="shared" ref="AG13:AG15" si="60">"EVENT_"&amp;SUBSTITUTE(AE13,".","_")</f>
        <v>EVENT_DEBUGCHR_OUT</v>
      </c>
      <c r="AH13" s="22" t="s">
        <v>51</v>
      </c>
      <c r="AJ13" s="1" t="e">
        <f t="shared" si="0"/>
        <v>#VALUE!</v>
      </c>
      <c r="AK13" s="1" t="e">
        <f t="shared" si="59"/>
        <v>#VALUE!</v>
      </c>
      <c r="AL13" s="1" t="e">
        <f t="shared" si="4"/>
        <v>#VALUE!</v>
      </c>
      <c r="AO13" s="12">
        <f>IF(LEFT(AS13,4)=".org",MAX(AO$1:AO12)+1,0)</f>
        <v>0</v>
      </c>
      <c r="AP13" s="1" t="e">
        <f>IF(AS12="","",MAX(AP14:AP$65535)+1)</f>
        <v>#VALUE!</v>
      </c>
      <c r="AQ13" s="1" t="e">
        <f t="shared" si="25"/>
        <v>#VALUE!</v>
      </c>
      <c r="AR13" s="1" t="str">
        <f t="shared" si="26"/>
        <v>0x80150024</v>
      </c>
      <c r="AS13" s="16" t="str">
        <f>INDEX(Code!$B:$B,ROW())&amp;""</f>
        <v>sll r3, r3, 0x01</v>
      </c>
      <c r="AT13" s="12">
        <v>1</v>
      </c>
      <c r="AU13" s="12">
        <f t="shared" si="27"/>
        <v>4</v>
      </c>
      <c r="AV13" s="12">
        <f t="shared" si="28"/>
        <v>7</v>
      </c>
      <c r="AW13" s="12">
        <f t="shared" si="29"/>
        <v>11</v>
      </c>
      <c r="AX13" s="12">
        <f t="shared" si="9"/>
        <v>17</v>
      </c>
      <c r="AY13" s="12">
        <f t="shared" si="30"/>
        <v>16</v>
      </c>
      <c r="AZ13" s="17" t="str">
        <f t="shared" si="31"/>
        <v>sll</v>
      </c>
      <c r="BA13" s="17" t="str">
        <f t="shared" si="32"/>
        <v>r3</v>
      </c>
      <c r="BB13" s="17" t="str">
        <f t="shared" si="33"/>
        <v>r3</v>
      </c>
      <c r="BC13" s="17" t="str">
        <f t="shared" si="34"/>
        <v>0x01</v>
      </c>
      <c r="BD13" s="17" t="str">
        <f t="shared" si="35"/>
        <v/>
      </c>
      <c r="BE13" s="17">
        <f t="shared" si="36"/>
        <v>1</v>
      </c>
      <c r="BF13" s="17">
        <f t="shared" si="37"/>
        <v>2</v>
      </c>
      <c r="BG13" s="17">
        <f t="shared" si="38"/>
        <v>0</v>
      </c>
      <c r="BH13" s="17">
        <f t="shared" si="39"/>
        <v>3</v>
      </c>
      <c r="BI13" s="17">
        <f t="shared" si="40"/>
        <v>0</v>
      </c>
      <c r="BJ13" s="17"/>
      <c r="BM13" s="12" t="str">
        <f t="shared" si="41"/>
        <v>00011</v>
      </c>
      <c r="BN13" s="12" t="str">
        <f t="shared" si="42"/>
        <v>00011</v>
      </c>
      <c r="BO13" s="12" t="str">
        <f t="shared" si="43"/>
        <v/>
      </c>
      <c r="BP13" s="12" t="str">
        <f t="shared" si="44"/>
        <v>0x01</v>
      </c>
      <c r="BQ13" s="12" t="str">
        <f t="shared" si="45"/>
        <v>FFFFFFFF</v>
      </c>
      <c r="BR13" s="12" t="str">
        <f t="shared" si="46"/>
        <v>00000001</v>
      </c>
      <c r="BS13" s="12" t="str">
        <f t="shared" si="47"/>
        <v>00001</v>
      </c>
      <c r="BT13" s="12" t="str">
        <f t="shared" si="48"/>
        <v>BFF7</v>
      </c>
      <c r="BU13" s="12" t="str">
        <f t="shared" si="49"/>
        <v>0000000</v>
      </c>
      <c r="BV13" s="12" t="str">
        <f t="shared" si="50"/>
        <v>1011111111110111</v>
      </c>
      <c r="BW13" s="12" t="str">
        <f t="shared" si="51"/>
        <v>00000000000000000000000000</v>
      </c>
      <c r="BX13" s="12" t="str">
        <f t="shared" si="52"/>
        <v>00001</v>
      </c>
      <c r="BY13" s="18" t="str">
        <f t="shared" si="53"/>
        <v>0000000000000001</v>
      </c>
      <c r="BZ13" s="12" t="str">
        <f t="shared" si="54"/>
        <v/>
      </c>
      <c r="CA13" s="18" t="str">
        <f t="shared" si="55"/>
        <v>00000000000000000001</v>
      </c>
      <c r="CB13" s="18" t="str">
        <f>IFERROR(VLOOKUP(AZ13,Opcodes!$A$1:$B$88,2, FALSE),"")</f>
        <v>000000ZWQS000000</v>
      </c>
      <c r="CC13" s="12" t="str">
        <f>SUBSTITUTE(SUBSTITUTE(SUBSTITUTE(SUBSTITUTE(SUBSTITUTE(SUBSTITUTE(SUBSTITUTE(SUBSTITUTE(SUBSTITUTE(SUBSTITUTE(CB13,Opcodes!$I$3,BM13),Opcodes!$I$4,BN13),Opcodes!$I$5,BO13),Opcodes!$I$6,BZ13),Opcodes!$I$8,BV13),Opcodes!$I$9,BW13),Opcodes!$I$10,BX13),Opcodes!$I$11,BY13),Opcodes!$I$15,"00000"),Opcodes!$I$13,CA13)</f>
        <v>00000000000000110001100001000000</v>
      </c>
      <c r="CD13" s="12" t="str">
        <f t="shared" si="56"/>
        <v/>
      </c>
      <c r="CE13" s="12" t="str">
        <f t="shared" si="57"/>
        <v>40180300</v>
      </c>
      <c r="CF13" s="12" t="str">
        <f t="shared" si="58"/>
        <v xml:space="preserve"> </v>
      </c>
    </row>
    <row r="14" spans="1:84">
      <c r="A14" t="e">
        <f>IF(AJ14,INDEX(Code!$A:$A,AK14),"")</f>
        <v>#VALUE!</v>
      </c>
      <c r="B14" s="12" t="e">
        <f t="shared" si="1"/>
        <v>#VALUE!</v>
      </c>
      <c r="C14" t="e">
        <f t="shared" si="2"/>
        <v>#VALUE!</v>
      </c>
      <c r="F14" s="1">
        <f>IFERROR(VLOOKUP(INDEX(Code!$A:$A,AK14),$AE$1:$AF$24,2,FALSE),0)</f>
        <v>0</v>
      </c>
      <c r="G14" s="24" t="s">
        <v>46</v>
      </c>
      <c r="AE14" s="19" t="s">
        <v>137</v>
      </c>
      <c r="AF14" s="20">
        <f>ROW()</f>
        <v>14</v>
      </c>
      <c r="AG14" s="21" t="str">
        <f t="shared" si="60"/>
        <v>EVENT_CARD_OUT</v>
      </c>
      <c r="AH14" s="22" t="s">
        <v>51</v>
      </c>
      <c r="AJ14" s="1" t="e">
        <f t="shared" si="0"/>
        <v>#VALUE!</v>
      </c>
      <c r="AK14" s="1" t="e">
        <f t="shared" si="59"/>
        <v>#VALUE!</v>
      </c>
      <c r="AL14" s="1" t="e">
        <f t="shared" si="4"/>
        <v>#VALUE!</v>
      </c>
      <c r="AO14" s="12">
        <f>IF(LEFT(AS14,4)=".org",MAX(AO$1:AO13)+1,0)</f>
        <v>0</v>
      </c>
      <c r="AP14" s="1" t="e">
        <f>IF(AS13="","",MAX(AP15:AP$65535)+1)</f>
        <v>#VALUE!</v>
      </c>
      <c r="AQ14" s="1" t="e">
        <f t="shared" si="25"/>
        <v>#VALUE!</v>
      </c>
      <c r="AR14" s="1" t="str">
        <f t="shared" si="26"/>
        <v>0x80150028</v>
      </c>
      <c r="AS14" s="16" t="str">
        <f>INDEX(Code!$B:$B,ROW())&amp;""</f>
        <v>addu r4, r1, r3</v>
      </c>
      <c r="AT14" s="12">
        <v>1</v>
      </c>
      <c r="AU14" s="12">
        <f t="shared" si="27"/>
        <v>5</v>
      </c>
      <c r="AV14" s="12">
        <f t="shared" si="28"/>
        <v>8</v>
      </c>
      <c r="AW14" s="12">
        <f t="shared" si="29"/>
        <v>12</v>
      </c>
      <c r="AX14" s="12">
        <f t="shared" si="9"/>
        <v>16</v>
      </c>
      <c r="AY14" s="12">
        <f t="shared" si="30"/>
        <v>15</v>
      </c>
      <c r="AZ14" s="17" t="str">
        <f t="shared" si="31"/>
        <v>addu</v>
      </c>
      <c r="BA14" s="17" t="str">
        <f t="shared" si="32"/>
        <v>r4</v>
      </c>
      <c r="BB14" s="17" t="str">
        <f t="shared" si="33"/>
        <v>r1</v>
      </c>
      <c r="BC14" s="17" t="str">
        <f t="shared" si="34"/>
        <v>r3</v>
      </c>
      <c r="BD14" s="17" t="str">
        <f t="shared" si="35"/>
        <v/>
      </c>
      <c r="BE14" s="17">
        <f t="shared" si="36"/>
        <v>1</v>
      </c>
      <c r="BF14" s="17">
        <f t="shared" si="37"/>
        <v>2</v>
      </c>
      <c r="BG14" s="17">
        <f t="shared" si="38"/>
        <v>3</v>
      </c>
      <c r="BH14" s="17">
        <f t="shared" si="39"/>
        <v>0</v>
      </c>
      <c r="BI14" s="17">
        <f t="shared" si="40"/>
        <v>0</v>
      </c>
      <c r="BJ14" s="17"/>
      <c r="BM14" s="12" t="str">
        <f t="shared" si="41"/>
        <v>00100</v>
      </c>
      <c r="BN14" s="12" t="str">
        <f t="shared" si="42"/>
        <v>00001</v>
      </c>
      <c r="BO14" s="12" t="str">
        <f t="shared" si="43"/>
        <v>00011</v>
      </c>
      <c r="BP14" s="12" t="str">
        <f t="shared" si="44"/>
        <v/>
      </c>
      <c r="BQ14" s="12" t="str">
        <f t="shared" si="45"/>
        <v/>
      </c>
      <c r="BR14" s="12" t="str">
        <f t="shared" si="46"/>
        <v/>
      </c>
      <c r="BS14" s="12" t="str">
        <f t="shared" si="47"/>
        <v>00000</v>
      </c>
      <c r="BT14" s="12" t="str">
        <f t="shared" si="48"/>
        <v>BFF5</v>
      </c>
      <c r="BU14" s="12" t="str">
        <f t="shared" si="49"/>
        <v>0000000</v>
      </c>
      <c r="BV14" s="12" t="str">
        <f t="shared" si="50"/>
        <v/>
      </c>
      <c r="BW14" s="12" t="str">
        <f t="shared" si="51"/>
        <v/>
      </c>
      <c r="BX14" s="12" t="str">
        <f t="shared" si="52"/>
        <v/>
      </c>
      <c r="BY14" s="18" t="str">
        <f t="shared" si="53"/>
        <v/>
      </c>
      <c r="BZ14" s="12" t="str">
        <f t="shared" si="54"/>
        <v/>
      </c>
      <c r="CA14" s="18" t="str">
        <f t="shared" si="55"/>
        <v>00000000000000000000</v>
      </c>
      <c r="CB14" s="18" t="str">
        <f>IFERROR(VLOOKUP(AZ14,Opcodes!$A$1:$B$88,2, FALSE),"")</f>
        <v>000000WEQZ100001</v>
      </c>
      <c r="CC14" s="12" t="str">
        <f>SUBSTITUTE(SUBSTITUTE(SUBSTITUTE(SUBSTITUTE(SUBSTITUTE(SUBSTITUTE(SUBSTITUTE(SUBSTITUTE(SUBSTITUTE(SUBSTITUTE(CB14,Opcodes!$I$3,BM14),Opcodes!$I$4,BN14),Opcodes!$I$5,BO14),Opcodes!$I$6,BZ14),Opcodes!$I$8,BV14),Opcodes!$I$9,BW14),Opcodes!$I$10,BX14),Opcodes!$I$11,BY14),Opcodes!$I$15,"00000"),Opcodes!$I$13,CA14)</f>
        <v>00000000001000110010000000100001</v>
      </c>
      <c r="CD14" s="12" t="str">
        <f t="shared" si="56"/>
        <v/>
      </c>
      <c r="CE14" s="12" t="str">
        <f t="shared" si="57"/>
        <v>21202300</v>
      </c>
      <c r="CF14" s="12" t="str">
        <f t="shared" si="58"/>
        <v xml:space="preserve"> </v>
      </c>
    </row>
    <row r="15" spans="1:84">
      <c r="A15" t="e">
        <f>IF(AJ15,INDEX(Code!$A:$A,AK15),"")</f>
        <v>#VALUE!</v>
      </c>
      <c r="B15" s="12" t="e">
        <f t="shared" si="1"/>
        <v>#VALUE!</v>
      </c>
      <c r="C15" t="e">
        <f t="shared" si="2"/>
        <v>#VALUE!</v>
      </c>
      <c r="F15" s="1">
        <f>IFERROR(VLOOKUP(INDEX(Code!$A:$A,AK15),$AE$1:$AF$24,2,FALSE),0)</f>
        <v>0</v>
      </c>
      <c r="G15" s="24" t="s">
        <v>46</v>
      </c>
      <c r="AE15" s="19" t="s">
        <v>138</v>
      </c>
      <c r="AF15" s="20">
        <f>ROW()</f>
        <v>15</v>
      </c>
      <c r="AG15" s="21" t="str">
        <f t="shared" si="60"/>
        <v>EVENT_BUNIT_OUT</v>
      </c>
      <c r="AH15" s="22" t="s">
        <v>51</v>
      </c>
      <c r="AJ15" s="1" t="e">
        <f t="shared" si="0"/>
        <v>#VALUE!</v>
      </c>
      <c r="AK15" s="1" t="e">
        <f t="shared" si="59"/>
        <v>#VALUE!</v>
      </c>
      <c r="AL15" s="1" t="e">
        <f t="shared" si="4"/>
        <v>#VALUE!</v>
      </c>
      <c r="AO15" s="12">
        <f>IF(LEFT(AS15,4)=".org",MAX(AO$1:AO14)+1,0)</f>
        <v>0</v>
      </c>
      <c r="AP15" s="1" t="e">
        <f>IF(AS14="","",MAX(AP16:AP$65535)+1)</f>
        <v>#VALUE!</v>
      </c>
      <c r="AQ15" s="1" t="e">
        <f t="shared" si="25"/>
        <v>#VALUE!</v>
      </c>
      <c r="AR15" s="1" t="str">
        <f t="shared" si="26"/>
        <v>0x8015002C</v>
      </c>
      <c r="AS15" s="16" t="str">
        <f>INDEX(Code!$B:$B,ROW())&amp;""</f>
        <v>lhu r3, 0x3E10(r4)</v>
      </c>
      <c r="AT15" s="12">
        <v>1</v>
      </c>
      <c r="AU15" s="12">
        <f t="shared" si="27"/>
        <v>4</v>
      </c>
      <c r="AV15" s="12">
        <f t="shared" si="28"/>
        <v>7</v>
      </c>
      <c r="AW15" s="12">
        <f t="shared" si="29"/>
        <v>16</v>
      </c>
      <c r="AX15" s="12">
        <f t="shared" si="9"/>
        <v>15</v>
      </c>
      <c r="AY15" s="12">
        <f t="shared" si="30"/>
        <v>18</v>
      </c>
      <c r="AZ15" s="17" t="str">
        <f t="shared" si="31"/>
        <v>lhu</v>
      </c>
      <c r="BA15" s="17" t="str">
        <f t="shared" si="32"/>
        <v>r3</v>
      </c>
      <c r="BB15" s="17" t="str">
        <f t="shared" si="33"/>
        <v>0x3E10</v>
      </c>
      <c r="BC15" s="17" t="str">
        <f t="shared" si="34"/>
        <v/>
      </c>
      <c r="BD15" s="17" t="str">
        <f t="shared" si="35"/>
        <v>r4</v>
      </c>
      <c r="BE15" s="17">
        <f t="shared" si="36"/>
        <v>1</v>
      </c>
      <c r="BF15" s="17">
        <f t="shared" si="37"/>
        <v>0</v>
      </c>
      <c r="BG15" s="17">
        <f t="shared" si="38"/>
        <v>0</v>
      </c>
      <c r="BH15" s="17">
        <f t="shared" si="39"/>
        <v>2</v>
      </c>
      <c r="BI15" s="17">
        <f t="shared" si="40"/>
        <v>4</v>
      </c>
      <c r="BJ15" s="17"/>
      <c r="BM15" s="12" t="str">
        <f t="shared" si="41"/>
        <v>00011</v>
      </c>
      <c r="BN15" s="12" t="str">
        <f t="shared" si="42"/>
        <v/>
      </c>
      <c r="BO15" s="12" t="str">
        <f t="shared" si="43"/>
        <v/>
      </c>
      <c r="BP15" s="12" t="str">
        <f t="shared" si="44"/>
        <v>0x3E10</v>
      </c>
      <c r="BQ15" s="12" t="str">
        <f t="shared" si="45"/>
        <v>FFFFC1F0</v>
      </c>
      <c r="BR15" s="12" t="str">
        <f t="shared" si="46"/>
        <v>00003E10</v>
      </c>
      <c r="BS15" s="12" t="str">
        <f t="shared" si="47"/>
        <v>03E10</v>
      </c>
      <c r="BT15" s="12" t="str">
        <f t="shared" si="48"/>
        <v>CF78</v>
      </c>
      <c r="BU15" s="12" t="str">
        <f t="shared" si="49"/>
        <v>0000F84</v>
      </c>
      <c r="BV15" s="12" t="str">
        <f t="shared" si="50"/>
        <v>1100111101111000</v>
      </c>
      <c r="BW15" s="12" t="str">
        <f t="shared" si="51"/>
        <v>00000000000000111110000100</v>
      </c>
      <c r="BX15" s="12" t="str">
        <f t="shared" si="52"/>
        <v>10000</v>
      </c>
      <c r="BY15" s="18" t="str">
        <f t="shared" si="53"/>
        <v>0011111000010000</v>
      </c>
      <c r="BZ15" s="12" t="str">
        <f t="shared" si="54"/>
        <v>00100</v>
      </c>
      <c r="CA15" s="18" t="str">
        <f t="shared" si="55"/>
        <v>00000011111000010000</v>
      </c>
      <c r="CB15" s="18" t="str">
        <f>IFERROR(VLOOKUP(AZ15,Opcodes!$A$1:$B$88,2, FALSE),"")</f>
        <v>100101RQL</v>
      </c>
      <c r="CC15" s="12" t="str">
        <f>SUBSTITUTE(SUBSTITUTE(SUBSTITUTE(SUBSTITUTE(SUBSTITUTE(SUBSTITUTE(SUBSTITUTE(SUBSTITUTE(SUBSTITUTE(SUBSTITUTE(CB15,Opcodes!$I$3,BM15),Opcodes!$I$4,BN15),Opcodes!$I$5,BO15),Opcodes!$I$6,BZ15),Opcodes!$I$8,BV15),Opcodes!$I$9,BW15),Opcodes!$I$10,BX15),Opcodes!$I$11,BY15),Opcodes!$I$15,"00000"),Opcodes!$I$13,CA15)</f>
        <v>10010100100000110011111000010000</v>
      </c>
      <c r="CD15" s="12" t="str">
        <f t="shared" si="56"/>
        <v/>
      </c>
      <c r="CE15" s="12" t="str">
        <f t="shared" si="57"/>
        <v>103E8394</v>
      </c>
      <c r="CF15" s="12" t="str">
        <f t="shared" si="58"/>
        <v xml:space="preserve"> </v>
      </c>
    </row>
    <row r="16" spans="1:84">
      <c r="A16" t="e">
        <f>IF(AJ16,INDEX(Code!$A:$A,AK16),"")</f>
        <v>#VALUE!</v>
      </c>
      <c r="B16" s="12" t="e">
        <f t="shared" si="1"/>
        <v>#VALUE!</v>
      </c>
      <c r="C16" t="e">
        <f t="shared" si="2"/>
        <v>#VALUE!</v>
      </c>
      <c r="F16" s="1">
        <f>IFERROR(VLOOKUP(INDEX(Code!$A:$A,AK16),$AE$1:$AF$24,2,FALSE),0)</f>
        <v>0</v>
      </c>
      <c r="G16" s="24" t="s">
        <v>46</v>
      </c>
      <c r="AE16" s="19"/>
      <c r="AF16" s="20">
        <f>ROW()</f>
        <v>16</v>
      </c>
      <c r="AG16" s="23"/>
      <c r="AH16" s="22"/>
      <c r="AJ16" s="1" t="e">
        <f t="shared" si="0"/>
        <v>#VALUE!</v>
      </c>
      <c r="AK16" s="1" t="e">
        <f t="shared" si="59"/>
        <v>#VALUE!</v>
      </c>
      <c r="AL16" s="1" t="e">
        <f t="shared" si="4"/>
        <v>#VALUE!</v>
      </c>
      <c r="AO16" s="12">
        <f>IF(LEFT(AS16,4)=".org",MAX(AO$1:AO15)+1,0)</f>
        <v>0</v>
      </c>
      <c r="AP16" s="1" t="e">
        <f>IF(AS15="","",MAX(AP17:AP$65535)+1)</f>
        <v>#VALUE!</v>
      </c>
      <c r="AQ16" s="1" t="e">
        <f t="shared" si="25"/>
        <v>#VALUE!</v>
      </c>
      <c r="AR16" s="1" t="str">
        <f t="shared" si="26"/>
        <v>0x80150030</v>
      </c>
      <c r="AS16" s="16" t="str">
        <f>INDEX(Code!$B:$B,ROW())&amp;""</f>
        <v>lbu r5, 0x0006(r16)</v>
      </c>
      <c r="AT16" s="12">
        <v>1</v>
      </c>
      <c r="AU16" s="12">
        <f t="shared" si="27"/>
        <v>4</v>
      </c>
      <c r="AV16" s="12">
        <f t="shared" si="28"/>
        <v>7</v>
      </c>
      <c r="AW16" s="12">
        <f t="shared" si="29"/>
        <v>16</v>
      </c>
      <c r="AX16" s="12">
        <f t="shared" si="9"/>
        <v>15</v>
      </c>
      <c r="AY16" s="12">
        <f t="shared" si="30"/>
        <v>19</v>
      </c>
      <c r="AZ16" s="17" t="str">
        <f t="shared" si="31"/>
        <v>lbu</v>
      </c>
      <c r="BA16" s="17" t="str">
        <f t="shared" si="32"/>
        <v>r5</v>
      </c>
      <c r="BB16" s="17" t="str">
        <f t="shared" si="33"/>
        <v>0x0006</v>
      </c>
      <c r="BC16" s="17" t="str">
        <f t="shared" si="34"/>
        <v/>
      </c>
      <c r="BD16" s="17" t="str">
        <f t="shared" si="35"/>
        <v>r16</v>
      </c>
      <c r="BE16" s="17">
        <f t="shared" si="36"/>
        <v>1</v>
      </c>
      <c r="BF16" s="17">
        <f t="shared" si="37"/>
        <v>0</v>
      </c>
      <c r="BG16" s="17">
        <f t="shared" si="38"/>
        <v>0</v>
      </c>
      <c r="BH16" s="17">
        <f t="shared" si="39"/>
        <v>2</v>
      </c>
      <c r="BI16" s="17">
        <f t="shared" si="40"/>
        <v>4</v>
      </c>
      <c r="BJ16" s="17"/>
      <c r="BM16" s="12" t="str">
        <f t="shared" si="41"/>
        <v>00101</v>
      </c>
      <c r="BN16" s="12" t="str">
        <f t="shared" si="42"/>
        <v/>
      </c>
      <c r="BO16" s="12" t="str">
        <f t="shared" si="43"/>
        <v/>
      </c>
      <c r="BP16" s="12" t="str">
        <f t="shared" si="44"/>
        <v>0x0006</v>
      </c>
      <c r="BQ16" s="12" t="str">
        <f t="shared" si="45"/>
        <v>FFFFFFFA</v>
      </c>
      <c r="BR16" s="12" t="str">
        <f t="shared" si="46"/>
        <v>00000006</v>
      </c>
      <c r="BS16" s="12" t="str">
        <f t="shared" si="47"/>
        <v>00006</v>
      </c>
      <c r="BT16" s="12" t="str">
        <f t="shared" si="48"/>
        <v>BFF5</v>
      </c>
      <c r="BU16" s="12" t="str">
        <f t="shared" si="49"/>
        <v>0000001</v>
      </c>
      <c r="BV16" s="12" t="str">
        <f t="shared" si="50"/>
        <v>1011111111110101</v>
      </c>
      <c r="BW16" s="12" t="str">
        <f t="shared" si="51"/>
        <v>00000000000000000000000001</v>
      </c>
      <c r="BX16" s="12" t="str">
        <f t="shared" si="52"/>
        <v>00110</v>
      </c>
      <c r="BY16" s="18" t="str">
        <f t="shared" si="53"/>
        <v>0000000000000110</v>
      </c>
      <c r="BZ16" s="12" t="str">
        <f t="shared" si="54"/>
        <v>10000</v>
      </c>
      <c r="CA16" s="18" t="str">
        <f t="shared" si="55"/>
        <v>00000000000000000110</v>
      </c>
      <c r="CB16" s="18" t="str">
        <f>IFERROR(VLOOKUP(AZ16,Opcodes!$A$1:$B$88,2, FALSE),"")</f>
        <v>100100RQL</v>
      </c>
      <c r="CC16" s="12" t="str">
        <f>SUBSTITUTE(SUBSTITUTE(SUBSTITUTE(SUBSTITUTE(SUBSTITUTE(SUBSTITUTE(SUBSTITUTE(SUBSTITUTE(SUBSTITUTE(SUBSTITUTE(CB16,Opcodes!$I$3,BM16),Opcodes!$I$4,BN16),Opcodes!$I$5,BO16),Opcodes!$I$6,BZ16),Opcodes!$I$8,BV16),Opcodes!$I$9,BW16),Opcodes!$I$10,BX16),Opcodes!$I$11,BY16),Opcodes!$I$15,"00000"),Opcodes!$I$13,CA16)</f>
        <v>10010010000001010000000000000110</v>
      </c>
      <c r="CD16" s="12" t="str">
        <f t="shared" si="56"/>
        <v/>
      </c>
      <c r="CE16" s="12" t="str">
        <f t="shared" si="57"/>
        <v>06000592</v>
      </c>
      <c r="CF16" s="12" t="str">
        <f t="shared" si="58"/>
        <v xml:space="preserve"> </v>
      </c>
    </row>
    <row r="17" spans="1:84">
      <c r="A17" t="e">
        <f>IF(AJ17,INDEX(Code!$A:$A,AK17),"")</f>
        <v>#VALUE!</v>
      </c>
      <c r="B17" s="12" t="e">
        <f t="shared" si="1"/>
        <v>#VALUE!</v>
      </c>
      <c r="C17" t="e">
        <f t="shared" si="2"/>
        <v>#VALUE!</v>
      </c>
      <c r="F17" s="1">
        <f>IFERROR(VLOOKUP(INDEX(Code!$A:$A,AK17),$AE$1:$AF$24,2,FALSE),0)</f>
        <v>0</v>
      </c>
      <c r="G17" s="24" t="s">
        <v>46</v>
      </c>
      <c r="AE17" s="19"/>
      <c r="AF17" s="20">
        <f>ROW()</f>
        <v>17</v>
      </c>
      <c r="AG17" s="23"/>
      <c r="AH17" s="22"/>
      <c r="AJ17" s="1" t="e">
        <f t="shared" si="0"/>
        <v>#VALUE!</v>
      </c>
      <c r="AK17" s="1" t="e">
        <f t="shared" si="59"/>
        <v>#VALUE!</v>
      </c>
      <c r="AL17" s="1" t="e">
        <f t="shared" si="4"/>
        <v>#VALUE!</v>
      </c>
      <c r="AO17" s="12">
        <f>IF(LEFT(AS17,4)=".org",MAX(AO$1:AO16)+1,0)</f>
        <v>0</v>
      </c>
      <c r="AP17" s="1" t="e">
        <f>IF(AS16="","",MAX(AP18:AP$65535)+1)</f>
        <v>#VALUE!</v>
      </c>
      <c r="AQ17" s="1" t="e">
        <f t="shared" si="25"/>
        <v>#VALUE!</v>
      </c>
      <c r="AR17" s="1" t="str">
        <f t="shared" si="26"/>
        <v>0x80150034</v>
      </c>
      <c r="AS17" s="16" t="str">
        <f>INDEX(Code!$B:$B,ROW())&amp;""</f>
        <v>andi r4, r3, 0xE000</v>
      </c>
      <c r="AT17" s="12">
        <v>1</v>
      </c>
      <c r="AU17" s="12">
        <f t="shared" si="27"/>
        <v>5</v>
      </c>
      <c r="AV17" s="12">
        <f t="shared" si="28"/>
        <v>8</v>
      </c>
      <c r="AW17" s="12">
        <f t="shared" si="29"/>
        <v>12</v>
      </c>
      <c r="AX17" s="12">
        <f t="shared" si="9"/>
        <v>20</v>
      </c>
      <c r="AY17" s="12">
        <f t="shared" si="30"/>
        <v>19</v>
      </c>
      <c r="AZ17" s="17" t="str">
        <f t="shared" si="31"/>
        <v>andi</v>
      </c>
      <c r="BA17" s="17" t="str">
        <f t="shared" si="32"/>
        <v>r4</v>
      </c>
      <c r="BB17" s="17" t="str">
        <f t="shared" si="33"/>
        <v>r3</v>
      </c>
      <c r="BC17" s="17" t="str">
        <f t="shared" si="34"/>
        <v>0xE000</v>
      </c>
      <c r="BD17" s="17" t="str">
        <f t="shared" si="35"/>
        <v/>
      </c>
      <c r="BE17" s="17">
        <f t="shared" si="36"/>
        <v>1</v>
      </c>
      <c r="BF17" s="17">
        <f t="shared" si="37"/>
        <v>2</v>
      </c>
      <c r="BG17" s="17">
        <f t="shared" si="38"/>
        <v>0</v>
      </c>
      <c r="BH17" s="17">
        <f t="shared" si="39"/>
        <v>3</v>
      </c>
      <c r="BI17" s="17">
        <f t="shared" si="40"/>
        <v>0</v>
      </c>
      <c r="BJ17" s="17"/>
      <c r="BM17" s="12" t="str">
        <f t="shared" si="41"/>
        <v>00100</v>
      </c>
      <c r="BN17" s="12" t="str">
        <f t="shared" si="42"/>
        <v>00011</v>
      </c>
      <c r="BO17" s="12" t="str">
        <f t="shared" si="43"/>
        <v/>
      </c>
      <c r="BP17" s="12" t="str">
        <f t="shared" si="44"/>
        <v>0xE000</v>
      </c>
      <c r="BQ17" s="12" t="str">
        <f t="shared" si="45"/>
        <v>FFFF2000</v>
      </c>
      <c r="BR17" s="12" t="str">
        <f t="shared" si="46"/>
        <v>0000E000</v>
      </c>
      <c r="BS17" s="12" t="str">
        <f t="shared" si="47"/>
        <v>0E000</v>
      </c>
      <c r="BT17" s="12" t="str">
        <f t="shared" si="48"/>
        <v>F7F2</v>
      </c>
      <c r="BU17" s="12" t="str">
        <f t="shared" si="49"/>
        <v>0003800</v>
      </c>
      <c r="BV17" s="12" t="str">
        <f t="shared" si="50"/>
        <v>1111011111110010</v>
      </c>
      <c r="BW17" s="12" t="str">
        <f t="shared" si="51"/>
        <v>00000000000011100000000000</v>
      </c>
      <c r="BX17" s="12" t="str">
        <f t="shared" si="52"/>
        <v>00000</v>
      </c>
      <c r="BY17" s="18" t="str">
        <f t="shared" si="53"/>
        <v>1110000000000000</v>
      </c>
      <c r="BZ17" s="12" t="str">
        <f t="shared" si="54"/>
        <v/>
      </c>
      <c r="CA17" s="18" t="str">
        <f t="shared" si="55"/>
        <v>00001110000000000000</v>
      </c>
      <c r="CB17" s="18" t="str">
        <f>IFERROR(VLOOKUP(AZ17,Opcodes!$A$1:$B$88,2, FALSE),"")</f>
        <v>001100WQL</v>
      </c>
      <c r="CC17" s="12" t="str">
        <f>SUBSTITUTE(SUBSTITUTE(SUBSTITUTE(SUBSTITUTE(SUBSTITUTE(SUBSTITUTE(SUBSTITUTE(SUBSTITUTE(SUBSTITUTE(SUBSTITUTE(CB17,Opcodes!$I$3,BM17),Opcodes!$I$4,BN17),Opcodes!$I$5,BO17),Opcodes!$I$6,BZ17),Opcodes!$I$8,BV17),Opcodes!$I$9,BW17),Opcodes!$I$10,BX17),Opcodes!$I$11,BY17),Opcodes!$I$15,"00000"),Opcodes!$I$13,CA17)</f>
        <v>00110000011001001110000000000000</v>
      </c>
      <c r="CD17" s="12" t="str">
        <f t="shared" si="56"/>
        <v/>
      </c>
      <c r="CE17" s="12" t="str">
        <f t="shared" si="57"/>
        <v>00E06430</v>
      </c>
      <c r="CF17" s="12" t="str">
        <f t="shared" si="58"/>
        <v xml:space="preserve"> </v>
      </c>
    </row>
    <row r="18" spans="1:84">
      <c r="A18" t="e">
        <f>IF(AJ18,INDEX(Code!$A:$A,AK18),"")</f>
        <v>#VALUE!</v>
      </c>
      <c r="B18" s="12" t="e">
        <f t="shared" si="1"/>
        <v>#VALUE!</v>
      </c>
      <c r="C18" t="e">
        <f t="shared" si="2"/>
        <v>#VALUE!</v>
      </c>
      <c r="F18" s="1">
        <f>IFERROR(VLOOKUP(INDEX(Code!$A:$A,AK18),$AE$1:$AF$24,2,FALSE),0)</f>
        <v>0</v>
      </c>
      <c r="G18" s="24" t="s">
        <v>46</v>
      </c>
      <c r="AE18" s="19"/>
      <c r="AF18" s="20">
        <f>ROW()</f>
        <v>18</v>
      </c>
      <c r="AG18" s="23"/>
      <c r="AH18" s="22"/>
      <c r="AJ18" s="1" t="e">
        <f t="shared" si="0"/>
        <v>#VALUE!</v>
      </c>
      <c r="AK18" s="1" t="e">
        <f t="shared" si="59"/>
        <v>#VALUE!</v>
      </c>
      <c r="AL18" s="1" t="e">
        <f t="shared" si="4"/>
        <v>#VALUE!</v>
      </c>
      <c r="AO18" s="12">
        <f>IF(LEFT(AS18,4)=".org",MAX(AO$1:AO17)+1,0)</f>
        <v>0</v>
      </c>
      <c r="AP18" s="1" t="e">
        <f>IF(AS17="","",MAX(AP19:AP$65535)+1)</f>
        <v>#VALUE!</v>
      </c>
      <c r="AQ18" s="1" t="e">
        <f t="shared" si="25"/>
        <v>#VALUE!</v>
      </c>
      <c r="AR18" s="1" t="str">
        <f t="shared" si="26"/>
        <v>0x80150038</v>
      </c>
      <c r="AS18" s="16" t="str">
        <f>INDEX(Code!$B:$B,ROW())&amp;""</f>
        <v>andi r3, r3, 0x1FFF</v>
      </c>
      <c r="AT18" s="12">
        <v>1</v>
      </c>
      <c r="AU18" s="12">
        <f t="shared" si="27"/>
        <v>5</v>
      </c>
      <c r="AV18" s="12">
        <f t="shared" si="28"/>
        <v>8</v>
      </c>
      <c r="AW18" s="12">
        <f t="shared" si="29"/>
        <v>12</v>
      </c>
      <c r="AX18" s="12">
        <f t="shared" si="9"/>
        <v>20</v>
      </c>
      <c r="AY18" s="12">
        <f t="shared" si="30"/>
        <v>19</v>
      </c>
      <c r="AZ18" s="17" t="str">
        <f t="shared" si="31"/>
        <v>andi</v>
      </c>
      <c r="BA18" s="17" t="str">
        <f t="shared" si="32"/>
        <v>r3</v>
      </c>
      <c r="BB18" s="17" t="str">
        <f t="shared" si="33"/>
        <v>r3</v>
      </c>
      <c r="BC18" s="17" t="str">
        <f t="shared" si="34"/>
        <v>0x1FFF</v>
      </c>
      <c r="BD18" s="17" t="str">
        <f t="shared" si="35"/>
        <v/>
      </c>
      <c r="BE18" s="17">
        <f t="shared" si="36"/>
        <v>1</v>
      </c>
      <c r="BF18" s="17">
        <f t="shared" si="37"/>
        <v>2</v>
      </c>
      <c r="BG18" s="17">
        <f t="shared" si="38"/>
        <v>0</v>
      </c>
      <c r="BH18" s="17">
        <f t="shared" si="39"/>
        <v>3</v>
      </c>
      <c r="BI18" s="17">
        <f t="shared" si="40"/>
        <v>0</v>
      </c>
      <c r="BJ18" s="17"/>
      <c r="BM18" s="12" t="str">
        <f t="shared" si="41"/>
        <v>00011</v>
      </c>
      <c r="BN18" s="12" t="str">
        <f t="shared" si="42"/>
        <v>00011</v>
      </c>
      <c r="BO18" s="12" t="str">
        <f t="shared" si="43"/>
        <v/>
      </c>
      <c r="BP18" s="12" t="str">
        <f t="shared" si="44"/>
        <v>0x1FFF</v>
      </c>
      <c r="BQ18" s="12" t="str">
        <f t="shared" si="45"/>
        <v>FFFFE001</v>
      </c>
      <c r="BR18" s="12" t="str">
        <f t="shared" si="46"/>
        <v>00001FFF</v>
      </c>
      <c r="BS18" s="12" t="str">
        <f t="shared" si="47"/>
        <v>01FFF</v>
      </c>
      <c r="BT18" s="12" t="str">
        <f t="shared" si="48"/>
        <v>C7F1</v>
      </c>
      <c r="BU18" s="12" t="str">
        <f t="shared" si="49"/>
        <v>00007FF</v>
      </c>
      <c r="BV18" s="12" t="str">
        <f t="shared" si="50"/>
        <v>1100011111110001</v>
      </c>
      <c r="BW18" s="12" t="str">
        <f t="shared" si="51"/>
        <v>00000000000000011111111111</v>
      </c>
      <c r="BX18" s="12" t="str">
        <f t="shared" si="52"/>
        <v>11111</v>
      </c>
      <c r="BY18" s="18" t="str">
        <f t="shared" si="53"/>
        <v>0001111111111111</v>
      </c>
      <c r="BZ18" s="12" t="str">
        <f t="shared" si="54"/>
        <v/>
      </c>
      <c r="CA18" s="18" t="str">
        <f t="shared" si="55"/>
        <v>00000001111111111111</v>
      </c>
      <c r="CB18" s="18" t="str">
        <f>IFERROR(VLOOKUP(AZ18,Opcodes!$A$1:$B$88,2, FALSE),"")</f>
        <v>001100WQL</v>
      </c>
      <c r="CC18" s="12" t="str">
        <f>SUBSTITUTE(SUBSTITUTE(SUBSTITUTE(SUBSTITUTE(SUBSTITUTE(SUBSTITUTE(SUBSTITUTE(SUBSTITUTE(SUBSTITUTE(SUBSTITUTE(CB18,Opcodes!$I$3,BM18),Opcodes!$I$4,BN18),Opcodes!$I$5,BO18),Opcodes!$I$6,BZ18),Opcodes!$I$8,BV18),Opcodes!$I$9,BW18),Opcodes!$I$10,BX18),Opcodes!$I$11,BY18),Opcodes!$I$15,"00000"),Opcodes!$I$13,CA18)</f>
        <v>00110000011000110001111111111111</v>
      </c>
      <c r="CD18" s="12" t="str">
        <f t="shared" si="56"/>
        <v/>
      </c>
      <c r="CE18" s="12" t="str">
        <f t="shared" si="57"/>
        <v>FF1F6330</v>
      </c>
      <c r="CF18" s="12" t="str">
        <f t="shared" si="58"/>
        <v xml:space="preserve"> </v>
      </c>
    </row>
    <row r="19" spans="1:84">
      <c r="A19" t="e">
        <f>IF(AJ19,INDEX(Code!$A:$A,AK19),"")</f>
        <v>#VALUE!</v>
      </c>
      <c r="B19" s="12" t="e">
        <f t="shared" si="1"/>
        <v>#VALUE!</v>
      </c>
      <c r="C19" t="e">
        <f t="shared" si="2"/>
        <v>#VALUE!</v>
      </c>
      <c r="F19" s="1">
        <f>IFERROR(VLOOKUP(INDEX(Code!$A:$A,AK19),$AE$1:$AF$24,2,FALSE),0)</f>
        <v>0</v>
      </c>
      <c r="AE19" s="19"/>
      <c r="AF19" s="20">
        <f>ROW()</f>
        <v>19</v>
      </c>
      <c r="AG19" s="23"/>
      <c r="AH19" s="22"/>
      <c r="AJ19" s="1" t="e">
        <f t="shared" si="0"/>
        <v>#VALUE!</v>
      </c>
      <c r="AK19" s="1" t="e">
        <f t="shared" si="59"/>
        <v>#VALUE!</v>
      </c>
      <c r="AL19" s="1" t="e">
        <f t="shared" si="4"/>
        <v>#VALUE!</v>
      </c>
      <c r="AO19" s="12">
        <f>IF(LEFT(AS19,4)=".org",MAX(AO$1:AO18)+1,0)</f>
        <v>0</v>
      </c>
      <c r="AP19" s="1" t="e">
        <f>IF(AS18="","",MAX(AP20:AP$65535)+1)</f>
        <v>#VALUE!</v>
      </c>
      <c r="AQ19" s="1" t="e">
        <f t="shared" si="25"/>
        <v>#VALUE!</v>
      </c>
      <c r="AR19" s="1" t="str">
        <f t="shared" si="26"/>
        <v>0x8015003C</v>
      </c>
      <c r="AS19" s="16" t="str">
        <f>INDEX(Code!$B:$B,ROW())&amp;""</f>
        <v>addu r3, r1, r3</v>
      </c>
      <c r="AT19" s="12">
        <v>1</v>
      </c>
      <c r="AU19" s="12">
        <f t="shared" si="27"/>
        <v>5</v>
      </c>
      <c r="AV19" s="12">
        <f t="shared" si="28"/>
        <v>8</v>
      </c>
      <c r="AW19" s="12">
        <f t="shared" si="29"/>
        <v>12</v>
      </c>
      <c r="AX19" s="12">
        <f t="shared" si="9"/>
        <v>16</v>
      </c>
      <c r="AY19" s="12">
        <f t="shared" si="30"/>
        <v>15</v>
      </c>
      <c r="AZ19" s="17" t="str">
        <f t="shared" si="31"/>
        <v>addu</v>
      </c>
      <c r="BA19" s="17" t="str">
        <f t="shared" si="32"/>
        <v>r3</v>
      </c>
      <c r="BB19" s="17" t="str">
        <f t="shared" si="33"/>
        <v>r1</v>
      </c>
      <c r="BC19" s="17" t="str">
        <f t="shared" si="34"/>
        <v>r3</v>
      </c>
      <c r="BD19" s="17" t="str">
        <f t="shared" si="35"/>
        <v/>
      </c>
      <c r="BE19" s="17">
        <f t="shared" si="36"/>
        <v>1</v>
      </c>
      <c r="BF19" s="17">
        <f t="shared" si="37"/>
        <v>2</v>
      </c>
      <c r="BG19" s="17">
        <f t="shared" si="38"/>
        <v>3</v>
      </c>
      <c r="BH19" s="17">
        <f t="shared" si="39"/>
        <v>0</v>
      </c>
      <c r="BI19" s="17">
        <f t="shared" si="40"/>
        <v>0</v>
      </c>
      <c r="BJ19" s="17"/>
      <c r="BM19" s="12" t="str">
        <f t="shared" si="41"/>
        <v>00011</v>
      </c>
      <c r="BN19" s="12" t="str">
        <f t="shared" si="42"/>
        <v>00001</v>
      </c>
      <c r="BO19" s="12" t="str">
        <f t="shared" si="43"/>
        <v>00011</v>
      </c>
      <c r="BP19" s="12" t="str">
        <f t="shared" si="44"/>
        <v/>
      </c>
      <c r="BQ19" s="12" t="str">
        <f t="shared" si="45"/>
        <v/>
      </c>
      <c r="BR19" s="12" t="str">
        <f t="shared" si="46"/>
        <v/>
      </c>
      <c r="BS19" s="12" t="str">
        <f t="shared" si="47"/>
        <v>00000</v>
      </c>
      <c r="BT19" s="12" t="str">
        <f t="shared" si="48"/>
        <v>BFF0</v>
      </c>
      <c r="BU19" s="12" t="str">
        <f t="shared" si="49"/>
        <v>0000000</v>
      </c>
      <c r="BV19" s="12" t="str">
        <f t="shared" si="50"/>
        <v/>
      </c>
      <c r="BW19" s="12" t="str">
        <f t="shared" si="51"/>
        <v/>
      </c>
      <c r="BX19" s="12" t="str">
        <f t="shared" si="52"/>
        <v/>
      </c>
      <c r="BY19" s="18" t="str">
        <f t="shared" si="53"/>
        <v/>
      </c>
      <c r="BZ19" s="12" t="str">
        <f t="shared" si="54"/>
        <v/>
      </c>
      <c r="CA19" s="18" t="str">
        <f t="shared" si="55"/>
        <v>00000000000000000000</v>
      </c>
      <c r="CB19" s="18" t="str">
        <f>IFERROR(VLOOKUP(AZ19,Opcodes!$A$1:$B$88,2, FALSE),"")</f>
        <v>000000WEQZ100001</v>
      </c>
      <c r="CC19" s="12" t="str">
        <f>SUBSTITUTE(SUBSTITUTE(SUBSTITUTE(SUBSTITUTE(SUBSTITUTE(SUBSTITUTE(SUBSTITUTE(SUBSTITUTE(SUBSTITUTE(SUBSTITUTE(CB19,Opcodes!$I$3,BM19),Opcodes!$I$4,BN19),Opcodes!$I$5,BO19),Opcodes!$I$6,BZ19),Opcodes!$I$8,BV19),Opcodes!$I$9,BW19),Opcodes!$I$10,BX19),Opcodes!$I$11,BY19),Opcodes!$I$15,"00000"),Opcodes!$I$13,CA19)</f>
        <v>00000000001000110001100000100001</v>
      </c>
      <c r="CD19" s="12" t="str">
        <f t="shared" si="56"/>
        <v/>
      </c>
      <c r="CE19" s="12" t="str">
        <f t="shared" si="57"/>
        <v>21182300</v>
      </c>
      <c r="CF19" s="12" t="str">
        <f t="shared" si="58"/>
        <v xml:space="preserve"> </v>
      </c>
    </row>
    <row r="20" spans="1:84">
      <c r="A20" t="e">
        <f>IF(AJ20,INDEX(Code!$A:$A,AK20),"")</f>
        <v>#VALUE!</v>
      </c>
      <c r="B20" s="12" t="e">
        <f t="shared" si="1"/>
        <v>#VALUE!</v>
      </c>
      <c r="C20" t="e">
        <f t="shared" si="2"/>
        <v>#VALUE!</v>
      </c>
      <c r="F20" s="1">
        <f>IFERROR(VLOOKUP(INDEX(Code!$A:$A,AK20),$AE$1:$AF$24,2,FALSE),0)</f>
        <v>0</v>
      </c>
      <c r="G20" s="24" t="s">
        <v>46</v>
      </c>
      <c r="AE20" s="19"/>
      <c r="AF20" s="20">
        <f>ROW()</f>
        <v>20</v>
      </c>
      <c r="AG20" s="23"/>
      <c r="AH20" s="22"/>
      <c r="AJ20" s="1" t="e">
        <f t="shared" si="0"/>
        <v>#VALUE!</v>
      </c>
      <c r="AK20" s="1" t="e">
        <f t="shared" si="59"/>
        <v>#VALUE!</v>
      </c>
      <c r="AL20" s="1" t="e">
        <f t="shared" si="4"/>
        <v>#VALUE!</v>
      </c>
      <c r="AO20" s="12">
        <f>IF(LEFT(AS20,4)=".org",MAX(AO$1:AO19)+1,0)</f>
        <v>0</v>
      </c>
      <c r="AP20" s="1" t="e">
        <f>IF(AS19="","",MAX(AP21:AP$65535)+1)</f>
        <v>#VALUE!</v>
      </c>
      <c r="AQ20" s="1" t="e">
        <f t="shared" si="25"/>
        <v>#VALUE!</v>
      </c>
      <c r="AR20" s="1" t="str">
        <f t="shared" si="26"/>
        <v>0x80150040</v>
      </c>
      <c r="AS20" s="16" t="str">
        <f>INDEX(Code!$B:$B,ROW())&amp;""</f>
        <v>srl r4, r4, 0x0D</v>
      </c>
      <c r="AT20" s="12">
        <v>1</v>
      </c>
      <c r="AU20" s="12">
        <f t="shared" si="27"/>
        <v>4</v>
      </c>
      <c r="AV20" s="12">
        <f t="shared" si="28"/>
        <v>7</v>
      </c>
      <c r="AW20" s="12">
        <f t="shared" si="29"/>
        <v>11</v>
      </c>
      <c r="AX20" s="12">
        <f t="shared" si="9"/>
        <v>17</v>
      </c>
      <c r="AY20" s="12">
        <f t="shared" si="30"/>
        <v>16</v>
      </c>
      <c r="AZ20" s="17" t="str">
        <f t="shared" si="31"/>
        <v>srl</v>
      </c>
      <c r="BA20" s="17" t="str">
        <f t="shared" si="32"/>
        <v>r4</v>
      </c>
      <c r="BB20" s="17" t="str">
        <f t="shared" si="33"/>
        <v>r4</v>
      </c>
      <c r="BC20" s="17" t="str">
        <f t="shared" si="34"/>
        <v>0x0D</v>
      </c>
      <c r="BD20" s="17" t="str">
        <f t="shared" si="35"/>
        <v/>
      </c>
      <c r="BE20" s="17">
        <f t="shared" si="36"/>
        <v>1</v>
      </c>
      <c r="BF20" s="17">
        <f t="shared" si="37"/>
        <v>2</v>
      </c>
      <c r="BG20" s="17">
        <f t="shared" si="38"/>
        <v>0</v>
      </c>
      <c r="BH20" s="17">
        <f t="shared" si="39"/>
        <v>3</v>
      </c>
      <c r="BI20" s="17">
        <f t="shared" si="40"/>
        <v>0</v>
      </c>
      <c r="BJ20" s="17"/>
      <c r="BM20" s="12" t="str">
        <f t="shared" si="41"/>
        <v>00100</v>
      </c>
      <c r="BN20" s="12" t="str">
        <f t="shared" si="42"/>
        <v>00100</v>
      </c>
      <c r="BO20" s="12" t="str">
        <f t="shared" si="43"/>
        <v/>
      </c>
      <c r="BP20" s="12" t="str">
        <f t="shared" si="44"/>
        <v>0x0D</v>
      </c>
      <c r="BQ20" s="12" t="str">
        <f t="shared" si="45"/>
        <v>FFFFFFF3</v>
      </c>
      <c r="BR20" s="12" t="str">
        <f t="shared" si="46"/>
        <v>0000000D</v>
      </c>
      <c r="BS20" s="12" t="str">
        <f t="shared" si="47"/>
        <v>0000D</v>
      </c>
      <c r="BT20" s="12" t="str">
        <f t="shared" si="48"/>
        <v>BFF3</v>
      </c>
      <c r="BU20" s="12" t="str">
        <f t="shared" si="49"/>
        <v>0000003</v>
      </c>
      <c r="BV20" s="12" t="str">
        <f t="shared" si="50"/>
        <v>1011111111110011</v>
      </c>
      <c r="BW20" s="12" t="str">
        <f t="shared" si="51"/>
        <v>00000000000000000000000011</v>
      </c>
      <c r="BX20" s="12" t="str">
        <f t="shared" si="52"/>
        <v>01101</v>
      </c>
      <c r="BY20" s="18" t="str">
        <f t="shared" si="53"/>
        <v>0000000000001101</v>
      </c>
      <c r="BZ20" s="12" t="str">
        <f t="shared" si="54"/>
        <v/>
      </c>
      <c r="CA20" s="18" t="str">
        <f t="shared" si="55"/>
        <v>00000000000000001101</v>
      </c>
      <c r="CB20" s="18" t="str">
        <f>IFERROR(VLOOKUP(AZ20,Opcodes!$A$1:$B$88,2, FALSE),"")</f>
        <v>000000ZWQS000010</v>
      </c>
      <c r="CC20" s="12" t="str">
        <f>SUBSTITUTE(SUBSTITUTE(SUBSTITUTE(SUBSTITUTE(SUBSTITUTE(SUBSTITUTE(SUBSTITUTE(SUBSTITUTE(SUBSTITUTE(SUBSTITUTE(CB20,Opcodes!$I$3,BM20),Opcodes!$I$4,BN20),Opcodes!$I$5,BO20),Opcodes!$I$6,BZ20),Opcodes!$I$8,BV20),Opcodes!$I$9,BW20),Opcodes!$I$10,BX20),Opcodes!$I$11,BY20),Opcodes!$I$15,"00000"),Opcodes!$I$13,CA20)</f>
        <v>00000000000001000010001101000010</v>
      </c>
      <c r="CD20" s="12" t="str">
        <f t="shared" si="56"/>
        <v/>
      </c>
      <c r="CE20" s="12" t="str">
        <f t="shared" si="57"/>
        <v>42230400</v>
      </c>
      <c r="CF20" s="12" t="str">
        <f t="shared" si="58"/>
        <v xml:space="preserve"> </v>
      </c>
    </row>
    <row r="21" spans="1:84">
      <c r="A21" t="e">
        <f>IF(AJ21,INDEX(Code!$A:$A,AK21),"")</f>
        <v>#VALUE!</v>
      </c>
      <c r="B21" s="12" t="e">
        <f t="shared" si="1"/>
        <v>#VALUE!</v>
      </c>
      <c r="C21" t="e">
        <f t="shared" si="2"/>
        <v>#VALUE!</v>
      </c>
      <c r="F21" s="1">
        <f>IFERROR(VLOOKUP(INDEX(Code!$A:$A,AK21),$AE$1:$AF$24,2,FALSE),0)</f>
        <v>0</v>
      </c>
      <c r="G21" s="24" t="s">
        <v>46</v>
      </c>
      <c r="AE21" s="19"/>
      <c r="AF21" s="20">
        <f>ROW()</f>
        <v>21</v>
      </c>
      <c r="AG21" s="23"/>
      <c r="AH21" s="22"/>
      <c r="AJ21" s="1" t="e">
        <f t="shared" si="0"/>
        <v>#VALUE!</v>
      </c>
      <c r="AK21" s="1" t="e">
        <f t="shared" si="59"/>
        <v>#VALUE!</v>
      </c>
      <c r="AL21" s="1" t="e">
        <f t="shared" si="4"/>
        <v>#VALUE!</v>
      </c>
      <c r="AO21" s="12">
        <f>IF(LEFT(AS21,4)=".org",MAX(AO$1:AO20)+1,0)</f>
        <v>0</v>
      </c>
      <c r="AP21" s="1" t="e">
        <f>IF(AS20="","",MAX(AP22:AP$65535)+1)</f>
        <v>#VALUE!</v>
      </c>
      <c r="AQ21" s="1" t="e">
        <f t="shared" si="25"/>
        <v>#VALUE!</v>
      </c>
      <c r="AR21" s="1" t="str">
        <f t="shared" si="26"/>
        <v>0x80150044</v>
      </c>
      <c r="AS21" s="16" t="str">
        <f>INDEX(Code!$B:$B,ROW())&amp;""</f>
        <v>lui r1, 0x8009</v>
      </c>
      <c r="AT21" s="12">
        <v>1</v>
      </c>
      <c r="AU21" s="12">
        <f t="shared" si="27"/>
        <v>4</v>
      </c>
      <c r="AV21" s="12">
        <f t="shared" si="28"/>
        <v>7</v>
      </c>
      <c r="AW21" s="12">
        <f t="shared" si="29"/>
        <v>15</v>
      </c>
      <c r="AX21" s="12">
        <f t="shared" si="9"/>
        <v>15</v>
      </c>
      <c r="AY21" s="12">
        <f t="shared" si="30"/>
        <v>14</v>
      </c>
      <c r="AZ21" s="17" t="str">
        <f t="shared" si="31"/>
        <v>lui</v>
      </c>
      <c r="BA21" s="17" t="str">
        <f t="shared" si="32"/>
        <v>r1</v>
      </c>
      <c r="BB21" s="17" t="str">
        <f t="shared" si="33"/>
        <v>0x8009</v>
      </c>
      <c r="BC21" s="17" t="str">
        <f t="shared" si="34"/>
        <v/>
      </c>
      <c r="BD21" s="17" t="str">
        <f t="shared" si="35"/>
        <v/>
      </c>
      <c r="BE21" s="17">
        <f t="shared" si="36"/>
        <v>1</v>
      </c>
      <c r="BF21" s="17">
        <f t="shared" si="37"/>
        <v>0</v>
      </c>
      <c r="BG21" s="17">
        <f t="shared" si="38"/>
        <v>0</v>
      </c>
      <c r="BH21" s="17">
        <f t="shared" si="39"/>
        <v>2</v>
      </c>
      <c r="BI21" s="17">
        <f t="shared" si="40"/>
        <v>0</v>
      </c>
      <c r="BJ21" s="17"/>
      <c r="BM21" s="12" t="str">
        <f t="shared" si="41"/>
        <v>00001</v>
      </c>
      <c r="BN21" s="12" t="str">
        <f t="shared" si="42"/>
        <v/>
      </c>
      <c r="BO21" s="12" t="str">
        <f t="shared" si="43"/>
        <v/>
      </c>
      <c r="BP21" s="12" t="str">
        <f t="shared" si="44"/>
        <v>0x8009</v>
      </c>
      <c r="BQ21" s="12" t="str">
        <f t="shared" si="45"/>
        <v>FFFF7FF7</v>
      </c>
      <c r="BR21" s="12" t="str">
        <f t="shared" si="46"/>
        <v>00008009</v>
      </c>
      <c r="BS21" s="12" t="str">
        <f t="shared" si="47"/>
        <v>08009</v>
      </c>
      <c r="BT21" s="12" t="str">
        <f t="shared" si="48"/>
        <v>DFF1</v>
      </c>
      <c r="BU21" s="12" t="str">
        <f t="shared" si="49"/>
        <v>0002002</v>
      </c>
      <c r="BV21" s="12" t="str">
        <f t="shared" si="50"/>
        <v>1101111111110001</v>
      </c>
      <c r="BW21" s="12" t="str">
        <f t="shared" si="51"/>
        <v>00000000000010000000000010</v>
      </c>
      <c r="BX21" s="12" t="str">
        <f t="shared" si="52"/>
        <v>01001</v>
      </c>
      <c r="BY21" s="18" t="str">
        <f t="shared" si="53"/>
        <v>1000000000001001</v>
      </c>
      <c r="BZ21" s="12" t="str">
        <f t="shared" si="54"/>
        <v/>
      </c>
      <c r="CA21" s="18" t="str">
        <f t="shared" si="55"/>
        <v>00001000000000001001</v>
      </c>
      <c r="CB21" s="18" t="str">
        <f>IFERROR(VLOOKUP(AZ21,Opcodes!$A$1:$B$88,2, FALSE),"")</f>
        <v>001111ZQL</v>
      </c>
      <c r="CC21" s="12" t="str">
        <f>SUBSTITUTE(SUBSTITUTE(SUBSTITUTE(SUBSTITUTE(SUBSTITUTE(SUBSTITUTE(SUBSTITUTE(SUBSTITUTE(SUBSTITUTE(SUBSTITUTE(CB21,Opcodes!$I$3,BM21),Opcodes!$I$4,BN21),Opcodes!$I$5,BO21),Opcodes!$I$6,BZ21),Opcodes!$I$8,BV21),Opcodes!$I$9,BW21),Opcodes!$I$10,BX21),Opcodes!$I$11,BY21),Opcodes!$I$15,"00000"),Opcodes!$I$13,CA21)</f>
        <v>00111100000000011000000000001001</v>
      </c>
      <c r="CD21" s="12" t="str">
        <f t="shared" si="56"/>
        <v/>
      </c>
      <c r="CE21" s="12" t="str">
        <f t="shared" si="57"/>
        <v>0980013C</v>
      </c>
      <c r="CF21" s="12" t="str">
        <f t="shared" si="58"/>
        <v xml:space="preserve"> </v>
      </c>
    </row>
    <row r="22" spans="1:84">
      <c r="A22" t="e">
        <f>IF(AJ22,INDEX(Code!$A:$A,AK22),"")</f>
        <v>#VALUE!</v>
      </c>
      <c r="B22" s="12" t="e">
        <f t="shared" si="1"/>
        <v>#VALUE!</v>
      </c>
      <c r="C22" t="e">
        <f t="shared" si="2"/>
        <v>#VALUE!</v>
      </c>
      <c r="F22" s="1">
        <f>IFERROR(VLOOKUP(INDEX(Code!$A:$A,AK22),$AE$1:$AF$24,2,FALSE),0)</f>
        <v>0</v>
      </c>
      <c r="G22" s="24" t="s">
        <v>46</v>
      </c>
      <c r="AE22" s="19"/>
      <c r="AF22" s="20">
        <f>ROW()</f>
        <v>22</v>
      </c>
      <c r="AG22" s="23"/>
      <c r="AH22" s="22"/>
      <c r="AJ22" s="1" t="e">
        <f t="shared" si="0"/>
        <v>#VALUE!</v>
      </c>
      <c r="AK22" s="1" t="e">
        <f t="shared" si="59"/>
        <v>#VALUE!</v>
      </c>
      <c r="AL22" s="1" t="e">
        <f t="shared" si="4"/>
        <v>#VALUE!</v>
      </c>
      <c r="AO22" s="12">
        <f>IF(LEFT(AS22,4)=".org",MAX(AO$1:AO21)+1,0)</f>
        <v>0</v>
      </c>
      <c r="AP22" s="1" t="e">
        <f>IF(AS21="","",MAX(AP23:AP$65535)+1)</f>
        <v>#VALUE!</v>
      </c>
      <c r="AQ22" s="1" t="e">
        <f t="shared" si="25"/>
        <v>#VALUE!</v>
      </c>
      <c r="AR22" s="1" t="str">
        <f t="shared" si="26"/>
        <v>0x80150048</v>
      </c>
      <c r="AS22" s="16" t="str">
        <f>INDEX(Code!$B:$B,ROW())&amp;""</f>
        <v>sll r5, r5, 0x02</v>
      </c>
      <c r="AT22" s="12">
        <v>1</v>
      </c>
      <c r="AU22" s="12">
        <f t="shared" si="27"/>
        <v>4</v>
      </c>
      <c r="AV22" s="12">
        <f t="shared" si="28"/>
        <v>7</v>
      </c>
      <c r="AW22" s="12">
        <f t="shared" si="29"/>
        <v>11</v>
      </c>
      <c r="AX22" s="12">
        <f t="shared" si="9"/>
        <v>17</v>
      </c>
      <c r="AY22" s="12">
        <f t="shared" si="30"/>
        <v>16</v>
      </c>
      <c r="AZ22" s="17" t="str">
        <f t="shared" si="31"/>
        <v>sll</v>
      </c>
      <c r="BA22" s="17" t="str">
        <f t="shared" si="32"/>
        <v>r5</v>
      </c>
      <c r="BB22" s="17" t="str">
        <f t="shared" si="33"/>
        <v>r5</v>
      </c>
      <c r="BC22" s="17" t="str">
        <f t="shared" si="34"/>
        <v>0x02</v>
      </c>
      <c r="BD22" s="17" t="str">
        <f t="shared" si="35"/>
        <v/>
      </c>
      <c r="BE22" s="17">
        <f t="shared" si="36"/>
        <v>1</v>
      </c>
      <c r="BF22" s="17">
        <f t="shared" si="37"/>
        <v>2</v>
      </c>
      <c r="BG22" s="17">
        <f t="shared" si="38"/>
        <v>0</v>
      </c>
      <c r="BH22" s="17">
        <f t="shared" si="39"/>
        <v>3</v>
      </c>
      <c r="BI22" s="17">
        <f t="shared" si="40"/>
        <v>0</v>
      </c>
      <c r="BJ22" s="17"/>
      <c r="BM22" s="12" t="str">
        <f t="shared" si="41"/>
        <v>00101</v>
      </c>
      <c r="BN22" s="12" t="str">
        <f t="shared" si="42"/>
        <v>00101</v>
      </c>
      <c r="BO22" s="12" t="str">
        <f t="shared" si="43"/>
        <v/>
      </c>
      <c r="BP22" s="12" t="str">
        <f t="shared" si="44"/>
        <v>0x02</v>
      </c>
      <c r="BQ22" s="12" t="str">
        <f t="shared" si="45"/>
        <v>FFFFFFFE</v>
      </c>
      <c r="BR22" s="12" t="str">
        <f t="shared" si="46"/>
        <v>00000002</v>
      </c>
      <c r="BS22" s="12" t="str">
        <f t="shared" si="47"/>
        <v>00002</v>
      </c>
      <c r="BT22" s="12" t="str">
        <f t="shared" si="48"/>
        <v>BFEE</v>
      </c>
      <c r="BU22" s="12" t="str">
        <f t="shared" si="49"/>
        <v>0000000</v>
      </c>
      <c r="BV22" s="12" t="str">
        <f t="shared" si="50"/>
        <v>1011111111101110</v>
      </c>
      <c r="BW22" s="12" t="str">
        <f t="shared" si="51"/>
        <v>00000000000000000000000000</v>
      </c>
      <c r="BX22" s="12" t="str">
        <f t="shared" si="52"/>
        <v>00010</v>
      </c>
      <c r="BY22" s="18" t="str">
        <f t="shared" si="53"/>
        <v>0000000000000010</v>
      </c>
      <c r="BZ22" s="12" t="str">
        <f t="shared" si="54"/>
        <v/>
      </c>
      <c r="CA22" s="18" t="str">
        <f t="shared" si="55"/>
        <v>00000000000000000010</v>
      </c>
      <c r="CB22" s="18" t="str">
        <f>IFERROR(VLOOKUP(AZ22,Opcodes!$A$1:$B$88,2, FALSE),"")</f>
        <v>000000ZWQS000000</v>
      </c>
      <c r="CC22" s="12" t="str">
        <f>SUBSTITUTE(SUBSTITUTE(SUBSTITUTE(SUBSTITUTE(SUBSTITUTE(SUBSTITUTE(SUBSTITUTE(SUBSTITUTE(SUBSTITUTE(SUBSTITUTE(CB22,Opcodes!$I$3,BM22),Opcodes!$I$4,BN22),Opcodes!$I$5,BO22),Opcodes!$I$6,BZ22),Opcodes!$I$8,BV22),Opcodes!$I$9,BW22),Opcodes!$I$10,BX22),Opcodes!$I$11,BY22),Opcodes!$I$15,"00000"),Opcodes!$I$13,CA22)</f>
        <v>00000000000001010010100010000000</v>
      </c>
      <c r="CD22" s="12" t="str">
        <f t="shared" si="56"/>
        <v/>
      </c>
      <c r="CE22" s="12" t="str">
        <f t="shared" si="57"/>
        <v>80280500</v>
      </c>
      <c r="CF22" s="12" t="str">
        <f t="shared" si="58"/>
        <v xml:space="preserve"> </v>
      </c>
    </row>
    <row r="23" spans="1:84">
      <c r="A23" t="e">
        <f>IF(AJ23,INDEX(Code!$A:$A,AK23),"")</f>
        <v>#VALUE!</v>
      </c>
      <c r="B23" s="12" t="e">
        <f t="shared" si="1"/>
        <v>#VALUE!</v>
      </c>
      <c r="C23" t="e">
        <f t="shared" si="2"/>
        <v>#VALUE!</v>
      </c>
      <c r="F23" s="1">
        <f>IFERROR(VLOOKUP(INDEX(Code!$A:$A,AK23),$AE$1:$AF$24,2,FALSE),0)</f>
        <v>0</v>
      </c>
      <c r="G23" s="24" t="s">
        <v>46</v>
      </c>
      <c r="AE23" s="19"/>
      <c r="AF23" s="20">
        <f>ROW()</f>
        <v>23</v>
      </c>
      <c r="AG23" s="23"/>
      <c r="AH23" s="22"/>
      <c r="AJ23" s="1" t="e">
        <f t="shared" si="0"/>
        <v>#VALUE!</v>
      </c>
      <c r="AK23" s="1" t="e">
        <f t="shared" si="59"/>
        <v>#VALUE!</v>
      </c>
      <c r="AL23" s="1" t="e">
        <f t="shared" si="4"/>
        <v>#VALUE!</v>
      </c>
      <c r="AO23" s="12">
        <f>IF(LEFT(AS23,4)=".org",MAX(AO$1:AO22)+1,0)</f>
        <v>0</v>
      </c>
      <c r="AP23" s="1" t="e">
        <f>IF(AS22="","",MAX(AP24:AP$65535)+1)</f>
        <v>#VALUE!</v>
      </c>
      <c r="AQ23" s="1" t="e">
        <f t="shared" si="25"/>
        <v>#VALUE!</v>
      </c>
      <c r="AR23" s="1" t="str">
        <f t="shared" si="26"/>
        <v>0x8015004C</v>
      </c>
      <c r="AS23" s="16" t="str">
        <f>INDEX(Code!$B:$B,ROW())&amp;""</f>
        <v>addu r1, r1, r5</v>
      </c>
      <c r="AT23" s="12">
        <v>1</v>
      </c>
      <c r="AU23" s="12">
        <f t="shared" si="27"/>
        <v>5</v>
      </c>
      <c r="AV23" s="12">
        <f t="shared" si="28"/>
        <v>8</v>
      </c>
      <c r="AW23" s="12">
        <f t="shared" si="29"/>
        <v>12</v>
      </c>
      <c r="AX23" s="12">
        <f t="shared" si="9"/>
        <v>16</v>
      </c>
      <c r="AY23" s="12">
        <f t="shared" si="30"/>
        <v>15</v>
      </c>
      <c r="AZ23" s="17" t="str">
        <f t="shared" si="31"/>
        <v>addu</v>
      </c>
      <c r="BA23" s="17" t="str">
        <f t="shared" si="32"/>
        <v>r1</v>
      </c>
      <c r="BB23" s="17" t="str">
        <f t="shared" si="33"/>
        <v>r1</v>
      </c>
      <c r="BC23" s="17" t="str">
        <f t="shared" si="34"/>
        <v>r5</v>
      </c>
      <c r="BD23" s="17" t="str">
        <f t="shared" si="35"/>
        <v/>
      </c>
      <c r="BE23" s="17">
        <f t="shared" si="36"/>
        <v>1</v>
      </c>
      <c r="BF23" s="17">
        <f t="shared" si="37"/>
        <v>2</v>
      </c>
      <c r="BG23" s="17">
        <f t="shared" si="38"/>
        <v>3</v>
      </c>
      <c r="BH23" s="17">
        <f t="shared" si="39"/>
        <v>0</v>
      </c>
      <c r="BI23" s="17">
        <f t="shared" si="40"/>
        <v>0</v>
      </c>
      <c r="BJ23" s="17"/>
      <c r="BM23" s="12" t="str">
        <f t="shared" si="41"/>
        <v>00001</v>
      </c>
      <c r="BN23" s="12" t="str">
        <f t="shared" si="42"/>
        <v>00001</v>
      </c>
      <c r="BO23" s="12" t="str">
        <f t="shared" si="43"/>
        <v>00101</v>
      </c>
      <c r="BP23" s="12" t="str">
        <f t="shared" si="44"/>
        <v/>
      </c>
      <c r="BQ23" s="12" t="str">
        <f t="shared" si="45"/>
        <v/>
      </c>
      <c r="BR23" s="12" t="str">
        <f t="shared" si="46"/>
        <v/>
      </c>
      <c r="BS23" s="12" t="str">
        <f t="shared" si="47"/>
        <v>00000</v>
      </c>
      <c r="BT23" s="12" t="str">
        <f t="shared" si="48"/>
        <v>BFEC</v>
      </c>
      <c r="BU23" s="12" t="str">
        <f t="shared" si="49"/>
        <v>0000000</v>
      </c>
      <c r="BV23" s="12" t="str">
        <f t="shared" si="50"/>
        <v/>
      </c>
      <c r="BW23" s="12" t="str">
        <f t="shared" si="51"/>
        <v/>
      </c>
      <c r="BX23" s="12" t="str">
        <f t="shared" si="52"/>
        <v/>
      </c>
      <c r="BY23" s="18" t="str">
        <f t="shared" si="53"/>
        <v/>
      </c>
      <c r="BZ23" s="12" t="str">
        <f t="shared" si="54"/>
        <v/>
      </c>
      <c r="CA23" s="18" t="str">
        <f t="shared" si="55"/>
        <v>00000000000000000000</v>
      </c>
      <c r="CB23" s="18" t="str">
        <f>IFERROR(VLOOKUP(AZ23,Opcodes!$A$1:$B$88,2, FALSE),"")</f>
        <v>000000WEQZ100001</v>
      </c>
      <c r="CC23" s="12" t="str">
        <f>SUBSTITUTE(SUBSTITUTE(SUBSTITUTE(SUBSTITUTE(SUBSTITUTE(SUBSTITUTE(SUBSTITUTE(SUBSTITUTE(SUBSTITUTE(SUBSTITUTE(CB23,Opcodes!$I$3,BM23),Opcodes!$I$4,BN23),Opcodes!$I$5,BO23),Opcodes!$I$6,BZ23),Opcodes!$I$8,BV23),Opcodes!$I$9,BW23),Opcodes!$I$10,BX23),Opcodes!$I$11,BY23),Opcodes!$I$15,"00000"),Opcodes!$I$13,CA23)</f>
        <v>00000000001001010000100000100001</v>
      </c>
      <c r="CD23" s="12" t="str">
        <f t="shared" si="56"/>
        <v/>
      </c>
      <c r="CE23" s="12" t="str">
        <f t="shared" si="57"/>
        <v>21082500</v>
      </c>
      <c r="CF23" s="12" t="str">
        <f t="shared" si="58"/>
        <v xml:space="preserve"> </v>
      </c>
    </row>
    <row r="24" spans="1:84">
      <c r="A24" t="e">
        <f>IF(AJ24,INDEX(Code!$A:$A,AK24),"")</f>
        <v>#VALUE!</v>
      </c>
      <c r="B24" s="12" t="e">
        <f t="shared" si="1"/>
        <v>#VALUE!</v>
      </c>
      <c r="C24" t="e">
        <f t="shared" si="2"/>
        <v>#VALUE!</v>
      </c>
      <c r="F24" s="1">
        <f>IFERROR(VLOOKUP(INDEX(Code!$A:$A,AK24),$AE$1:$AF$24,2,FALSE),0)</f>
        <v>0</v>
      </c>
      <c r="G24" s="24" t="s">
        <v>46</v>
      </c>
      <c r="AE24" s="25"/>
      <c r="AF24" s="26">
        <f>ROW()</f>
        <v>24</v>
      </c>
      <c r="AG24" s="27"/>
      <c r="AH24" s="28"/>
      <c r="AJ24" s="1" t="e">
        <f t="shared" si="0"/>
        <v>#VALUE!</v>
      </c>
      <c r="AK24" s="1" t="e">
        <f t="shared" si="59"/>
        <v>#VALUE!</v>
      </c>
      <c r="AL24" s="1" t="e">
        <f t="shared" si="4"/>
        <v>#VALUE!</v>
      </c>
      <c r="AO24" s="12">
        <f>IF(LEFT(AS24,4)=".org",MAX(AO$1:AO23)+1,0)</f>
        <v>0</v>
      </c>
      <c r="AP24" s="1" t="e">
        <f>IF(AS23="","",MAX(AP25:AP$65535)+1)</f>
        <v>#VALUE!</v>
      </c>
      <c r="AQ24" s="1" t="e">
        <f t="shared" si="25"/>
        <v>#VALUE!</v>
      </c>
      <c r="AR24" s="1" t="str">
        <f t="shared" si="26"/>
        <v>0x80150050</v>
      </c>
      <c r="AS24" s="16" t="str">
        <f>INDEX(Code!$B:$B,ROW())&amp;""</f>
        <v>lbu r5, 0x4749(r1)</v>
      </c>
      <c r="AT24" s="12">
        <v>1</v>
      </c>
      <c r="AU24" s="12">
        <f t="shared" si="27"/>
        <v>4</v>
      </c>
      <c r="AV24" s="12">
        <f t="shared" si="28"/>
        <v>7</v>
      </c>
      <c r="AW24" s="12">
        <f t="shared" si="29"/>
        <v>16</v>
      </c>
      <c r="AX24" s="12">
        <f t="shared" si="9"/>
        <v>15</v>
      </c>
      <c r="AY24" s="12">
        <f t="shared" si="30"/>
        <v>18</v>
      </c>
      <c r="AZ24" s="17" t="str">
        <f t="shared" si="31"/>
        <v>lbu</v>
      </c>
      <c r="BA24" s="17" t="str">
        <f t="shared" si="32"/>
        <v>r5</v>
      </c>
      <c r="BB24" s="17" t="str">
        <f t="shared" si="33"/>
        <v>0x4749</v>
      </c>
      <c r="BC24" s="17" t="str">
        <f t="shared" si="34"/>
        <v/>
      </c>
      <c r="BD24" s="17" t="str">
        <f t="shared" si="35"/>
        <v>r1</v>
      </c>
      <c r="BE24" s="17">
        <f t="shared" si="36"/>
        <v>1</v>
      </c>
      <c r="BF24" s="17">
        <f t="shared" si="37"/>
        <v>0</v>
      </c>
      <c r="BG24" s="17">
        <f t="shared" si="38"/>
        <v>0</v>
      </c>
      <c r="BH24" s="17">
        <f t="shared" si="39"/>
        <v>2</v>
      </c>
      <c r="BI24" s="17">
        <f t="shared" si="40"/>
        <v>4</v>
      </c>
      <c r="BJ24" s="17"/>
      <c r="BM24" s="12" t="str">
        <f t="shared" si="41"/>
        <v>00101</v>
      </c>
      <c r="BN24" s="12" t="str">
        <f t="shared" si="42"/>
        <v/>
      </c>
      <c r="BO24" s="12" t="str">
        <f t="shared" si="43"/>
        <v/>
      </c>
      <c r="BP24" s="12" t="str">
        <f t="shared" si="44"/>
        <v>0x4749</v>
      </c>
      <c r="BQ24" s="12" t="str">
        <f t="shared" si="45"/>
        <v>FFFFB8B7</v>
      </c>
      <c r="BR24" s="12" t="str">
        <f t="shared" si="46"/>
        <v>00004749</v>
      </c>
      <c r="BS24" s="12" t="str">
        <f t="shared" si="47"/>
        <v>04749</v>
      </c>
      <c r="BT24" s="12" t="str">
        <f t="shared" si="48"/>
        <v>D1BE</v>
      </c>
      <c r="BU24" s="12" t="str">
        <f t="shared" si="49"/>
        <v>00011D2</v>
      </c>
      <c r="BV24" s="12" t="str">
        <f t="shared" si="50"/>
        <v>1101000110111110</v>
      </c>
      <c r="BW24" s="12" t="str">
        <f t="shared" si="51"/>
        <v>00000000000001000111010010</v>
      </c>
      <c r="BX24" s="12" t="str">
        <f t="shared" si="52"/>
        <v>01001</v>
      </c>
      <c r="BY24" s="18" t="str">
        <f t="shared" si="53"/>
        <v>0100011101001001</v>
      </c>
      <c r="BZ24" s="12" t="str">
        <f t="shared" si="54"/>
        <v>00001</v>
      </c>
      <c r="CA24" s="18" t="str">
        <f t="shared" si="55"/>
        <v>00000100011101001001</v>
      </c>
      <c r="CB24" s="18" t="str">
        <f>IFERROR(VLOOKUP(AZ24,Opcodes!$A$1:$B$88,2, FALSE),"")</f>
        <v>100100RQL</v>
      </c>
      <c r="CC24" s="12" t="str">
        <f>SUBSTITUTE(SUBSTITUTE(SUBSTITUTE(SUBSTITUTE(SUBSTITUTE(SUBSTITUTE(SUBSTITUTE(SUBSTITUTE(SUBSTITUTE(SUBSTITUTE(CB24,Opcodes!$I$3,BM24),Opcodes!$I$4,BN24),Opcodes!$I$5,BO24),Opcodes!$I$6,BZ24),Opcodes!$I$8,BV24),Opcodes!$I$9,BW24),Opcodes!$I$10,BX24),Opcodes!$I$11,BY24),Opcodes!$I$15,"00000"),Opcodes!$I$13,CA24)</f>
        <v>10010000001001010100011101001001</v>
      </c>
      <c r="CD24" s="12" t="str">
        <f t="shared" si="56"/>
        <v/>
      </c>
      <c r="CE24" s="12" t="str">
        <f t="shared" si="57"/>
        <v>49472590</v>
      </c>
      <c r="CF24" s="12" t="str">
        <f t="shared" si="58"/>
        <v xml:space="preserve"> </v>
      </c>
    </row>
    <row r="25" spans="1:84">
      <c r="A25" t="e">
        <f>IF(AJ25,INDEX(Code!$A:$A,AK25),"")</f>
        <v>#VALUE!</v>
      </c>
      <c r="B25" s="12" t="e">
        <f t="shared" si="1"/>
        <v>#VALUE!</v>
      </c>
      <c r="C25" t="e">
        <f t="shared" si="2"/>
        <v>#VALUE!</v>
      </c>
      <c r="F25" s="1">
        <f>IFERROR(VLOOKUP(INDEX(Code!$A:$A,AK25),$AE$1:$AF$24,2,FALSE),0)</f>
        <v>0</v>
      </c>
      <c r="G25" s="24" t="s">
        <v>46</v>
      </c>
      <c r="AJ25" s="1" t="e">
        <f t="shared" si="0"/>
        <v>#VALUE!</v>
      </c>
      <c r="AK25" s="1" t="e">
        <f t="shared" si="59"/>
        <v>#VALUE!</v>
      </c>
      <c r="AL25" s="1" t="e">
        <f t="shared" si="4"/>
        <v>#VALUE!</v>
      </c>
      <c r="AO25" s="12">
        <f>IF(LEFT(AS25,4)=".org",MAX(AO$1:AO24)+1,0)</f>
        <v>0</v>
      </c>
      <c r="AP25" s="1" t="e">
        <f>IF(AS24="","",MAX(AP26:AP$65535)+1)</f>
        <v>#VALUE!</v>
      </c>
      <c r="AQ25" s="1" t="e">
        <f t="shared" si="25"/>
        <v>#VALUE!</v>
      </c>
      <c r="AR25" s="1" t="str">
        <f t="shared" si="26"/>
        <v>0x80150054</v>
      </c>
      <c r="AS25" s="16" t="str">
        <f>INDEX(Code!$B:$B,ROW())&amp;""</f>
        <v>ori r6, r0, 0x0001</v>
      </c>
      <c r="AT25" s="12">
        <v>1</v>
      </c>
      <c r="AU25" s="12">
        <f t="shared" si="27"/>
        <v>4</v>
      </c>
      <c r="AV25" s="12">
        <f t="shared" si="28"/>
        <v>7</v>
      </c>
      <c r="AW25" s="12">
        <f t="shared" si="29"/>
        <v>11</v>
      </c>
      <c r="AX25" s="12">
        <f t="shared" si="9"/>
        <v>19</v>
      </c>
      <c r="AY25" s="12">
        <f t="shared" si="30"/>
        <v>18</v>
      </c>
      <c r="AZ25" s="17" t="str">
        <f t="shared" si="31"/>
        <v>ori</v>
      </c>
      <c r="BA25" s="17" t="str">
        <f t="shared" si="32"/>
        <v>r6</v>
      </c>
      <c r="BB25" s="17" t="str">
        <f t="shared" si="33"/>
        <v>r0</v>
      </c>
      <c r="BC25" s="17" t="str">
        <f t="shared" si="34"/>
        <v>0x0001</v>
      </c>
      <c r="BD25" s="17" t="str">
        <f t="shared" si="35"/>
        <v/>
      </c>
      <c r="BE25" s="17">
        <f t="shared" si="36"/>
        <v>1</v>
      </c>
      <c r="BF25" s="17">
        <f t="shared" si="37"/>
        <v>2</v>
      </c>
      <c r="BG25" s="17">
        <f t="shared" si="38"/>
        <v>0</v>
      </c>
      <c r="BH25" s="17">
        <f t="shared" si="39"/>
        <v>3</v>
      </c>
      <c r="BI25" s="17">
        <f t="shared" si="40"/>
        <v>0</v>
      </c>
      <c r="BJ25" s="17"/>
      <c r="BM25" s="12" t="str">
        <f t="shared" si="41"/>
        <v>00110</v>
      </c>
      <c r="BN25" s="12" t="str">
        <f t="shared" si="42"/>
        <v>00000</v>
      </c>
      <c r="BO25" s="12" t="str">
        <f t="shared" si="43"/>
        <v/>
      </c>
      <c r="BP25" s="12" t="str">
        <f t="shared" si="44"/>
        <v>0x0001</v>
      </c>
      <c r="BQ25" s="12" t="str">
        <f t="shared" si="45"/>
        <v>FFFFFFFF</v>
      </c>
      <c r="BR25" s="12" t="str">
        <f t="shared" si="46"/>
        <v>00000001</v>
      </c>
      <c r="BS25" s="12" t="str">
        <f t="shared" si="47"/>
        <v>00001</v>
      </c>
      <c r="BT25" s="12" t="str">
        <f t="shared" si="48"/>
        <v>BFEB</v>
      </c>
      <c r="BU25" s="12" t="str">
        <f t="shared" si="49"/>
        <v>0000000</v>
      </c>
      <c r="BV25" s="12" t="str">
        <f t="shared" si="50"/>
        <v>1011111111101011</v>
      </c>
      <c r="BW25" s="12" t="str">
        <f t="shared" si="51"/>
        <v>00000000000000000000000000</v>
      </c>
      <c r="BX25" s="12" t="str">
        <f t="shared" si="52"/>
        <v>00001</v>
      </c>
      <c r="BY25" s="18" t="str">
        <f t="shared" si="53"/>
        <v>0000000000000001</v>
      </c>
      <c r="BZ25" s="12" t="str">
        <f t="shared" si="54"/>
        <v/>
      </c>
      <c r="CA25" s="18" t="str">
        <f t="shared" si="55"/>
        <v>00000000000000000001</v>
      </c>
      <c r="CB25" s="18" t="str">
        <f>IFERROR(VLOOKUP(AZ25,Opcodes!$A$1:$B$88,2, FALSE),"")</f>
        <v>001101WQL</v>
      </c>
      <c r="CC25" s="12" t="str">
        <f>SUBSTITUTE(SUBSTITUTE(SUBSTITUTE(SUBSTITUTE(SUBSTITUTE(SUBSTITUTE(SUBSTITUTE(SUBSTITUTE(SUBSTITUTE(SUBSTITUTE(CB25,Opcodes!$I$3,BM25),Opcodes!$I$4,BN25),Opcodes!$I$5,BO25),Opcodes!$I$6,BZ25),Opcodes!$I$8,BV25),Opcodes!$I$9,BW25),Opcodes!$I$10,BX25),Opcodes!$I$11,BY25),Opcodes!$I$15,"00000"),Opcodes!$I$13,CA25)</f>
        <v>00110100000001100000000000000001</v>
      </c>
      <c r="CD25" s="12" t="str">
        <f t="shared" si="56"/>
        <v/>
      </c>
      <c r="CE25" s="12" t="str">
        <f t="shared" si="57"/>
        <v>01000634</v>
      </c>
      <c r="CF25" s="12" t="str">
        <f t="shared" si="58"/>
        <v xml:space="preserve"> </v>
      </c>
    </row>
    <row r="26" spans="1:84">
      <c r="A26" t="e">
        <f>IF(AJ26,INDEX(Code!$A:$A,AK26),"")</f>
        <v>#VALUE!</v>
      </c>
      <c r="B26" s="12" t="e">
        <f t="shared" si="1"/>
        <v>#VALUE!</v>
      </c>
      <c r="C26" t="e">
        <f t="shared" si="2"/>
        <v>#VALUE!</v>
      </c>
      <c r="F26" s="1">
        <f>IFERROR(VLOOKUP(INDEX(Code!$A:$A,AK26),$AE$1:$AF$24,2,FALSE),0)</f>
        <v>0</v>
      </c>
      <c r="G26" s="24" t="s">
        <v>46</v>
      </c>
      <c r="AJ26" s="1" t="e">
        <f t="shared" si="0"/>
        <v>#VALUE!</v>
      </c>
      <c r="AK26" s="1" t="e">
        <f t="shared" si="59"/>
        <v>#VALUE!</v>
      </c>
      <c r="AL26" s="1" t="e">
        <f t="shared" si="4"/>
        <v>#VALUE!</v>
      </c>
      <c r="AO26" s="12">
        <f>IF(LEFT(AS26,4)=".org",MAX(AO$1:AO25)+1,0)</f>
        <v>0</v>
      </c>
      <c r="AP26" s="1" t="e">
        <f>IF(AS25="","",MAX(AP27:AP$65535)+1)</f>
        <v>#VALUE!</v>
      </c>
      <c r="AQ26" s="1" t="e">
        <f t="shared" si="25"/>
        <v>#VALUE!</v>
      </c>
      <c r="AR26" s="1" t="str">
        <f t="shared" si="26"/>
        <v>0x80150058</v>
      </c>
      <c r="AS26" s="16" t="str">
        <f>INDEX(Code!$B:$B,ROW())&amp;""</f>
        <v>sllv r5, r6, r5</v>
      </c>
      <c r="AT26" s="12">
        <v>1</v>
      </c>
      <c r="AU26" s="12">
        <f t="shared" si="27"/>
        <v>5</v>
      </c>
      <c r="AV26" s="12">
        <f t="shared" si="28"/>
        <v>8</v>
      </c>
      <c r="AW26" s="12">
        <f t="shared" si="29"/>
        <v>12</v>
      </c>
      <c r="AX26" s="12">
        <f t="shared" si="9"/>
        <v>16</v>
      </c>
      <c r="AY26" s="12">
        <f t="shared" si="30"/>
        <v>15</v>
      </c>
      <c r="AZ26" s="17" t="str">
        <f t="shared" si="31"/>
        <v>sllv</v>
      </c>
      <c r="BA26" s="17" t="str">
        <f t="shared" si="32"/>
        <v>r5</v>
      </c>
      <c r="BB26" s="17" t="str">
        <f t="shared" si="33"/>
        <v>r6</v>
      </c>
      <c r="BC26" s="17" t="str">
        <f t="shared" si="34"/>
        <v>r5</v>
      </c>
      <c r="BD26" s="17" t="str">
        <f t="shared" si="35"/>
        <v/>
      </c>
      <c r="BE26" s="17">
        <f t="shared" si="36"/>
        <v>1</v>
      </c>
      <c r="BF26" s="17">
        <f t="shared" si="37"/>
        <v>2</v>
      </c>
      <c r="BG26" s="17">
        <f t="shared" si="38"/>
        <v>3</v>
      </c>
      <c r="BH26" s="17">
        <f t="shared" si="39"/>
        <v>0</v>
      </c>
      <c r="BI26" s="17">
        <f t="shared" si="40"/>
        <v>0</v>
      </c>
      <c r="BJ26" s="17"/>
      <c r="BM26" s="12" t="str">
        <f t="shared" si="41"/>
        <v>00101</v>
      </c>
      <c r="BN26" s="12" t="str">
        <f t="shared" si="42"/>
        <v>00110</v>
      </c>
      <c r="BO26" s="12" t="str">
        <f t="shared" si="43"/>
        <v>00101</v>
      </c>
      <c r="BP26" s="12" t="str">
        <f t="shared" si="44"/>
        <v/>
      </c>
      <c r="BQ26" s="12" t="str">
        <f t="shared" si="45"/>
        <v/>
      </c>
      <c r="BR26" s="12" t="str">
        <f t="shared" si="46"/>
        <v/>
      </c>
      <c r="BS26" s="12" t="str">
        <f t="shared" si="47"/>
        <v>00000</v>
      </c>
      <c r="BT26" s="12" t="str">
        <f t="shared" si="48"/>
        <v>BFE9</v>
      </c>
      <c r="BU26" s="12" t="str">
        <f t="shared" si="49"/>
        <v>0000000</v>
      </c>
      <c r="BV26" s="12" t="str">
        <f t="shared" si="50"/>
        <v/>
      </c>
      <c r="BW26" s="12" t="str">
        <f t="shared" si="51"/>
        <v/>
      </c>
      <c r="BX26" s="12" t="str">
        <f t="shared" si="52"/>
        <v/>
      </c>
      <c r="BY26" s="18" t="str">
        <f t="shared" si="53"/>
        <v/>
      </c>
      <c r="BZ26" s="12" t="str">
        <f t="shared" si="54"/>
        <v/>
      </c>
      <c r="CA26" s="18" t="str">
        <f t="shared" si="55"/>
        <v>00000000000000000000</v>
      </c>
      <c r="CB26" s="18" t="str">
        <f>IFERROR(VLOOKUP(AZ26,Opcodes!$A$1:$B$88,2, FALSE),"")</f>
        <v>000000EWQZ000100</v>
      </c>
      <c r="CC26" s="12" t="str">
        <f>SUBSTITUTE(SUBSTITUTE(SUBSTITUTE(SUBSTITUTE(SUBSTITUTE(SUBSTITUTE(SUBSTITUTE(SUBSTITUTE(SUBSTITUTE(SUBSTITUTE(CB26,Opcodes!$I$3,BM26),Opcodes!$I$4,BN26),Opcodes!$I$5,BO26),Opcodes!$I$6,BZ26),Opcodes!$I$8,BV26),Opcodes!$I$9,BW26),Opcodes!$I$10,BX26),Opcodes!$I$11,BY26),Opcodes!$I$15,"00000"),Opcodes!$I$13,CA26)</f>
        <v>00000000101001100010100000000100</v>
      </c>
      <c r="CD26" s="12" t="str">
        <f t="shared" si="56"/>
        <v/>
      </c>
      <c r="CE26" s="12" t="str">
        <f t="shared" si="57"/>
        <v>0428A600</v>
      </c>
      <c r="CF26" s="12" t="str">
        <f t="shared" si="58"/>
        <v xml:space="preserve"> </v>
      </c>
    </row>
    <row r="27" spans="1:84">
      <c r="A27" t="e">
        <f>IF(AJ27,INDEX(Code!$A:$A,AK27),"")</f>
        <v>#VALUE!</v>
      </c>
      <c r="B27" s="12" t="e">
        <f t="shared" si="1"/>
        <v>#VALUE!</v>
      </c>
      <c r="C27" t="e">
        <f t="shared" si="2"/>
        <v>#VALUE!</v>
      </c>
      <c r="F27" s="1">
        <f>IFERROR(VLOOKUP(INDEX(Code!$A:$A,AK27),$AE$1:$AF$24,2,FALSE),0)</f>
        <v>0</v>
      </c>
      <c r="G27" s="24" t="s">
        <v>46</v>
      </c>
      <c r="AJ27" s="1" t="e">
        <f t="shared" si="0"/>
        <v>#VALUE!</v>
      </c>
      <c r="AK27" s="1" t="e">
        <f t="shared" si="59"/>
        <v>#VALUE!</v>
      </c>
      <c r="AL27" s="1" t="e">
        <f t="shared" si="4"/>
        <v>#VALUE!</v>
      </c>
      <c r="AO27" s="12">
        <f>IF(LEFT(AS27,4)=".org",MAX(AO$1:AO26)+1,0)</f>
        <v>0</v>
      </c>
      <c r="AP27" s="1" t="e">
        <f>IF(AS26="","",MAX(AP28:AP$65535)+1)</f>
        <v>#VALUE!</v>
      </c>
      <c r="AQ27" s="1" t="e">
        <f t="shared" si="25"/>
        <v>#VALUE!</v>
      </c>
      <c r="AR27" s="1" t="str">
        <f t="shared" si="26"/>
        <v>0x8015005C</v>
      </c>
      <c r="AS27" s="16" t="str">
        <f>INDEX(Code!$B:$B,ROW())&amp;""</f>
        <v>beq r4, r0, 0x80150080</v>
      </c>
      <c r="AT27" s="12">
        <v>1</v>
      </c>
      <c r="AU27" s="12">
        <f t="shared" si="27"/>
        <v>4</v>
      </c>
      <c r="AV27" s="12">
        <f t="shared" si="28"/>
        <v>7</v>
      </c>
      <c r="AW27" s="12">
        <f t="shared" si="29"/>
        <v>11</v>
      </c>
      <c r="AX27" s="12">
        <f t="shared" si="9"/>
        <v>23</v>
      </c>
      <c r="AY27" s="12">
        <f t="shared" si="30"/>
        <v>22</v>
      </c>
      <c r="AZ27" s="17" t="str">
        <f t="shared" si="31"/>
        <v>beq</v>
      </c>
      <c r="BA27" s="17" t="str">
        <f t="shared" si="32"/>
        <v>r4</v>
      </c>
      <c r="BB27" s="17" t="str">
        <f t="shared" si="33"/>
        <v>r0</v>
      </c>
      <c r="BC27" s="17" t="str">
        <f t="shared" si="34"/>
        <v>0x80150080</v>
      </c>
      <c r="BD27" s="17" t="str">
        <f t="shared" si="35"/>
        <v/>
      </c>
      <c r="BE27" s="17">
        <f t="shared" si="36"/>
        <v>1</v>
      </c>
      <c r="BF27" s="17">
        <f t="shared" si="37"/>
        <v>2</v>
      </c>
      <c r="BG27" s="17">
        <f t="shared" si="38"/>
        <v>0</v>
      </c>
      <c r="BH27" s="17">
        <f t="shared" si="39"/>
        <v>3</v>
      </c>
      <c r="BI27" s="17">
        <f t="shared" si="40"/>
        <v>0</v>
      </c>
      <c r="BJ27" s="17"/>
      <c r="BM27" s="12" t="str">
        <f t="shared" si="41"/>
        <v>00100</v>
      </c>
      <c r="BN27" s="12" t="str">
        <f t="shared" si="42"/>
        <v>00000</v>
      </c>
      <c r="BO27" s="12" t="str">
        <f t="shared" si="43"/>
        <v/>
      </c>
      <c r="BP27" s="12" t="str">
        <f t="shared" si="44"/>
        <v>0x80150080</v>
      </c>
      <c r="BQ27" s="12" t="str">
        <f t="shared" si="45"/>
        <v>7FEAFF80</v>
      </c>
      <c r="BR27" s="12" t="str">
        <f t="shared" si="46"/>
        <v>80150080</v>
      </c>
      <c r="BS27" s="12" t="str">
        <f t="shared" si="47"/>
        <v>50080</v>
      </c>
      <c r="BT27" s="12" t="str">
        <f t="shared" si="48"/>
        <v>0008</v>
      </c>
      <c r="BU27" s="12" t="str">
        <f t="shared" si="49"/>
        <v>0054020</v>
      </c>
      <c r="BV27" s="12" t="str">
        <f t="shared" si="50"/>
        <v>0000000000001000</v>
      </c>
      <c r="BW27" s="12" t="str">
        <f t="shared" si="51"/>
        <v>00000001010100000000100000</v>
      </c>
      <c r="BX27" s="12" t="str">
        <f t="shared" si="52"/>
        <v>00000</v>
      </c>
      <c r="BY27" s="18" t="str">
        <f t="shared" si="53"/>
        <v>0000000010000000</v>
      </c>
      <c r="BZ27" s="12" t="str">
        <f t="shared" si="54"/>
        <v/>
      </c>
      <c r="CA27" s="18" t="str">
        <f t="shared" si="55"/>
        <v>01010000000010000000</v>
      </c>
      <c r="CB27" s="18" t="str">
        <f>IFERROR(VLOOKUP(AZ27,Opcodes!$A$1:$B$88,2, FALSE),"")</f>
        <v>000100QWB</v>
      </c>
      <c r="CC27" s="12" t="str">
        <f>SUBSTITUTE(SUBSTITUTE(SUBSTITUTE(SUBSTITUTE(SUBSTITUTE(SUBSTITUTE(SUBSTITUTE(SUBSTITUTE(SUBSTITUTE(SUBSTITUTE(CB27,Opcodes!$I$3,BM27),Opcodes!$I$4,BN27),Opcodes!$I$5,BO27),Opcodes!$I$6,BZ27),Opcodes!$I$8,BV27),Opcodes!$I$9,BW27),Opcodes!$I$10,BX27),Opcodes!$I$11,BY27),Opcodes!$I$15,"00000"),Opcodes!$I$13,CA27)</f>
        <v>00010000100000000000000000001000</v>
      </c>
      <c r="CD27" s="12" t="str">
        <f t="shared" si="56"/>
        <v/>
      </c>
      <c r="CE27" s="12" t="str">
        <f t="shared" si="57"/>
        <v>08008010</v>
      </c>
      <c r="CF27" s="12" t="str">
        <f t="shared" si="58"/>
        <v xml:space="preserve"> </v>
      </c>
    </row>
    <row r="28" spans="1:84">
      <c r="A28" t="e">
        <f>IF(AJ28,INDEX(Code!$A:$A,AK28),"")</f>
        <v>#VALUE!</v>
      </c>
      <c r="B28" s="12" t="e">
        <f t="shared" si="1"/>
        <v>#VALUE!</v>
      </c>
      <c r="C28" t="e">
        <f t="shared" si="2"/>
        <v>#VALUE!</v>
      </c>
      <c r="F28" s="1">
        <f>IFERROR(VLOOKUP(INDEX(Code!$A:$A,AK28),$AE$1:$AF$24,2,FALSE),0)</f>
        <v>0</v>
      </c>
      <c r="G28" s="24" t="s">
        <v>46</v>
      </c>
      <c r="AJ28" s="1" t="e">
        <f t="shared" si="0"/>
        <v>#VALUE!</v>
      </c>
      <c r="AK28" s="1" t="e">
        <f t="shared" si="59"/>
        <v>#VALUE!</v>
      </c>
      <c r="AL28" s="1" t="e">
        <f t="shared" si="4"/>
        <v>#VALUE!</v>
      </c>
      <c r="AO28" s="12">
        <f>IF(LEFT(AS28,4)=".org",MAX(AO$1:AO27)+1,0)</f>
        <v>0</v>
      </c>
      <c r="AP28" s="1" t="e">
        <f>IF(AS27="","",MAX(AP29:AP$65535)+1)</f>
        <v>#VALUE!</v>
      </c>
      <c r="AQ28" s="1" t="e">
        <f t="shared" si="25"/>
        <v>#VALUE!</v>
      </c>
      <c r="AR28" s="1" t="str">
        <f t="shared" si="26"/>
        <v>0x80150060</v>
      </c>
      <c r="AS28" s="16" t="str">
        <f>INDEX(Code!$B:$B,ROW())&amp;""</f>
        <v>addiu r4, r4, 0xFFFF</v>
      </c>
      <c r="AT28" s="12">
        <v>1</v>
      </c>
      <c r="AU28" s="12">
        <f t="shared" si="27"/>
        <v>6</v>
      </c>
      <c r="AV28" s="12">
        <f t="shared" si="28"/>
        <v>9</v>
      </c>
      <c r="AW28" s="12">
        <f t="shared" si="29"/>
        <v>13</v>
      </c>
      <c r="AX28" s="12">
        <f t="shared" si="9"/>
        <v>21</v>
      </c>
      <c r="AY28" s="12">
        <f t="shared" si="30"/>
        <v>20</v>
      </c>
      <c r="AZ28" s="17" t="str">
        <f t="shared" si="31"/>
        <v>addiu</v>
      </c>
      <c r="BA28" s="17" t="str">
        <f t="shared" si="32"/>
        <v>r4</v>
      </c>
      <c r="BB28" s="17" t="str">
        <f t="shared" si="33"/>
        <v>r4</v>
      </c>
      <c r="BC28" s="17" t="str">
        <f t="shared" si="34"/>
        <v>0xFFFF</v>
      </c>
      <c r="BD28" s="17" t="str">
        <f t="shared" si="35"/>
        <v/>
      </c>
      <c r="BE28" s="17">
        <f t="shared" si="36"/>
        <v>1</v>
      </c>
      <c r="BF28" s="17">
        <f t="shared" si="37"/>
        <v>2</v>
      </c>
      <c r="BG28" s="17">
        <f t="shared" si="38"/>
        <v>0</v>
      </c>
      <c r="BH28" s="17">
        <f t="shared" si="39"/>
        <v>3</v>
      </c>
      <c r="BI28" s="17">
        <f t="shared" si="40"/>
        <v>0</v>
      </c>
      <c r="BJ28" s="17"/>
      <c r="BM28" s="12" t="str">
        <f t="shared" si="41"/>
        <v>00100</v>
      </c>
      <c r="BN28" s="12" t="str">
        <f t="shared" si="42"/>
        <v>00100</v>
      </c>
      <c r="BO28" s="12" t="str">
        <f t="shared" si="43"/>
        <v/>
      </c>
      <c r="BP28" s="12" t="str">
        <f t="shared" si="44"/>
        <v>0xFFFF</v>
      </c>
      <c r="BQ28" s="12" t="str">
        <f t="shared" si="45"/>
        <v>FFFF0001</v>
      </c>
      <c r="BR28" s="12" t="str">
        <f t="shared" si="46"/>
        <v>0000FFFF</v>
      </c>
      <c r="BS28" s="12" t="str">
        <f t="shared" si="47"/>
        <v>0FFFF</v>
      </c>
      <c r="BT28" s="12" t="str">
        <f t="shared" si="48"/>
        <v>FFE7</v>
      </c>
      <c r="BU28" s="12" t="str">
        <f t="shared" si="49"/>
        <v>0003FFF</v>
      </c>
      <c r="BV28" s="12" t="str">
        <f t="shared" si="50"/>
        <v>1111111111100111</v>
      </c>
      <c r="BW28" s="12" t="str">
        <f t="shared" si="51"/>
        <v>00000000000011111111111111</v>
      </c>
      <c r="BX28" s="12" t="str">
        <f t="shared" si="52"/>
        <v>11111</v>
      </c>
      <c r="BY28" s="18" t="str">
        <f t="shared" si="53"/>
        <v>1111111111111111</v>
      </c>
      <c r="BZ28" s="12" t="str">
        <f t="shared" si="54"/>
        <v/>
      </c>
      <c r="CA28" s="18" t="str">
        <f t="shared" si="55"/>
        <v>00001111111111111111</v>
      </c>
      <c r="CB28" s="18" t="str">
        <f>IFERROR(VLOOKUP(AZ28,Opcodes!$A$1:$B$88,2, FALSE),"")</f>
        <v>001001WQL</v>
      </c>
      <c r="CC28" s="12" t="str">
        <f>SUBSTITUTE(SUBSTITUTE(SUBSTITUTE(SUBSTITUTE(SUBSTITUTE(SUBSTITUTE(SUBSTITUTE(SUBSTITUTE(SUBSTITUTE(SUBSTITUTE(CB28,Opcodes!$I$3,BM28),Opcodes!$I$4,BN28),Opcodes!$I$5,BO28),Opcodes!$I$6,BZ28),Opcodes!$I$8,BV28),Opcodes!$I$9,BW28),Opcodes!$I$10,BX28),Opcodes!$I$11,BY28),Opcodes!$I$15,"00000"),Opcodes!$I$13,CA28)</f>
        <v>00100100100001001111111111111111</v>
      </c>
      <c r="CD28" s="12" t="str">
        <f t="shared" si="56"/>
        <v/>
      </c>
      <c r="CE28" s="12" t="str">
        <f t="shared" si="57"/>
        <v>FFFF8424</v>
      </c>
      <c r="CF28" s="12" t="str">
        <f t="shared" si="58"/>
        <v xml:space="preserve"> </v>
      </c>
    </row>
    <row r="29" spans="1:84">
      <c r="A29" t="e">
        <f>IF(AJ29,INDEX(Code!$A:$A,AK29),"")</f>
        <v>#VALUE!</v>
      </c>
      <c r="B29" s="12" t="e">
        <f t="shared" si="1"/>
        <v>#VALUE!</v>
      </c>
      <c r="C29" t="e">
        <f t="shared" si="2"/>
        <v>#VALUE!</v>
      </c>
      <c r="F29" s="1">
        <f>IFERROR(VLOOKUP(INDEX(Code!$A:$A,AK29),$AE$1:$AF$24,2,FALSE),0)</f>
        <v>0</v>
      </c>
      <c r="G29" s="24" t="s">
        <v>46</v>
      </c>
      <c r="AJ29" s="1" t="e">
        <f t="shared" si="0"/>
        <v>#VALUE!</v>
      </c>
      <c r="AK29" s="1" t="e">
        <f t="shared" si="59"/>
        <v>#VALUE!</v>
      </c>
      <c r="AL29" s="1" t="e">
        <f t="shared" si="4"/>
        <v>#VALUE!</v>
      </c>
      <c r="AO29" s="12" t="e">
        <f>IF(LEFT(AS29,4)=".org",MAX(AO$1:AO28)+1,0)</f>
        <v>#VALUE!</v>
      </c>
      <c r="AP29" s="1" t="e">
        <f>IF(AS28="","",MAX(AP30:AP$65535)+1)</f>
        <v>#VALUE!</v>
      </c>
      <c r="AQ29" s="1" t="e">
        <f t="shared" si="25"/>
        <v>#VALUE!</v>
      </c>
      <c r="AR29" s="1" t="str">
        <f t="shared" si="26"/>
        <v>0x80150064</v>
      </c>
      <c r="AS29" s="16" t="e">
        <f>INDEX(Code!$B:$B,ROW())&amp;""</f>
        <v>#VALUE!</v>
      </c>
      <c r="AT29" s="12">
        <v>1</v>
      </c>
      <c r="AU29" s="12" t="e">
        <f t="shared" si="27"/>
        <v>#VALUE!</v>
      </c>
      <c r="AV29" s="12" t="e">
        <f t="shared" si="28"/>
        <v>#VALUE!</v>
      </c>
      <c r="AW29" s="12" t="e">
        <f t="shared" si="29"/>
        <v>#VALUE!</v>
      </c>
      <c r="AX29" s="12" t="e">
        <f t="shared" si="9"/>
        <v>#VALUE!</v>
      </c>
      <c r="AY29" s="12" t="e">
        <f t="shared" si="30"/>
        <v>#VALUE!</v>
      </c>
      <c r="AZ29" s="17" t="e">
        <f t="shared" si="31"/>
        <v>#VALUE!</v>
      </c>
      <c r="BA29" s="17" t="e">
        <f t="shared" si="32"/>
        <v>#VALUE!</v>
      </c>
      <c r="BB29" s="17" t="e">
        <f t="shared" si="33"/>
        <v>#VALUE!</v>
      </c>
      <c r="BC29" s="17" t="e">
        <f t="shared" si="34"/>
        <v>#VALUE!</v>
      </c>
      <c r="BD29" s="17" t="e">
        <f t="shared" si="35"/>
        <v>#VALUE!</v>
      </c>
      <c r="BE29" s="17" t="e">
        <f t="shared" si="36"/>
        <v>#VALUE!</v>
      </c>
      <c r="BF29" s="17" t="e">
        <f t="shared" si="37"/>
        <v>#VALUE!</v>
      </c>
      <c r="BG29" s="17" t="e">
        <f t="shared" si="38"/>
        <v>#VALUE!</v>
      </c>
      <c r="BH29" s="17">
        <f t="shared" si="39"/>
        <v>0</v>
      </c>
      <c r="BI29" s="17">
        <f t="shared" si="40"/>
        <v>0</v>
      </c>
      <c r="BJ29" s="17"/>
      <c r="BM29" s="12" t="e">
        <f t="shared" si="41"/>
        <v>#VALUE!</v>
      </c>
      <c r="BN29" s="12" t="e">
        <f t="shared" si="42"/>
        <v>#VALUE!</v>
      </c>
      <c r="BO29" s="12" t="e">
        <f t="shared" si="43"/>
        <v>#VALUE!</v>
      </c>
      <c r="BP29" s="12" t="str">
        <f t="shared" si="44"/>
        <v/>
      </c>
      <c r="BQ29" s="12" t="str">
        <f t="shared" si="45"/>
        <v/>
      </c>
      <c r="BR29" s="12" t="str">
        <f t="shared" si="46"/>
        <v/>
      </c>
      <c r="BS29" s="12" t="str">
        <f t="shared" si="47"/>
        <v>00000</v>
      </c>
      <c r="BT29" s="12" t="str">
        <f t="shared" si="48"/>
        <v>BFE6</v>
      </c>
      <c r="BU29" s="12" t="str">
        <f t="shared" si="49"/>
        <v>0000000</v>
      </c>
      <c r="BV29" s="12" t="str">
        <f t="shared" si="50"/>
        <v/>
      </c>
      <c r="BW29" s="12" t="str">
        <f t="shared" si="51"/>
        <v/>
      </c>
      <c r="BX29" s="12" t="str">
        <f t="shared" si="52"/>
        <v/>
      </c>
      <c r="BY29" s="18" t="str">
        <f t="shared" si="53"/>
        <v/>
      </c>
      <c r="BZ29" s="12" t="str">
        <f t="shared" si="54"/>
        <v/>
      </c>
      <c r="CA29" s="18" t="str">
        <f t="shared" si="55"/>
        <v>00000000000000000000</v>
      </c>
      <c r="CB29" s="18" t="str">
        <f>IFERROR(VLOOKUP(AZ29,Opcodes!$A$1:$B$88,2, FALSE),"")</f>
        <v/>
      </c>
      <c r="CC29" s="12" t="e">
        <f>SUBSTITUTE(SUBSTITUTE(SUBSTITUTE(SUBSTITUTE(SUBSTITUTE(SUBSTITUTE(SUBSTITUTE(SUBSTITUTE(SUBSTITUTE(SUBSTITUTE(CB29,Opcodes!$I$3,BM29),Opcodes!$I$4,BN29),Opcodes!$I$5,BO29),Opcodes!$I$6,BZ29),Opcodes!$I$8,BV29),Opcodes!$I$9,BW29),Opcodes!$I$10,BX29),Opcodes!$I$11,BY29),Opcodes!$I$15,"00000"),Opcodes!$I$13,CA29)</f>
        <v>#VALUE!</v>
      </c>
      <c r="CD29" s="12" t="e">
        <f t="shared" si="56"/>
        <v>#VALUE!</v>
      </c>
      <c r="CE29" s="12" t="e">
        <f t="shared" si="57"/>
        <v>#VALUE!</v>
      </c>
      <c r="CF29" s="12" t="str">
        <f t="shared" si="58"/>
        <v>Inv.</v>
      </c>
    </row>
    <row r="30" spans="1:84">
      <c r="A30" t="e">
        <f>IF(AJ30,INDEX(Code!$A:$A,AK30),"")</f>
        <v>#VALUE!</v>
      </c>
      <c r="B30" s="12" t="e">
        <f t="shared" si="1"/>
        <v>#VALUE!</v>
      </c>
      <c r="C30" t="e">
        <f t="shared" si="2"/>
        <v>#VALUE!</v>
      </c>
      <c r="F30" s="1">
        <f>IFERROR(VLOOKUP(INDEX(Code!$A:$A,AK30),$AE$1:$AF$24,2,FALSE),0)</f>
        <v>0</v>
      </c>
      <c r="G30" s="24" t="s">
        <v>46</v>
      </c>
      <c r="AJ30" s="1" t="e">
        <f t="shared" si="0"/>
        <v>#VALUE!</v>
      </c>
      <c r="AK30" s="1" t="e">
        <f t="shared" si="59"/>
        <v>#VALUE!</v>
      </c>
      <c r="AL30" s="1" t="e">
        <f t="shared" si="4"/>
        <v>#VALUE!</v>
      </c>
      <c r="AO30" s="12">
        <f>IF(LEFT(AS30,4)=".org",MAX(AO$1:AO29)+1,0)</f>
        <v>0</v>
      </c>
      <c r="AP30" s="1" t="e">
        <f>IF(AS29="","",MAX(AP31:AP$65535)+1)</f>
        <v>#VALUE!</v>
      </c>
      <c r="AQ30" s="1" t="e">
        <f t="shared" si="25"/>
        <v>#VALUE!</v>
      </c>
      <c r="AR30" s="1" t="str">
        <f t="shared" si="26"/>
        <v>0x80150068</v>
      </c>
      <c r="AS30" s="16" t="str">
        <f>INDEX(Code!$B:$B,ROW())&amp;""</f>
        <v>nop</v>
      </c>
      <c r="AT30" s="12">
        <v>1</v>
      </c>
      <c r="AU30" s="12">
        <f t="shared" si="27"/>
        <v>4</v>
      </c>
      <c r="AV30" s="12">
        <f t="shared" si="28"/>
        <v>4</v>
      </c>
      <c r="AW30" s="12">
        <f t="shared" si="29"/>
        <v>4</v>
      </c>
      <c r="AX30" s="12">
        <f t="shared" si="9"/>
        <v>4</v>
      </c>
      <c r="AY30" s="12">
        <f t="shared" si="30"/>
        <v>3</v>
      </c>
      <c r="AZ30" s="17" t="str">
        <f t="shared" si="31"/>
        <v>nop</v>
      </c>
      <c r="BA30" s="17" t="str">
        <f t="shared" si="32"/>
        <v/>
      </c>
      <c r="BB30" s="17" t="str">
        <f t="shared" si="33"/>
        <v/>
      </c>
      <c r="BC30" s="17" t="str">
        <f t="shared" si="34"/>
        <v/>
      </c>
      <c r="BD30" s="17" t="str">
        <f t="shared" si="35"/>
        <v/>
      </c>
      <c r="BE30" s="17">
        <f t="shared" si="36"/>
        <v>0</v>
      </c>
      <c r="BF30" s="17">
        <f t="shared" si="37"/>
        <v>0</v>
      </c>
      <c r="BG30" s="17">
        <f t="shared" si="38"/>
        <v>0</v>
      </c>
      <c r="BH30" s="17">
        <f t="shared" si="39"/>
        <v>0</v>
      </c>
      <c r="BI30" s="17">
        <f t="shared" si="40"/>
        <v>0</v>
      </c>
      <c r="BJ30" s="17"/>
      <c r="BM30" s="12" t="str">
        <f t="shared" si="41"/>
        <v/>
      </c>
      <c r="BN30" s="12" t="str">
        <f t="shared" si="42"/>
        <v/>
      </c>
      <c r="BO30" s="12" t="str">
        <f t="shared" si="43"/>
        <v/>
      </c>
      <c r="BP30" s="12" t="str">
        <f t="shared" si="44"/>
        <v/>
      </c>
      <c r="BQ30" s="12" t="str">
        <f t="shared" si="45"/>
        <v/>
      </c>
      <c r="BR30" s="12" t="str">
        <f t="shared" si="46"/>
        <v/>
      </c>
      <c r="BS30" s="12" t="str">
        <f t="shared" si="47"/>
        <v>00000</v>
      </c>
      <c r="BT30" s="12" t="str">
        <f t="shared" si="48"/>
        <v>BFE5</v>
      </c>
      <c r="BU30" s="12" t="str">
        <f t="shared" si="49"/>
        <v>0000000</v>
      </c>
      <c r="BV30" s="12" t="str">
        <f t="shared" si="50"/>
        <v/>
      </c>
      <c r="BW30" s="12" t="str">
        <f t="shared" si="51"/>
        <v/>
      </c>
      <c r="BX30" s="12" t="str">
        <f t="shared" si="52"/>
        <v/>
      </c>
      <c r="BY30" s="18" t="str">
        <f t="shared" si="53"/>
        <v/>
      </c>
      <c r="BZ30" s="12" t="str">
        <f t="shared" si="54"/>
        <v/>
      </c>
      <c r="CA30" s="18" t="str">
        <f t="shared" si="55"/>
        <v>00000000000000000000</v>
      </c>
      <c r="CB30" s="18" t="str">
        <f>IFERROR(VLOOKUP(AZ30,Opcodes!$A$1:$B$88,2, FALSE),"")</f>
        <v>000000ZZZZ000000</v>
      </c>
      <c r="CC30" s="12" t="str">
        <f>SUBSTITUTE(SUBSTITUTE(SUBSTITUTE(SUBSTITUTE(SUBSTITUTE(SUBSTITUTE(SUBSTITUTE(SUBSTITUTE(SUBSTITUTE(SUBSTITUTE(CB30,Opcodes!$I$3,BM30),Opcodes!$I$4,BN30),Opcodes!$I$5,BO30),Opcodes!$I$6,BZ30),Opcodes!$I$8,BV30),Opcodes!$I$9,BW30),Opcodes!$I$10,BX30),Opcodes!$I$11,BY30),Opcodes!$I$15,"00000"),Opcodes!$I$13,CA30)</f>
        <v>00000000000000000000000000000000</v>
      </c>
      <c r="CD30" s="12" t="str">
        <f t="shared" si="56"/>
        <v/>
      </c>
      <c r="CE30" s="12" t="str">
        <f t="shared" si="57"/>
        <v>00000000</v>
      </c>
      <c r="CF30" s="12" t="str">
        <f t="shared" si="58"/>
        <v xml:space="preserve"> </v>
      </c>
    </row>
    <row r="31" spans="1:84">
      <c r="A31" t="e">
        <f>IF(AJ31,INDEX(Code!$A:$A,AK31),"")</f>
        <v>#VALUE!</v>
      </c>
      <c r="B31" s="12" t="e">
        <f t="shared" si="1"/>
        <v>#VALUE!</v>
      </c>
      <c r="C31" t="e">
        <f t="shared" si="2"/>
        <v>#VALUE!</v>
      </c>
      <c r="F31" s="1">
        <f>IFERROR(VLOOKUP(INDEX(Code!$A:$A,AK31),$AE$1:$AF$24,2,FALSE),0)</f>
        <v>0</v>
      </c>
      <c r="G31" s="24" t="s">
        <v>46</v>
      </c>
      <c r="AJ31" s="1" t="e">
        <f t="shared" si="0"/>
        <v>#VALUE!</v>
      </c>
      <c r="AK31" s="1" t="e">
        <f t="shared" si="59"/>
        <v>#VALUE!</v>
      </c>
      <c r="AL31" s="1" t="e">
        <f t="shared" si="4"/>
        <v>#VALUE!</v>
      </c>
      <c r="AO31" s="12">
        <f>IF(LEFT(AS31,4)=".org",MAX(AO$1:AO30)+1,0)</f>
        <v>0</v>
      </c>
      <c r="AP31" s="1" t="e">
        <f>IF(AS30="","",MAX(AP32:AP$65535)+1)</f>
        <v>#VALUE!</v>
      </c>
      <c r="AQ31" s="1" t="e">
        <f t="shared" si="25"/>
        <v>#VALUE!</v>
      </c>
      <c r="AR31" s="1" t="str">
        <f t="shared" si="26"/>
        <v>0x8015006C</v>
      </c>
      <c r="AS31" s="16" t="str">
        <f>INDEX(Code!$B:$B,ROW())&amp;""</f>
        <v>and r6, r6, r5</v>
      </c>
      <c r="AT31" s="12">
        <v>1</v>
      </c>
      <c r="AU31" s="12">
        <f t="shared" si="27"/>
        <v>4</v>
      </c>
      <c r="AV31" s="12">
        <f t="shared" si="28"/>
        <v>7</v>
      </c>
      <c r="AW31" s="12">
        <f t="shared" si="29"/>
        <v>11</v>
      </c>
      <c r="AX31" s="12">
        <f t="shared" si="9"/>
        <v>15</v>
      </c>
      <c r="AY31" s="12">
        <f t="shared" si="30"/>
        <v>14</v>
      </c>
      <c r="AZ31" s="17" t="str">
        <f t="shared" si="31"/>
        <v>and</v>
      </c>
      <c r="BA31" s="17" t="str">
        <f t="shared" si="32"/>
        <v>r6</v>
      </c>
      <c r="BB31" s="17" t="str">
        <f t="shared" si="33"/>
        <v>r6</v>
      </c>
      <c r="BC31" s="17" t="str">
        <f t="shared" si="34"/>
        <v>r5</v>
      </c>
      <c r="BD31" s="17" t="str">
        <f t="shared" si="35"/>
        <v/>
      </c>
      <c r="BE31" s="17">
        <f t="shared" si="36"/>
        <v>1</v>
      </c>
      <c r="BF31" s="17">
        <f t="shared" si="37"/>
        <v>2</v>
      </c>
      <c r="BG31" s="17">
        <f t="shared" si="38"/>
        <v>3</v>
      </c>
      <c r="BH31" s="17">
        <f t="shared" si="39"/>
        <v>0</v>
      </c>
      <c r="BI31" s="17">
        <f t="shared" si="40"/>
        <v>0</v>
      </c>
      <c r="BJ31" s="17"/>
      <c r="BM31" s="12" t="str">
        <f t="shared" si="41"/>
        <v>00110</v>
      </c>
      <c r="BN31" s="12" t="str">
        <f t="shared" si="42"/>
        <v>00110</v>
      </c>
      <c r="BO31" s="12" t="str">
        <f t="shared" si="43"/>
        <v>00101</v>
      </c>
      <c r="BP31" s="12" t="str">
        <f t="shared" si="44"/>
        <v/>
      </c>
      <c r="BQ31" s="12" t="str">
        <f t="shared" si="45"/>
        <v/>
      </c>
      <c r="BR31" s="12" t="str">
        <f t="shared" si="46"/>
        <v/>
      </c>
      <c r="BS31" s="12" t="str">
        <f t="shared" si="47"/>
        <v>00000</v>
      </c>
      <c r="BT31" s="12" t="str">
        <f t="shared" si="48"/>
        <v>BFE4</v>
      </c>
      <c r="BU31" s="12" t="str">
        <f t="shared" si="49"/>
        <v>0000000</v>
      </c>
      <c r="BV31" s="12" t="str">
        <f t="shared" si="50"/>
        <v/>
      </c>
      <c r="BW31" s="12" t="str">
        <f t="shared" si="51"/>
        <v/>
      </c>
      <c r="BX31" s="12" t="str">
        <f t="shared" si="52"/>
        <v/>
      </c>
      <c r="BY31" s="18" t="str">
        <f t="shared" si="53"/>
        <v/>
      </c>
      <c r="BZ31" s="12" t="str">
        <f t="shared" si="54"/>
        <v/>
      </c>
      <c r="CA31" s="18" t="str">
        <f t="shared" si="55"/>
        <v>00000000000000000000</v>
      </c>
      <c r="CB31" s="18" t="str">
        <f>IFERROR(VLOOKUP(AZ31,Opcodes!$A$1:$B$88,2, FALSE),"")</f>
        <v>000000WEQZ100100</v>
      </c>
      <c r="CC31" s="12" t="str">
        <f>SUBSTITUTE(SUBSTITUTE(SUBSTITUTE(SUBSTITUTE(SUBSTITUTE(SUBSTITUTE(SUBSTITUTE(SUBSTITUTE(SUBSTITUTE(SUBSTITUTE(CB31,Opcodes!$I$3,BM31),Opcodes!$I$4,BN31),Opcodes!$I$5,BO31),Opcodes!$I$6,BZ31),Opcodes!$I$8,BV31),Opcodes!$I$9,BW31),Opcodes!$I$10,BX31),Opcodes!$I$11,BY31),Opcodes!$I$15,"00000"),Opcodes!$I$13,CA31)</f>
        <v>00000000110001010011000000100100</v>
      </c>
      <c r="CD31" s="12" t="str">
        <f t="shared" si="56"/>
        <v/>
      </c>
      <c r="CE31" s="12" t="str">
        <f t="shared" si="57"/>
        <v>2430C500</v>
      </c>
      <c r="CF31" s="12" t="str">
        <f t="shared" si="58"/>
        <v xml:space="preserve"> </v>
      </c>
    </row>
    <row r="32" spans="1:84">
      <c r="A32" t="e">
        <f>IF(AJ32,INDEX(Code!$A:$A,AK32),"")</f>
        <v>#VALUE!</v>
      </c>
      <c r="B32" s="12" t="e">
        <f t="shared" si="1"/>
        <v>#VALUE!</v>
      </c>
      <c r="C32" t="e">
        <f t="shared" si="2"/>
        <v>#VALUE!</v>
      </c>
      <c r="F32" s="1">
        <f>IFERROR(VLOOKUP(INDEX(Code!$A:$A,AK32),$AE$1:$AF$24,2,FALSE),0)</f>
        <v>0</v>
      </c>
      <c r="G32" s="24" t="s">
        <v>46</v>
      </c>
      <c r="AJ32" s="1" t="e">
        <f t="shared" si="0"/>
        <v>#VALUE!</v>
      </c>
      <c r="AK32" s="1" t="e">
        <f t="shared" si="59"/>
        <v>#VALUE!</v>
      </c>
      <c r="AL32" s="1" t="e">
        <f t="shared" si="4"/>
        <v>#VALUE!</v>
      </c>
      <c r="AO32" s="12">
        <f>IF(LEFT(AS32,4)=".org",MAX(AO$1:AO31)+1,0)</f>
        <v>0</v>
      </c>
      <c r="AP32" s="1" t="e">
        <f>IF(AS31="","",MAX(AP33:AP$65535)+1)</f>
        <v>#VALUE!</v>
      </c>
      <c r="AQ32" s="1" t="e">
        <f t="shared" si="25"/>
        <v>#VALUE!</v>
      </c>
      <c r="AR32" s="1" t="str">
        <f t="shared" si="26"/>
        <v>0x80150070</v>
      </c>
      <c r="AS32" s="16" t="str">
        <f>INDEX(Code!$B:$B,ROW())&amp;""</f>
        <v>bne r6, r0, 0x80150080</v>
      </c>
      <c r="AT32" s="12">
        <v>1</v>
      </c>
      <c r="AU32" s="12">
        <f t="shared" si="27"/>
        <v>4</v>
      </c>
      <c r="AV32" s="12">
        <f t="shared" si="28"/>
        <v>7</v>
      </c>
      <c r="AW32" s="12">
        <f t="shared" si="29"/>
        <v>11</v>
      </c>
      <c r="AX32" s="12">
        <f t="shared" si="9"/>
        <v>23</v>
      </c>
      <c r="AY32" s="12">
        <f t="shared" si="30"/>
        <v>22</v>
      </c>
      <c r="AZ32" s="17" t="str">
        <f t="shared" si="31"/>
        <v>bne</v>
      </c>
      <c r="BA32" s="17" t="str">
        <f t="shared" si="32"/>
        <v>r6</v>
      </c>
      <c r="BB32" s="17" t="str">
        <f t="shared" si="33"/>
        <v>r0</v>
      </c>
      <c r="BC32" s="17" t="str">
        <f t="shared" si="34"/>
        <v>0x80150080</v>
      </c>
      <c r="BD32" s="17" t="str">
        <f t="shared" si="35"/>
        <v/>
      </c>
      <c r="BE32" s="17">
        <f t="shared" si="36"/>
        <v>1</v>
      </c>
      <c r="BF32" s="17">
        <f t="shared" si="37"/>
        <v>2</v>
      </c>
      <c r="BG32" s="17">
        <f t="shared" si="38"/>
        <v>0</v>
      </c>
      <c r="BH32" s="17">
        <f t="shared" si="39"/>
        <v>3</v>
      </c>
      <c r="BI32" s="17">
        <f t="shared" si="40"/>
        <v>0</v>
      </c>
      <c r="BJ32" s="17"/>
      <c r="BM32" s="12" t="str">
        <f t="shared" si="41"/>
        <v>00110</v>
      </c>
      <c r="BN32" s="12" t="str">
        <f t="shared" si="42"/>
        <v>00000</v>
      </c>
      <c r="BO32" s="12" t="str">
        <f t="shared" si="43"/>
        <v/>
      </c>
      <c r="BP32" s="12" t="str">
        <f t="shared" si="44"/>
        <v>0x80150080</v>
      </c>
      <c r="BQ32" s="12" t="str">
        <f t="shared" si="45"/>
        <v>7FEAFF80</v>
      </c>
      <c r="BR32" s="12" t="str">
        <f t="shared" si="46"/>
        <v>80150080</v>
      </c>
      <c r="BS32" s="12" t="str">
        <f t="shared" si="47"/>
        <v>50080</v>
      </c>
      <c r="BT32" s="12" t="str">
        <f t="shared" si="48"/>
        <v>0003</v>
      </c>
      <c r="BU32" s="12" t="str">
        <f t="shared" si="49"/>
        <v>0054020</v>
      </c>
      <c r="BV32" s="12" t="str">
        <f t="shared" si="50"/>
        <v>0000000000000011</v>
      </c>
      <c r="BW32" s="12" t="str">
        <f t="shared" si="51"/>
        <v>00000001010100000000100000</v>
      </c>
      <c r="BX32" s="12" t="str">
        <f t="shared" si="52"/>
        <v>00000</v>
      </c>
      <c r="BY32" s="18" t="str">
        <f t="shared" si="53"/>
        <v>0000000010000000</v>
      </c>
      <c r="BZ32" s="12" t="str">
        <f t="shared" si="54"/>
        <v/>
      </c>
      <c r="CA32" s="18" t="str">
        <f t="shared" si="55"/>
        <v>01010000000010000000</v>
      </c>
      <c r="CB32" s="18" t="str">
        <f>IFERROR(VLOOKUP(AZ32,Opcodes!$A$1:$B$88,2, FALSE),"")</f>
        <v>000101QWB</v>
      </c>
      <c r="CC32" s="12" t="str">
        <f>SUBSTITUTE(SUBSTITUTE(SUBSTITUTE(SUBSTITUTE(SUBSTITUTE(SUBSTITUTE(SUBSTITUTE(SUBSTITUTE(SUBSTITUTE(SUBSTITUTE(CB32,Opcodes!$I$3,BM32),Opcodes!$I$4,BN32),Opcodes!$I$5,BO32),Opcodes!$I$6,BZ32),Opcodes!$I$8,BV32),Opcodes!$I$9,BW32),Opcodes!$I$10,BX32),Opcodes!$I$11,BY32),Opcodes!$I$15,"00000"),Opcodes!$I$13,CA32)</f>
        <v>00010100110000000000000000000011</v>
      </c>
      <c r="CD32" s="12" t="str">
        <f t="shared" si="56"/>
        <v/>
      </c>
      <c r="CE32" s="12" t="str">
        <f t="shared" si="57"/>
        <v>0300C014</v>
      </c>
      <c r="CF32" s="12" t="str">
        <f t="shared" si="58"/>
        <v xml:space="preserve"> </v>
      </c>
    </row>
    <row r="33" spans="1:84">
      <c r="A33" t="e">
        <f>IF(AJ33,INDEX(Code!$A:$A,AK33),"")</f>
        <v>#VALUE!</v>
      </c>
      <c r="B33" s="12" t="e">
        <f t="shared" si="1"/>
        <v>#VALUE!</v>
      </c>
      <c r="C33" t="e">
        <f t="shared" si="2"/>
        <v>#VALUE!</v>
      </c>
      <c r="F33" s="1">
        <f>IFERROR(VLOOKUP(INDEX(Code!$A:$A,AK33),$AE$1:$AF$24,2,FALSE),0)</f>
        <v>0</v>
      </c>
      <c r="G33" s="24" t="s">
        <v>46</v>
      </c>
      <c r="AJ33" s="1" t="e">
        <f t="shared" si="0"/>
        <v>#VALUE!</v>
      </c>
      <c r="AK33" s="1" t="e">
        <f t="shared" si="59"/>
        <v>#VALUE!</v>
      </c>
      <c r="AL33" s="1" t="e">
        <f t="shared" si="4"/>
        <v>#VALUE!</v>
      </c>
      <c r="AO33" s="12">
        <f>IF(LEFT(AS33,4)=".org",MAX(AO$1:AO32)+1,0)</f>
        <v>0</v>
      </c>
      <c r="AP33" s="1" t="e">
        <f>IF(AS32="","",MAX(AP34:AP$65535)+1)</f>
        <v>#VALUE!</v>
      </c>
      <c r="AQ33" s="1" t="e">
        <f t="shared" si="25"/>
        <v>#VALUE!</v>
      </c>
      <c r="AR33" s="1" t="str">
        <f t="shared" si="26"/>
        <v>0x80150074</v>
      </c>
      <c r="AS33" s="16" t="str">
        <f>INDEX(Code!$B:$B,ROW())&amp;""</f>
        <v>addiu r3, r3, 0x0001</v>
      </c>
      <c r="AT33" s="12">
        <v>1</v>
      </c>
      <c r="AU33" s="12">
        <f t="shared" si="27"/>
        <v>6</v>
      </c>
      <c r="AV33" s="12">
        <f t="shared" si="28"/>
        <v>9</v>
      </c>
      <c r="AW33" s="12">
        <f t="shared" si="29"/>
        <v>13</v>
      </c>
      <c r="AX33" s="12">
        <f t="shared" si="9"/>
        <v>21</v>
      </c>
      <c r="AY33" s="12">
        <f t="shared" si="30"/>
        <v>20</v>
      </c>
      <c r="AZ33" s="17" t="str">
        <f t="shared" si="31"/>
        <v>addiu</v>
      </c>
      <c r="BA33" s="17" t="str">
        <f t="shared" si="32"/>
        <v>r3</v>
      </c>
      <c r="BB33" s="17" t="str">
        <f t="shared" si="33"/>
        <v>r3</v>
      </c>
      <c r="BC33" s="17" t="str">
        <f t="shared" si="34"/>
        <v>0x0001</v>
      </c>
      <c r="BD33" s="17" t="str">
        <f t="shared" si="35"/>
        <v/>
      </c>
      <c r="BE33" s="17">
        <f t="shared" si="36"/>
        <v>1</v>
      </c>
      <c r="BF33" s="17">
        <f t="shared" si="37"/>
        <v>2</v>
      </c>
      <c r="BG33" s="17">
        <f t="shared" si="38"/>
        <v>0</v>
      </c>
      <c r="BH33" s="17">
        <f t="shared" si="39"/>
        <v>3</v>
      </c>
      <c r="BI33" s="17">
        <f t="shared" si="40"/>
        <v>0</v>
      </c>
      <c r="BJ33" s="17"/>
      <c r="BM33" s="12" t="str">
        <f t="shared" si="41"/>
        <v>00011</v>
      </c>
      <c r="BN33" s="12" t="str">
        <f t="shared" si="42"/>
        <v>00011</v>
      </c>
      <c r="BO33" s="12" t="str">
        <f t="shared" si="43"/>
        <v/>
      </c>
      <c r="BP33" s="12" t="str">
        <f t="shared" si="44"/>
        <v>0x0001</v>
      </c>
      <c r="BQ33" s="12" t="str">
        <f t="shared" si="45"/>
        <v>FFFFFFFF</v>
      </c>
      <c r="BR33" s="12" t="str">
        <f t="shared" si="46"/>
        <v>00000001</v>
      </c>
      <c r="BS33" s="12" t="str">
        <f t="shared" si="47"/>
        <v>00001</v>
      </c>
      <c r="BT33" s="12" t="str">
        <f t="shared" si="48"/>
        <v>BFE3</v>
      </c>
      <c r="BU33" s="12" t="str">
        <f t="shared" si="49"/>
        <v>0000000</v>
      </c>
      <c r="BV33" s="12" t="str">
        <f t="shared" si="50"/>
        <v>1011111111100011</v>
      </c>
      <c r="BW33" s="12" t="str">
        <f t="shared" si="51"/>
        <v>00000000000000000000000000</v>
      </c>
      <c r="BX33" s="12" t="str">
        <f t="shared" si="52"/>
        <v>00001</v>
      </c>
      <c r="BY33" s="18" t="str">
        <f t="shared" si="53"/>
        <v>0000000000000001</v>
      </c>
      <c r="BZ33" s="12" t="str">
        <f t="shared" si="54"/>
        <v/>
      </c>
      <c r="CA33" s="18" t="str">
        <f t="shared" si="55"/>
        <v>00000000000000000001</v>
      </c>
      <c r="CB33" s="18" t="str">
        <f>IFERROR(VLOOKUP(AZ33,Opcodes!$A$1:$B$88,2, FALSE),"")</f>
        <v>001001WQL</v>
      </c>
      <c r="CC33" s="12" t="str">
        <f>SUBSTITUTE(SUBSTITUTE(SUBSTITUTE(SUBSTITUTE(SUBSTITUTE(SUBSTITUTE(SUBSTITUTE(SUBSTITUTE(SUBSTITUTE(SUBSTITUTE(CB33,Opcodes!$I$3,BM33),Opcodes!$I$4,BN33),Opcodes!$I$5,BO33),Opcodes!$I$6,BZ33),Opcodes!$I$8,BV33),Opcodes!$I$9,BW33),Opcodes!$I$10,BX33),Opcodes!$I$11,BY33),Opcodes!$I$15,"00000"),Opcodes!$I$13,CA33)</f>
        <v>00100100011000110000000000000001</v>
      </c>
      <c r="CD33" s="12" t="str">
        <f t="shared" si="56"/>
        <v/>
      </c>
      <c r="CE33" s="12" t="str">
        <f t="shared" si="57"/>
        <v>01006324</v>
      </c>
      <c r="CF33" s="12" t="str">
        <f t="shared" si="58"/>
        <v xml:space="preserve"> </v>
      </c>
    </row>
    <row r="34" spans="1:84">
      <c r="A34" t="e">
        <f>IF(AJ34,INDEX(Code!$A:$A,AK34),"")</f>
        <v>#VALUE!</v>
      </c>
      <c r="B34" s="12" t="e">
        <f t="shared" si="1"/>
        <v>#VALUE!</v>
      </c>
      <c r="C34" t="e">
        <f t="shared" si="2"/>
        <v>#VALUE!</v>
      </c>
      <c r="F34" s="1">
        <f>IFERROR(VLOOKUP(INDEX(Code!$A:$A,AK34),$AE$1:$AF$24,2,FALSE),0)</f>
        <v>0</v>
      </c>
      <c r="AJ34" s="1" t="e">
        <f t="shared" si="0"/>
        <v>#VALUE!</v>
      </c>
      <c r="AK34" s="1" t="e">
        <f t="shared" si="59"/>
        <v>#VALUE!</v>
      </c>
      <c r="AL34" s="1" t="e">
        <f t="shared" si="4"/>
        <v>#VALUE!</v>
      </c>
      <c r="AO34" s="12">
        <f>IF(LEFT(AS34,4)=".org",MAX(AO$1:AO33)+1,0)</f>
        <v>0</v>
      </c>
      <c r="AP34" s="1" t="e">
        <f>IF(AS33="","",MAX(AP35:AP$65535)+1)</f>
        <v>#VALUE!</v>
      </c>
      <c r="AQ34" s="1" t="e">
        <f t="shared" si="25"/>
        <v>#VALUE!</v>
      </c>
      <c r="AR34" s="1" t="str">
        <f t="shared" si="26"/>
        <v>0x80150078</v>
      </c>
      <c r="AS34" s="16" t="str">
        <f>INDEX(Code!$B:$B,ROW())&amp;""</f>
        <v>j 0x8015005C</v>
      </c>
      <c r="AT34" s="12">
        <v>1</v>
      </c>
      <c r="AU34" s="12">
        <f t="shared" si="27"/>
        <v>2</v>
      </c>
      <c r="AV34" s="12">
        <f t="shared" si="28"/>
        <v>13</v>
      </c>
      <c r="AW34" s="12">
        <f t="shared" si="29"/>
        <v>13</v>
      </c>
      <c r="AX34" s="12">
        <f t="shared" si="9"/>
        <v>13</v>
      </c>
      <c r="AY34" s="12">
        <f t="shared" si="30"/>
        <v>12</v>
      </c>
      <c r="AZ34" s="17" t="str">
        <f t="shared" si="31"/>
        <v>j</v>
      </c>
      <c r="BA34" s="17" t="str">
        <f t="shared" si="32"/>
        <v>0x8015005C</v>
      </c>
      <c r="BB34" s="17" t="str">
        <f t="shared" si="33"/>
        <v/>
      </c>
      <c r="BC34" s="17" t="str">
        <f t="shared" si="34"/>
        <v/>
      </c>
      <c r="BD34" s="17" t="str">
        <f t="shared" si="35"/>
        <v/>
      </c>
      <c r="BE34" s="17">
        <f t="shared" si="36"/>
        <v>0</v>
      </c>
      <c r="BF34" s="17">
        <f t="shared" si="37"/>
        <v>0</v>
      </c>
      <c r="BG34" s="17">
        <f t="shared" si="38"/>
        <v>0</v>
      </c>
      <c r="BH34" s="17">
        <f t="shared" si="39"/>
        <v>1</v>
      </c>
      <c r="BI34" s="17">
        <f t="shared" si="40"/>
        <v>0</v>
      </c>
      <c r="BJ34" s="17"/>
      <c r="BM34" s="12" t="str">
        <f t="shared" si="41"/>
        <v/>
      </c>
      <c r="BN34" s="12" t="str">
        <f t="shared" si="42"/>
        <v/>
      </c>
      <c r="BO34" s="12" t="str">
        <f t="shared" si="43"/>
        <v/>
      </c>
      <c r="BP34" s="12" t="str">
        <f t="shared" si="44"/>
        <v>0x8015005C</v>
      </c>
      <c r="BQ34" s="12" t="str">
        <f t="shared" si="45"/>
        <v>7FEAFFA4</v>
      </c>
      <c r="BR34" s="12" t="str">
        <f t="shared" si="46"/>
        <v>8015005C</v>
      </c>
      <c r="BS34" s="12" t="str">
        <f t="shared" si="47"/>
        <v>5005C</v>
      </c>
      <c r="BT34" s="12" t="str">
        <f t="shared" si="48"/>
        <v>FFF8</v>
      </c>
      <c r="BU34" s="12" t="str">
        <f t="shared" si="49"/>
        <v>0054017</v>
      </c>
      <c r="BV34" s="12" t="str">
        <f t="shared" si="50"/>
        <v>1111111111111000</v>
      </c>
      <c r="BW34" s="12" t="str">
        <f t="shared" si="51"/>
        <v>00000001010100000000010111</v>
      </c>
      <c r="BX34" s="12" t="str">
        <f t="shared" si="52"/>
        <v>11100</v>
      </c>
      <c r="BY34" s="18" t="str">
        <f t="shared" si="53"/>
        <v>0000000001011100</v>
      </c>
      <c r="BZ34" s="12" t="str">
        <f t="shared" si="54"/>
        <v/>
      </c>
      <c r="CA34" s="18" t="str">
        <f t="shared" si="55"/>
        <v>01010000000001011100</v>
      </c>
      <c r="CB34" s="18" t="str">
        <f>IFERROR(VLOOKUP(AZ34,Opcodes!$A$1:$B$88,2, FALSE),"")</f>
        <v>000010J</v>
      </c>
      <c r="CC34" s="12" t="str">
        <f>SUBSTITUTE(SUBSTITUTE(SUBSTITUTE(SUBSTITUTE(SUBSTITUTE(SUBSTITUTE(SUBSTITUTE(SUBSTITUTE(SUBSTITUTE(SUBSTITUTE(CB34,Opcodes!$I$3,BM34),Opcodes!$I$4,BN34),Opcodes!$I$5,BO34),Opcodes!$I$6,BZ34),Opcodes!$I$8,BV34),Opcodes!$I$9,BW34),Opcodes!$I$10,BX34),Opcodes!$I$11,BY34),Opcodes!$I$15,"00000"),Opcodes!$I$13,CA34)</f>
        <v>00001000000001010100000000010111</v>
      </c>
      <c r="CD34" s="12" t="str">
        <f t="shared" si="56"/>
        <v/>
      </c>
      <c r="CE34" s="12" t="str">
        <f t="shared" si="57"/>
        <v>17400508</v>
      </c>
      <c r="CF34" s="12" t="str">
        <f t="shared" si="58"/>
        <v xml:space="preserve"> </v>
      </c>
    </row>
    <row r="35" spans="1:84">
      <c r="A35" t="e">
        <f>IF(AJ35,INDEX(Code!$A:$A,AK35),"")</f>
        <v>#VALUE!</v>
      </c>
      <c r="B35" s="12" t="e">
        <f t="shared" si="1"/>
        <v>#VALUE!</v>
      </c>
      <c r="C35" t="e">
        <f t="shared" si="2"/>
        <v>#VALUE!</v>
      </c>
      <c r="F35" s="1">
        <f>IFERROR(VLOOKUP(INDEX(Code!$A:$A,AK35),$AE$1:$AF$24,2,FALSE),0)</f>
        <v>0</v>
      </c>
      <c r="AJ35" s="1" t="e">
        <f t="shared" si="0"/>
        <v>#VALUE!</v>
      </c>
      <c r="AK35" s="1" t="e">
        <f t="shared" si="59"/>
        <v>#VALUE!</v>
      </c>
      <c r="AL35" s="1" t="e">
        <f t="shared" si="4"/>
        <v>#VALUE!</v>
      </c>
      <c r="AO35" s="12">
        <f>IF(LEFT(AS35,4)=".org",MAX(AO$1:AO34)+1,0)</f>
        <v>0</v>
      </c>
      <c r="AP35" s="1" t="e">
        <f>IF(AS34="","",MAX(AP36:AP$65535)+1)</f>
        <v>#VALUE!</v>
      </c>
      <c r="AQ35" s="1" t="e">
        <f t="shared" si="25"/>
        <v>#VALUE!</v>
      </c>
      <c r="AR35" s="1" t="str">
        <f t="shared" si="26"/>
        <v>0x8015007C</v>
      </c>
      <c r="AS35" s="16" t="str">
        <f>INDEX(Code!$B:$B,ROW())&amp;""</f>
        <v>addiu r3, r3, 0x0003</v>
      </c>
      <c r="AT35" s="12">
        <v>1</v>
      </c>
      <c r="AU35" s="12">
        <f t="shared" si="27"/>
        <v>6</v>
      </c>
      <c r="AV35" s="12">
        <f t="shared" si="28"/>
        <v>9</v>
      </c>
      <c r="AW35" s="12">
        <f t="shared" si="29"/>
        <v>13</v>
      </c>
      <c r="AX35" s="12">
        <f t="shared" si="9"/>
        <v>21</v>
      </c>
      <c r="AY35" s="12">
        <f t="shared" si="30"/>
        <v>20</v>
      </c>
      <c r="AZ35" s="17" t="str">
        <f t="shared" si="31"/>
        <v>addiu</v>
      </c>
      <c r="BA35" s="17" t="str">
        <f t="shared" si="32"/>
        <v>r3</v>
      </c>
      <c r="BB35" s="17" t="str">
        <f t="shared" si="33"/>
        <v>r3</v>
      </c>
      <c r="BC35" s="17" t="str">
        <f t="shared" si="34"/>
        <v>0x0003</v>
      </c>
      <c r="BD35" s="17" t="str">
        <f t="shared" si="35"/>
        <v/>
      </c>
      <c r="BE35" s="17">
        <f t="shared" si="36"/>
        <v>1</v>
      </c>
      <c r="BF35" s="17">
        <f t="shared" si="37"/>
        <v>2</v>
      </c>
      <c r="BG35" s="17">
        <f t="shared" si="38"/>
        <v>0</v>
      </c>
      <c r="BH35" s="17">
        <f t="shared" si="39"/>
        <v>3</v>
      </c>
      <c r="BI35" s="17">
        <f t="shared" si="40"/>
        <v>0</v>
      </c>
      <c r="BJ35" s="17"/>
      <c r="BM35" s="12" t="str">
        <f t="shared" si="41"/>
        <v>00011</v>
      </c>
      <c r="BN35" s="12" t="str">
        <f t="shared" si="42"/>
        <v>00011</v>
      </c>
      <c r="BO35" s="12" t="str">
        <f t="shared" si="43"/>
        <v/>
      </c>
      <c r="BP35" s="12" t="str">
        <f t="shared" si="44"/>
        <v>0x0003</v>
      </c>
      <c r="BQ35" s="12" t="str">
        <f t="shared" si="45"/>
        <v>FFFFFFFD</v>
      </c>
      <c r="BR35" s="12" t="str">
        <f t="shared" si="46"/>
        <v>00000003</v>
      </c>
      <c r="BS35" s="12" t="str">
        <f t="shared" si="47"/>
        <v>00003</v>
      </c>
      <c r="BT35" s="12" t="str">
        <f t="shared" si="48"/>
        <v>BFE1</v>
      </c>
      <c r="BU35" s="12" t="str">
        <f t="shared" si="49"/>
        <v>0000000</v>
      </c>
      <c r="BV35" s="12" t="str">
        <f t="shared" si="50"/>
        <v>1011111111100001</v>
      </c>
      <c r="BW35" s="12" t="str">
        <f t="shared" si="51"/>
        <v>00000000000000000000000000</v>
      </c>
      <c r="BX35" s="12" t="str">
        <f t="shared" si="52"/>
        <v>00011</v>
      </c>
      <c r="BY35" s="18" t="str">
        <f t="shared" si="53"/>
        <v>0000000000000011</v>
      </c>
      <c r="BZ35" s="12" t="str">
        <f t="shared" si="54"/>
        <v/>
      </c>
      <c r="CA35" s="18" t="str">
        <f t="shared" si="55"/>
        <v>00000000000000000011</v>
      </c>
      <c r="CB35" s="18" t="str">
        <f>IFERROR(VLOOKUP(AZ35,Opcodes!$A$1:$B$88,2, FALSE),"")</f>
        <v>001001WQL</v>
      </c>
      <c r="CC35" s="12" t="str">
        <f>SUBSTITUTE(SUBSTITUTE(SUBSTITUTE(SUBSTITUTE(SUBSTITUTE(SUBSTITUTE(SUBSTITUTE(SUBSTITUTE(SUBSTITUTE(SUBSTITUTE(CB35,Opcodes!$I$3,BM35),Opcodes!$I$4,BN35),Opcodes!$I$5,BO35),Opcodes!$I$6,BZ35),Opcodes!$I$8,BV35),Opcodes!$I$9,BW35),Opcodes!$I$10,BX35),Opcodes!$I$11,BY35),Opcodes!$I$15,"00000"),Opcodes!$I$13,CA35)</f>
        <v>00100100011000110000000000000011</v>
      </c>
      <c r="CD35" s="12" t="str">
        <f t="shared" si="56"/>
        <v/>
      </c>
      <c r="CE35" s="12" t="str">
        <f t="shared" si="57"/>
        <v>03006324</v>
      </c>
      <c r="CF35" s="12" t="str">
        <f t="shared" si="58"/>
        <v xml:space="preserve"> </v>
      </c>
    </row>
    <row r="36" spans="1:84">
      <c r="A36" t="e">
        <f>IF(AJ36,INDEX(Code!$A:$A,AK36),"")</f>
        <v>#VALUE!</v>
      </c>
      <c r="B36" s="12" t="e">
        <f t="shared" si="1"/>
        <v>#VALUE!</v>
      </c>
      <c r="C36" t="e">
        <f t="shared" si="2"/>
        <v>#VALUE!</v>
      </c>
      <c r="F36" s="1">
        <f>IFERROR(VLOOKUP(INDEX(Code!$A:$A,AK36),$AE$1:$AF$24,2,FALSE),0)</f>
        <v>0</v>
      </c>
      <c r="AJ36" s="1" t="e">
        <f t="shared" si="0"/>
        <v>#VALUE!</v>
      </c>
      <c r="AK36" s="1" t="e">
        <f t="shared" si="59"/>
        <v>#VALUE!</v>
      </c>
      <c r="AL36" s="1" t="e">
        <f t="shared" si="4"/>
        <v>#VALUE!</v>
      </c>
      <c r="AO36" s="12">
        <f>IF(LEFT(AS36,4)=".org",MAX(AO$1:AO35)+1,0)</f>
        <v>0</v>
      </c>
      <c r="AP36" s="1" t="e">
        <f>IF(AS35="","",MAX(AP37:AP$65535)+1)</f>
        <v>#VALUE!</v>
      </c>
      <c r="AQ36" s="1" t="e">
        <f t="shared" si="25"/>
        <v>#VALUE!</v>
      </c>
      <c r="AR36" s="1" t="str">
        <f t="shared" si="26"/>
        <v>0x80150080</v>
      </c>
      <c r="AS36" s="16" t="str">
        <f>INDEX(Code!$B:$B,ROW())&amp;""</f>
        <v>addu r3, r3, r2</v>
      </c>
      <c r="AT36" s="12">
        <v>1</v>
      </c>
      <c r="AU36" s="12">
        <f t="shared" si="27"/>
        <v>5</v>
      </c>
      <c r="AV36" s="12">
        <f t="shared" si="28"/>
        <v>8</v>
      </c>
      <c r="AW36" s="12">
        <f t="shared" si="29"/>
        <v>12</v>
      </c>
      <c r="AX36" s="12">
        <f t="shared" si="9"/>
        <v>16</v>
      </c>
      <c r="AY36" s="12">
        <f t="shared" si="30"/>
        <v>15</v>
      </c>
      <c r="AZ36" s="17" t="str">
        <f t="shared" si="31"/>
        <v>addu</v>
      </c>
      <c r="BA36" s="17" t="str">
        <f t="shared" si="32"/>
        <v>r3</v>
      </c>
      <c r="BB36" s="17" t="str">
        <f t="shared" si="33"/>
        <v>r3</v>
      </c>
      <c r="BC36" s="17" t="str">
        <f t="shared" si="34"/>
        <v>r2</v>
      </c>
      <c r="BD36" s="17" t="str">
        <f t="shared" si="35"/>
        <v/>
      </c>
      <c r="BE36" s="17">
        <f t="shared" si="36"/>
        <v>1</v>
      </c>
      <c r="BF36" s="17">
        <f t="shared" si="37"/>
        <v>2</v>
      </c>
      <c r="BG36" s="17">
        <f t="shared" si="38"/>
        <v>3</v>
      </c>
      <c r="BH36" s="17">
        <f t="shared" si="39"/>
        <v>0</v>
      </c>
      <c r="BI36" s="17">
        <f t="shared" si="40"/>
        <v>0</v>
      </c>
      <c r="BJ36" s="17"/>
      <c r="BM36" s="12" t="str">
        <f t="shared" si="41"/>
        <v>00011</v>
      </c>
      <c r="BN36" s="12" t="str">
        <f t="shared" si="42"/>
        <v>00011</v>
      </c>
      <c r="BO36" s="12" t="str">
        <f t="shared" si="43"/>
        <v>00010</v>
      </c>
      <c r="BP36" s="12" t="str">
        <f t="shared" si="44"/>
        <v/>
      </c>
      <c r="BQ36" s="12" t="str">
        <f t="shared" si="45"/>
        <v/>
      </c>
      <c r="BR36" s="12" t="str">
        <f t="shared" si="46"/>
        <v/>
      </c>
      <c r="BS36" s="12" t="str">
        <f t="shared" si="47"/>
        <v>00000</v>
      </c>
      <c r="BT36" s="12" t="str">
        <f t="shared" si="48"/>
        <v>BFDF</v>
      </c>
      <c r="BU36" s="12" t="str">
        <f t="shared" si="49"/>
        <v>0000000</v>
      </c>
      <c r="BV36" s="12" t="str">
        <f t="shared" si="50"/>
        <v/>
      </c>
      <c r="BW36" s="12" t="str">
        <f t="shared" si="51"/>
        <v/>
      </c>
      <c r="BX36" s="12" t="str">
        <f t="shared" si="52"/>
        <v/>
      </c>
      <c r="BY36" s="18" t="str">
        <f t="shared" si="53"/>
        <v/>
      </c>
      <c r="BZ36" s="12" t="str">
        <f t="shared" si="54"/>
        <v/>
      </c>
      <c r="CA36" s="18" t="str">
        <f t="shared" si="55"/>
        <v>00000000000000000000</v>
      </c>
      <c r="CB36" s="18" t="str">
        <f>IFERROR(VLOOKUP(AZ36,Opcodes!$A$1:$B$88,2, FALSE),"")</f>
        <v>000000WEQZ100001</v>
      </c>
      <c r="CC36" s="12" t="str">
        <f>SUBSTITUTE(SUBSTITUTE(SUBSTITUTE(SUBSTITUTE(SUBSTITUTE(SUBSTITUTE(SUBSTITUTE(SUBSTITUTE(SUBSTITUTE(SUBSTITUTE(CB36,Opcodes!$I$3,BM36),Opcodes!$I$4,BN36),Opcodes!$I$5,BO36),Opcodes!$I$6,BZ36),Opcodes!$I$8,BV36),Opcodes!$I$9,BW36),Opcodes!$I$10,BX36),Opcodes!$I$11,BY36),Opcodes!$I$15,"00000"),Opcodes!$I$13,CA36)</f>
        <v>00000000011000100001100000100001</v>
      </c>
      <c r="CD36" s="12" t="str">
        <f t="shared" si="56"/>
        <v/>
      </c>
      <c r="CE36" s="12" t="str">
        <f t="shared" si="57"/>
        <v>21186200</v>
      </c>
      <c r="CF36" s="12" t="str">
        <f t="shared" si="58"/>
        <v xml:space="preserve"> </v>
      </c>
    </row>
    <row r="37" spans="1:84">
      <c r="A37" t="e">
        <f>IF(AJ37,INDEX(Code!$A:$A,AK37),"")</f>
        <v>#VALUE!</v>
      </c>
      <c r="B37" s="12" t="e">
        <f t="shared" si="1"/>
        <v>#VALUE!</v>
      </c>
      <c r="C37" t="e">
        <f t="shared" si="2"/>
        <v>#VALUE!</v>
      </c>
      <c r="F37" s="1">
        <f>IFERROR(VLOOKUP(INDEX(Code!$A:$A,AK37),$AE$1:$AF$24,2,FALSE),0)</f>
        <v>0</v>
      </c>
      <c r="AJ37" s="1" t="e">
        <f t="shared" si="0"/>
        <v>#VALUE!</v>
      </c>
      <c r="AK37" s="1" t="e">
        <f t="shared" si="59"/>
        <v>#VALUE!</v>
      </c>
      <c r="AL37" s="1" t="e">
        <f t="shared" si="4"/>
        <v>#VALUE!</v>
      </c>
      <c r="AO37" s="12" t="e">
        <f>IF(LEFT(AS37,4)=".org",MAX(AO$1:AO36)+1,0)</f>
        <v>#VALUE!</v>
      </c>
      <c r="AP37" s="1" t="e">
        <f>IF(AS36="","",MAX(AP38:AP$65535)+1)</f>
        <v>#VALUE!</v>
      </c>
      <c r="AQ37" s="1" t="e">
        <f t="shared" si="25"/>
        <v>#VALUE!</v>
      </c>
      <c r="AR37" s="1" t="str">
        <f t="shared" si="26"/>
        <v>0x80150084</v>
      </c>
      <c r="AS37" s="16" t="e">
        <f>INDEX(Code!$B:$B,ROW())&amp;""</f>
        <v>#VALUE!</v>
      </c>
      <c r="AT37" s="12">
        <v>1</v>
      </c>
      <c r="AU37" s="12" t="e">
        <f t="shared" si="27"/>
        <v>#VALUE!</v>
      </c>
      <c r="AV37" s="12" t="e">
        <f t="shared" si="28"/>
        <v>#VALUE!</v>
      </c>
      <c r="AW37" s="12" t="e">
        <f t="shared" si="29"/>
        <v>#VALUE!</v>
      </c>
      <c r="AX37" s="12" t="e">
        <f t="shared" si="9"/>
        <v>#VALUE!</v>
      </c>
      <c r="AY37" s="12" t="e">
        <f t="shared" si="30"/>
        <v>#VALUE!</v>
      </c>
      <c r="AZ37" s="17" t="e">
        <f t="shared" si="31"/>
        <v>#VALUE!</v>
      </c>
      <c r="BA37" s="17" t="e">
        <f t="shared" si="32"/>
        <v>#VALUE!</v>
      </c>
      <c r="BB37" s="17" t="e">
        <f t="shared" si="33"/>
        <v>#VALUE!</v>
      </c>
      <c r="BC37" s="17" t="e">
        <f t="shared" si="34"/>
        <v>#VALUE!</v>
      </c>
      <c r="BD37" s="17" t="e">
        <f t="shared" si="35"/>
        <v>#VALUE!</v>
      </c>
      <c r="BE37" s="17" t="e">
        <f t="shared" si="36"/>
        <v>#VALUE!</v>
      </c>
      <c r="BF37" s="17" t="e">
        <f t="shared" si="37"/>
        <v>#VALUE!</v>
      </c>
      <c r="BG37" s="17" t="e">
        <f t="shared" si="38"/>
        <v>#VALUE!</v>
      </c>
      <c r="BH37" s="17">
        <f t="shared" si="39"/>
        <v>0</v>
      </c>
      <c r="BI37" s="17">
        <f t="shared" si="40"/>
        <v>0</v>
      </c>
      <c r="BJ37" s="17"/>
      <c r="BM37" s="12" t="e">
        <f t="shared" si="41"/>
        <v>#VALUE!</v>
      </c>
      <c r="BN37" s="12" t="e">
        <f t="shared" si="42"/>
        <v>#VALUE!</v>
      </c>
      <c r="BO37" s="12" t="e">
        <f t="shared" si="43"/>
        <v>#VALUE!</v>
      </c>
      <c r="BP37" s="12" t="str">
        <f t="shared" si="44"/>
        <v/>
      </c>
      <c r="BQ37" s="12" t="str">
        <f t="shared" si="45"/>
        <v/>
      </c>
      <c r="BR37" s="12" t="str">
        <f t="shared" si="46"/>
        <v/>
      </c>
      <c r="BS37" s="12" t="str">
        <f t="shared" si="47"/>
        <v>00000</v>
      </c>
      <c r="BT37" s="12" t="str">
        <f t="shared" si="48"/>
        <v>BFDE</v>
      </c>
      <c r="BU37" s="12" t="str">
        <f t="shared" si="49"/>
        <v>0000000</v>
      </c>
      <c r="BV37" s="12" t="str">
        <f t="shared" si="50"/>
        <v/>
      </c>
      <c r="BW37" s="12" t="str">
        <f t="shared" si="51"/>
        <v/>
      </c>
      <c r="BX37" s="12" t="str">
        <f t="shared" si="52"/>
        <v/>
      </c>
      <c r="BY37" s="18" t="str">
        <f t="shared" si="53"/>
        <v/>
      </c>
      <c r="BZ37" s="12" t="str">
        <f t="shared" si="54"/>
        <v/>
      </c>
      <c r="CA37" s="18" t="str">
        <f t="shared" si="55"/>
        <v>00000000000000000000</v>
      </c>
      <c r="CB37" s="18" t="str">
        <f>IFERROR(VLOOKUP(AZ37,Opcodes!$A$1:$B$88,2, FALSE),"")</f>
        <v/>
      </c>
      <c r="CC37" s="12" t="e">
        <f>SUBSTITUTE(SUBSTITUTE(SUBSTITUTE(SUBSTITUTE(SUBSTITUTE(SUBSTITUTE(SUBSTITUTE(SUBSTITUTE(SUBSTITUTE(SUBSTITUTE(CB37,Opcodes!$I$3,BM37),Opcodes!$I$4,BN37),Opcodes!$I$5,BO37),Opcodes!$I$6,BZ37),Opcodes!$I$8,BV37),Opcodes!$I$9,BW37),Opcodes!$I$10,BX37),Opcodes!$I$11,BY37),Opcodes!$I$15,"00000"),Opcodes!$I$13,CA37)</f>
        <v>#VALUE!</v>
      </c>
      <c r="CD37" s="12" t="e">
        <f t="shared" si="56"/>
        <v>#VALUE!</v>
      </c>
      <c r="CE37" s="12" t="e">
        <f t="shared" si="57"/>
        <v>#VALUE!</v>
      </c>
      <c r="CF37" s="12" t="str">
        <f t="shared" si="58"/>
        <v>Inv.</v>
      </c>
    </row>
    <row r="38" spans="1:84">
      <c r="A38" t="e">
        <f>IF(AJ38,INDEX(Code!$A:$A,AK38),"")</f>
        <v>#VALUE!</v>
      </c>
      <c r="B38" s="12" t="e">
        <f t="shared" si="1"/>
        <v>#VALUE!</v>
      </c>
      <c r="C38" t="e">
        <f t="shared" si="2"/>
        <v>#VALUE!</v>
      </c>
      <c r="F38" s="1">
        <f>IFERROR(VLOOKUP(INDEX(Code!$A:$A,AK38),$AE$1:$AF$24,2,FALSE),0)</f>
        <v>0</v>
      </c>
      <c r="AJ38" s="1" t="e">
        <f t="shared" si="0"/>
        <v>#VALUE!</v>
      </c>
      <c r="AK38" s="1" t="e">
        <f t="shared" si="59"/>
        <v>#VALUE!</v>
      </c>
      <c r="AL38" s="1" t="e">
        <f t="shared" si="4"/>
        <v>#VALUE!</v>
      </c>
      <c r="AO38" s="12">
        <f>IF(LEFT(AS38,4)=".org",MAX(AO$1:AO37)+1,0)</f>
        <v>0</v>
      </c>
      <c r="AP38" s="1" t="e">
        <f>IF(AS37="","",MAX(AP39:AP$65535)+1)</f>
        <v>#VALUE!</v>
      </c>
      <c r="AQ38" s="1" t="e">
        <f t="shared" si="25"/>
        <v>#VALUE!</v>
      </c>
      <c r="AR38" s="1" t="str">
        <f t="shared" si="26"/>
        <v>0x80150088</v>
      </c>
      <c r="AS38" s="16" t="str">
        <f>INDEX(Code!$B:$B,ROW())&amp;""</f>
        <v>lw r31, 0x0000(r29)</v>
      </c>
      <c r="AT38" s="12">
        <v>1</v>
      </c>
      <c r="AU38" s="12">
        <f t="shared" si="27"/>
        <v>3</v>
      </c>
      <c r="AV38" s="12">
        <f t="shared" si="28"/>
        <v>7</v>
      </c>
      <c r="AW38" s="12">
        <f t="shared" si="29"/>
        <v>16</v>
      </c>
      <c r="AX38" s="12">
        <f t="shared" si="9"/>
        <v>15</v>
      </c>
      <c r="AY38" s="12">
        <f t="shared" si="30"/>
        <v>19</v>
      </c>
      <c r="AZ38" s="17" t="str">
        <f t="shared" si="31"/>
        <v>lw</v>
      </c>
      <c r="BA38" s="17" t="str">
        <f t="shared" si="32"/>
        <v>r31</v>
      </c>
      <c r="BB38" s="17" t="str">
        <f t="shared" si="33"/>
        <v>0x0000</v>
      </c>
      <c r="BC38" s="17" t="str">
        <f t="shared" si="34"/>
        <v/>
      </c>
      <c r="BD38" s="17" t="str">
        <f t="shared" si="35"/>
        <v>r29</v>
      </c>
      <c r="BE38" s="17">
        <f t="shared" si="36"/>
        <v>1</v>
      </c>
      <c r="BF38" s="17">
        <f t="shared" si="37"/>
        <v>0</v>
      </c>
      <c r="BG38" s="17">
        <f t="shared" si="38"/>
        <v>0</v>
      </c>
      <c r="BH38" s="17">
        <f t="shared" si="39"/>
        <v>2</v>
      </c>
      <c r="BI38" s="17">
        <f t="shared" si="40"/>
        <v>4</v>
      </c>
      <c r="BJ38" s="17"/>
      <c r="BM38" s="12" t="str">
        <f t="shared" si="41"/>
        <v>11111</v>
      </c>
      <c r="BN38" s="12" t="str">
        <f t="shared" si="42"/>
        <v/>
      </c>
      <c r="BO38" s="12" t="str">
        <f t="shared" si="43"/>
        <v/>
      </c>
      <c r="BP38" s="12" t="str">
        <f t="shared" si="44"/>
        <v>0x0000</v>
      </c>
      <c r="BQ38" s="12" t="str">
        <f t="shared" si="45"/>
        <v>00000000</v>
      </c>
      <c r="BR38" s="12" t="str">
        <f t="shared" si="46"/>
        <v>00000000</v>
      </c>
      <c r="BS38" s="12" t="str">
        <f t="shared" si="47"/>
        <v>00000</v>
      </c>
      <c r="BT38" s="12" t="str">
        <f t="shared" si="48"/>
        <v>BFDD</v>
      </c>
      <c r="BU38" s="12" t="str">
        <f t="shared" si="49"/>
        <v>0000000</v>
      </c>
      <c r="BV38" s="12" t="str">
        <f t="shared" si="50"/>
        <v>1011111111011101</v>
      </c>
      <c r="BW38" s="12" t="str">
        <f t="shared" si="51"/>
        <v>00000000000000000000000000</v>
      </c>
      <c r="BX38" s="12" t="str">
        <f t="shared" si="52"/>
        <v>00000</v>
      </c>
      <c r="BY38" s="18" t="str">
        <f t="shared" si="53"/>
        <v>0000000000000000</v>
      </c>
      <c r="BZ38" s="12" t="str">
        <f t="shared" si="54"/>
        <v>11101</v>
      </c>
      <c r="CA38" s="18" t="str">
        <f t="shared" si="55"/>
        <v>00000000000000000000</v>
      </c>
      <c r="CB38" s="18" t="str">
        <f>IFERROR(VLOOKUP(AZ38,Opcodes!$A$1:$B$88,2, FALSE),"")</f>
        <v>100011RQL</v>
      </c>
      <c r="CC38" s="12" t="str">
        <f>SUBSTITUTE(SUBSTITUTE(SUBSTITUTE(SUBSTITUTE(SUBSTITUTE(SUBSTITUTE(SUBSTITUTE(SUBSTITUTE(SUBSTITUTE(SUBSTITUTE(CB38,Opcodes!$I$3,BM38),Opcodes!$I$4,BN38),Opcodes!$I$5,BO38),Opcodes!$I$6,BZ38),Opcodes!$I$8,BV38),Opcodes!$I$9,BW38),Opcodes!$I$10,BX38),Opcodes!$I$11,BY38),Opcodes!$I$15,"00000"),Opcodes!$I$13,CA38)</f>
        <v>10001111101111110000000000000000</v>
      </c>
      <c r="CD38" s="12" t="str">
        <f t="shared" si="56"/>
        <v/>
      </c>
      <c r="CE38" s="12" t="str">
        <f t="shared" si="57"/>
        <v>0000BF8F</v>
      </c>
      <c r="CF38" s="12" t="str">
        <f t="shared" si="58"/>
        <v xml:space="preserve"> </v>
      </c>
    </row>
    <row r="39" spans="1:84">
      <c r="A39" t="e">
        <f>IF(AJ39,INDEX(Code!$A:$A,AK39),"")</f>
        <v>#VALUE!</v>
      </c>
      <c r="B39" s="12" t="e">
        <f t="shared" si="1"/>
        <v>#VALUE!</v>
      </c>
      <c r="C39" t="e">
        <f t="shared" si="2"/>
        <v>#VALUE!</v>
      </c>
      <c r="F39" s="1">
        <f>IFERROR(VLOOKUP(INDEX(Code!$A:$A,AK39),$AE$1:$AF$24,2,FALSE),0)</f>
        <v>0</v>
      </c>
      <c r="AJ39" s="1" t="e">
        <f t="shared" si="0"/>
        <v>#VALUE!</v>
      </c>
      <c r="AK39" s="1" t="e">
        <f t="shared" si="59"/>
        <v>#VALUE!</v>
      </c>
      <c r="AL39" s="1" t="e">
        <f t="shared" si="4"/>
        <v>#VALUE!</v>
      </c>
      <c r="AO39" s="12">
        <f>IF(LEFT(AS39,4)=".org",MAX(AO$1:AO38)+1,0)</f>
        <v>0</v>
      </c>
      <c r="AP39" s="1" t="e">
        <f>IF(AS38="","",MAX(AP40:AP$65535)+1)</f>
        <v>#REF!</v>
      </c>
      <c r="AQ39" s="1" t="e">
        <f t="shared" si="25"/>
        <v>#REF!</v>
      </c>
      <c r="AR39" s="1" t="str">
        <f t="shared" si="26"/>
        <v>0x8015008C</v>
      </c>
      <c r="AS39" s="16" t="str">
        <f>INDEX(Code!$B:$B,ROW())&amp;""</f>
        <v>lw r4, 0x0004(r29)</v>
      </c>
      <c r="AT39" s="12">
        <v>1</v>
      </c>
      <c r="AU39" s="12">
        <f t="shared" si="27"/>
        <v>3</v>
      </c>
      <c r="AV39" s="12">
        <f t="shared" si="28"/>
        <v>6</v>
      </c>
      <c r="AW39" s="12">
        <f t="shared" si="29"/>
        <v>15</v>
      </c>
      <c r="AX39" s="12">
        <f t="shared" si="9"/>
        <v>14</v>
      </c>
      <c r="AY39" s="12">
        <f t="shared" si="30"/>
        <v>18</v>
      </c>
      <c r="AZ39" s="17" t="str">
        <f t="shared" si="31"/>
        <v>lw</v>
      </c>
      <c r="BA39" s="17" t="str">
        <f t="shared" si="32"/>
        <v>r4</v>
      </c>
      <c r="BB39" s="17" t="str">
        <f t="shared" si="33"/>
        <v>0x0004</v>
      </c>
      <c r="BC39" s="17" t="str">
        <f t="shared" si="34"/>
        <v/>
      </c>
      <c r="BD39" s="17" t="str">
        <f t="shared" si="35"/>
        <v>r29</v>
      </c>
      <c r="BE39" s="17">
        <f t="shared" si="36"/>
        <v>1</v>
      </c>
      <c r="BF39" s="17">
        <f t="shared" si="37"/>
        <v>0</v>
      </c>
      <c r="BG39" s="17">
        <f t="shared" si="38"/>
        <v>0</v>
      </c>
      <c r="BH39" s="17">
        <f t="shared" si="39"/>
        <v>2</v>
      </c>
      <c r="BI39" s="17">
        <f t="shared" si="40"/>
        <v>4</v>
      </c>
      <c r="BJ39" s="17"/>
      <c r="BM39" s="12" t="str">
        <f t="shared" si="41"/>
        <v>00100</v>
      </c>
      <c r="BN39" s="12" t="str">
        <f t="shared" si="42"/>
        <v/>
      </c>
      <c r="BO39" s="12" t="str">
        <f t="shared" si="43"/>
        <v/>
      </c>
      <c r="BP39" s="12" t="str">
        <f t="shared" si="44"/>
        <v>0x0004</v>
      </c>
      <c r="BQ39" s="12" t="str">
        <f t="shared" si="45"/>
        <v>FFFFFFFC</v>
      </c>
      <c r="BR39" s="12" t="str">
        <f t="shared" si="46"/>
        <v>00000004</v>
      </c>
      <c r="BS39" s="12" t="str">
        <f t="shared" si="47"/>
        <v>00004</v>
      </c>
      <c r="BT39" s="12" t="str">
        <f t="shared" si="48"/>
        <v>BFDD</v>
      </c>
      <c r="BU39" s="12" t="str">
        <f t="shared" si="49"/>
        <v>0000001</v>
      </c>
      <c r="BV39" s="12" t="str">
        <f t="shared" si="50"/>
        <v>1011111111011101</v>
      </c>
      <c r="BW39" s="12" t="str">
        <f t="shared" si="51"/>
        <v>00000000000000000000000001</v>
      </c>
      <c r="BX39" s="12" t="str">
        <f t="shared" si="52"/>
        <v>00100</v>
      </c>
      <c r="BY39" s="18" t="str">
        <f t="shared" si="53"/>
        <v>0000000000000100</v>
      </c>
      <c r="BZ39" s="12" t="str">
        <f t="shared" si="54"/>
        <v>11101</v>
      </c>
      <c r="CA39" s="18" t="str">
        <f t="shared" si="55"/>
        <v>00000000000000000100</v>
      </c>
      <c r="CB39" s="18" t="str">
        <f>IFERROR(VLOOKUP(AZ39,Opcodes!$A$1:$B$88,2, FALSE),"")</f>
        <v>100011RQL</v>
      </c>
      <c r="CC39" s="12" t="str">
        <f>SUBSTITUTE(SUBSTITUTE(SUBSTITUTE(SUBSTITUTE(SUBSTITUTE(SUBSTITUTE(SUBSTITUTE(SUBSTITUTE(SUBSTITUTE(SUBSTITUTE(CB39,Opcodes!$I$3,BM39),Opcodes!$I$4,BN39),Opcodes!$I$5,BO39),Opcodes!$I$6,BZ39),Opcodes!$I$8,BV39),Opcodes!$I$9,BW39),Opcodes!$I$10,BX39),Opcodes!$I$11,BY39),Opcodes!$I$15,"00000"),Opcodes!$I$13,CA39)</f>
        <v>10001111101001000000000000000100</v>
      </c>
      <c r="CD39" s="12" t="str">
        <f t="shared" si="56"/>
        <v/>
      </c>
      <c r="CE39" s="12" t="str">
        <f t="shared" si="57"/>
        <v>0400A48F</v>
      </c>
      <c r="CF39" s="12" t="str">
        <f t="shared" si="58"/>
        <v xml:space="preserve"> </v>
      </c>
    </row>
    <row r="40" spans="1:84">
      <c r="A40" t="e">
        <f>IF(AJ40,INDEX(Code!$A:$A,AK40),"")</f>
        <v>#VALUE!</v>
      </c>
      <c r="B40" s="12" t="e">
        <f t="shared" si="1"/>
        <v>#VALUE!</v>
      </c>
      <c r="C40" t="e">
        <f t="shared" si="2"/>
        <v>#VALUE!</v>
      </c>
      <c r="F40" s="1">
        <f>IFERROR(VLOOKUP(INDEX(Code!$A:$A,AK40),$AE$1:$AF$24,2,FALSE),0)</f>
        <v>0</v>
      </c>
      <c r="AJ40" s="1" t="e">
        <f t="shared" si="0"/>
        <v>#VALUE!</v>
      </c>
      <c r="AK40" s="1" t="e">
        <f t="shared" si="59"/>
        <v>#VALUE!</v>
      </c>
      <c r="AL40" s="1" t="e">
        <f t="shared" si="4"/>
        <v>#VALUE!</v>
      </c>
      <c r="AO40" s="12">
        <f>IF(LEFT(AS40,4)=".org",MAX(AO$1:AO39)+1,0)</f>
        <v>0</v>
      </c>
      <c r="AP40" s="1" t="e">
        <f>IF(AS39="","",MAX(AP41:AP$65535)+1)</f>
        <v>#REF!</v>
      </c>
      <c r="AQ40" s="1" t="e">
        <f t="shared" si="25"/>
        <v>#REF!</v>
      </c>
      <c r="AR40" s="1" t="str">
        <f t="shared" si="26"/>
        <v>0x80150090</v>
      </c>
      <c r="AS40" s="16" t="str">
        <f>INDEX(Code!$B:$B,ROW())&amp;""</f>
        <v>lw r5, 0x0008(r29)</v>
      </c>
      <c r="AT40" s="12">
        <v>1</v>
      </c>
      <c r="AU40" s="12">
        <f t="shared" si="27"/>
        <v>3</v>
      </c>
      <c r="AV40" s="12">
        <f t="shared" si="28"/>
        <v>6</v>
      </c>
      <c r="AW40" s="12">
        <f t="shared" si="29"/>
        <v>15</v>
      </c>
      <c r="AX40" s="12">
        <f t="shared" si="9"/>
        <v>14</v>
      </c>
      <c r="AY40" s="12">
        <f t="shared" si="30"/>
        <v>18</v>
      </c>
      <c r="AZ40" s="17" t="str">
        <f t="shared" si="31"/>
        <v>lw</v>
      </c>
      <c r="BA40" s="17" t="str">
        <f t="shared" si="32"/>
        <v>r5</v>
      </c>
      <c r="BB40" s="17" t="str">
        <f t="shared" si="33"/>
        <v>0x0008</v>
      </c>
      <c r="BC40" s="17" t="str">
        <f t="shared" si="34"/>
        <v/>
      </c>
      <c r="BD40" s="17" t="str">
        <f t="shared" si="35"/>
        <v>r29</v>
      </c>
      <c r="BE40" s="17">
        <f t="shared" si="36"/>
        <v>1</v>
      </c>
      <c r="BF40" s="17">
        <f t="shared" si="37"/>
        <v>0</v>
      </c>
      <c r="BG40" s="17">
        <f t="shared" si="38"/>
        <v>0</v>
      </c>
      <c r="BH40" s="17">
        <f t="shared" si="39"/>
        <v>2</v>
      </c>
      <c r="BI40" s="17">
        <f t="shared" si="40"/>
        <v>4</v>
      </c>
      <c r="BJ40" s="17"/>
      <c r="BM40" s="12" t="str">
        <f t="shared" si="41"/>
        <v>00101</v>
      </c>
      <c r="BN40" s="12" t="str">
        <f t="shared" si="42"/>
        <v/>
      </c>
      <c r="BO40" s="12" t="str">
        <f t="shared" si="43"/>
        <v/>
      </c>
      <c r="BP40" s="12" t="str">
        <f t="shared" si="44"/>
        <v>0x0008</v>
      </c>
      <c r="BQ40" s="12" t="str">
        <f t="shared" si="45"/>
        <v>FFFFFFF8</v>
      </c>
      <c r="BR40" s="12" t="str">
        <f t="shared" si="46"/>
        <v>00000008</v>
      </c>
      <c r="BS40" s="12" t="str">
        <f t="shared" si="47"/>
        <v>00008</v>
      </c>
      <c r="BT40" s="12" t="str">
        <f t="shared" si="48"/>
        <v>BFDD</v>
      </c>
      <c r="BU40" s="12" t="str">
        <f t="shared" si="49"/>
        <v>0000002</v>
      </c>
      <c r="BV40" s="12" t="str">
        <f t="shared" si="50"/>
        <v>1011111111011101</v>
      </c>
      <c r="BW40" s="12" t="str">
        <f t="shared" si="51"/>
        <v>00000000000000000000000010</v>
      </c>
      <c r="BX40" s="12" t="str">
        <f t="shared" si="52"/>
        <v>01000</v>
      </c>
      <c r="BY40" s="18" t="str">
        <f t="shared" si="53"/>
        <v>0000000000001000</v>
      </c>
      <c r="BZ40" s="12" t="str">
        <f t="shared" si="54"/>
        <v>11101</v>
      </c>
      <c r="CA40" s="18" t="str">
        <f t="shared" si="55"/>
        <v>00000000000000001000</v>
      </c>
      <c r="CB40" s="18" t="str">
        <f>IFERROR(VLOOKUP(AZ40,Opcodes!$A$1:$B$88,2, FALSE),"")</f>
        <v>100011RQL</v>
      </c>
      <c r="CC40" s="12" t="str">
        <f>SUBSTITUTE(SUBSTITUTE(SUBSTITUTE(SUBSTITUTE(SUBSTITUTE(SUBSTITUTE(SUBSTITUTE(SUBSTITUTE(SUBSTITUTE(SUBSTITUTE(CB40,Opcodes!$I$3,BM40),Opcodes!$I$4,BN40),Opcodes!$I$5,BO40),Opcodes!$I$6,BZ40),Opcodes!$I$8,BV40),Opcodes!$I$9,BW40),Opcodes!$I$10,BX40),Opcodes!$I$11,BY40),Opcodes!$I$15,"00000"),Opcodes!$I$13,CA40)</f>
        <v>10001111101001010000000000001000</v>
      </c>
      <c r="CD40" s="12" t="str">
        <f t="shared" si="56"/>
        <v/>
      </c>
      <c r="CE40" s="12" t="str">
        <f t="shared" si="57"/>
        <v>0800A58F</v>
      </c>
      <c r="CF40" s="12" t="str">
        <f t="shared" si="58"/>
        <v xml:space="preserve"> </v>
      </c>
    </row>
    <row r="41" spans="1:84">
      <c r="A41" t="e">
        <f>IF(AJ41,INDEX(Code!$A:$A,AK41),"")</f>
        <v>#VALUE!</v>
      </c>
      <c r="B41" s="12" t="e">
        <f t="shared" si="1"/>
        <v>#VALUE!</v>
      </c>
      <c r="C41" t="e">
        <f t="shared" si="2"/>
        <v>#VALUE!</v>
      </c>
      <c r="F41" s="1">
        <f>IFERROR(VLOOKUP(INDEX(Code!$A:$A,AK41),$AE$1:$AF$24,2,FALSE),0)</f>
        <v>0</v>
      </c>
      <c r="AJ41" s="1" t="e">
        <f t="shared" si="0"/>
        <v>#VALUE!</v>
      </c>
      <c r="AK41" s="1" t="e">
        <f t="shared" si="59"/>
        <v>#VALUE!</v>
      </c>
      <c r="AL41" s="1" t="e">
        <f t="shared" si="4"/>
        <v>#VALUE!</v>
      </c>
      <c r="AO41" s="12">
        <f>IF(LEFT(AS41,4)=".org",MAX(AO$1:AO40)+1,0)</f>
        <v>0</v>
      </c>
      <c r="AP41" s="1" t="e">
        <f>IF(AS40="","",MAX(AP42:AP$65535)+1)</f>
        <v>#REF!</v>
      </c>
      <c r="AQ41" s="1" t="e">
        <f t="shared" si="25"/>
        <v>#REF!</v>
      </c>
      <c r="AR41" s="1" t="str">
        <f t="shared" si="26"/>
        <v>0x80150094</v>
      </c>
      <c r="AS41" s="16" t="str">
        <f>INDEX(Code!$B:$B,ROW())&amp;""</f>
        <v>lw r6, 0x000C(r29)</v>
      </c>
      <c r="AT41" s="12">
        <v>1</v>
      </c>
      <c r="AU41" s="12">
        <f t="shared" si="27"/>
        <v>3</v>
      </c>
      <c r="AV41" s="12">
        <f t="shared" si="28"/>
        <v>6</v>
      </c>
      <c r="AW41" s="12">
        <f t="shared" si="29"/>
        <v>15</v>
      </c>
      <c r="AX41" s="12">
        <f t="shared" si="9"/>
        <v>14</v>
      </c>
      <c r="AY41" s="12">
        <f t="shared" si="30"/>
        <v>18</v>
      </c>
      <c r="AZ41" s="17" t="str">
        <f t="shared" si="31"/>
        <v>lw</v>
      </c>
      <c r="BA41" s="17" t="str">
        <f t="shared" si="32"/>
        <v>r6</v>
      </c>
      <c r="BB41" s="17" t="str">
        <f t="shared" si="33"/>
        <v>0x000C</v>
      </c>
      <c r="BC41" s="17" t="str">
        <f t="shared" si="34"/>
        <v/>
      </c>
      <c r="BD41" s="17" t="str">
        <f t="shared" si="35"/>
        <v>r29</v>
      </c>
      <c r="BE41" s="17">
        <f t="shared" si="36"/>
        <v>1</v>
      </c>
      <c r="BF41" s="17">
        <f t="shared" si="37"/>
        <v>0</v>
      </c>
      <c r="BG41" s="17">
        <f t="shared" si="38"/>
        <v>0</v>
      </c>
      <c r="BH41" s="17">
        <f t="shared" si="39"/>
        <v>2</v>
      </c>
      <c r="BI41" s="17">
        <f t="shared" si="40"/>
        <v>4</v>
      </c>
      <c r="BJ41" s="17"/>
      <c r="BM41" s="12" t="str">
        <f t="shared" si="41"/>
        <v>00110</v>
      </c>
      <c r="BN41" s="12" t="str">
        <f t="shared" si="42"/>
        <v/>
      </c>
      <c r="BO41" s="12" t="str">
        <f t="shared" si="43"/>
        <v/>
      </c>
      <c r="BP41" s="12" t="str">
        <f t="shared" si="44"/>
        <v>0x000C</v>
      </c>
      <c r="BQ41" s="12" t="str">
        <f t="shared" si="45"/>
        <v>FFFFFFF4</v>
      </c>
      <c r="BR41" s="12" t="str">
        <f t="shared" si="46"/>
        <v>0000000C</v>
      </c>
      <c r="BS41" s="12" t="str">
        <f t="shared" si="47"/>
        <v>0000C</v>
      </c>
      <c r="BT41" s="12" t="str">
        <f t="shared" si="48"/>
        <v>BFDD</v>
      </c>
      <c r="BU41" s="12" t="str">
        <f t="shared" si="49"/>
        <v>0000003</v>
      </c>
      <c r="BV41" s="12" t="str">
        <f t="shared" si="50"/>
        <v>1011111111011101</v>
      </c>
      <c r="BW41" s="12" t="str">
        <f t="shared" si="51"/>
        <v>00000000000000000000000011</v>
      </c>
      <c r="BX41" s="12" t="str">
        <f t="shared" si="52"/>
        <v>01100</v>
      </c>
      <c r="BY41" s="18" t="str">
        <f t="shared" si="53"/>
        <v>0000000000001100</v>
      </c>
      <c r="BZ41" s="12" t="str">
        <f t="shared" si="54"/>
        <v>11101</v>
      </c>
      <c r="CA41" s="18" t="str">
        <f t="shared" si="55"/>
        <v>00000000000000001100</v>
      </c>
      <c r="CB41" s="18" t="str">
        <f>IFERROR(VLOOKUP(AZ41,Opcodes!$A$1:$B$88,2, FALSE),"")</f>
        <v>100011RQL</v>
      </c>
      <c r="CC41" s="12" t="str">
        <f>SUBSTITUTE(SUBSTITUTE(SUBSTITUTE(SUBSTITUTE(SUBSTITUTE(SUBSTITUTE(SUBSTITUTE(SUBSTITUTE(SUBSTITUTE(SUBSTITUTE(CB41,Opcodes!$I$3,BM41),Opcodes!$I$4,BN41),Opcodes!$I$5,BO41),Opcodes!$I$6,BZ41),Opcodes!$I$8,BV41),Opcodes!$I$9,BW41),Opcodes!$I$10,BX41),Opcodes!$I$11,BY41),Opcodes!$I$15,"00000"),Opcodes!$I$13,CA41)</f>
        <v>10001111101001100000000000001100</v>
      </c>
      <c r="CD41" s="12" t="str">
        <f t="shared" si="56"/>
        <v/>
      </c>
      <c r="CE41" s="12" t="str">
        <f t="shared" si="57"/>
        <v>0C00A68F</v>
      </c>
      <c r="CF41" s="12" t="str">
        <f t="shared" si="58"/>
        <v xml:space="preserve"> </v>
      </c>
    </row>
    <row r="42" spans="1:84">
      <c r="A42" t="e">
        <f>IF(AJ42,INDEX(Code!$A:$A,AK42),"")</f>
        <v>#VALUE!</v>
      </c>
      <c r="B42" s="12" t="e">
        <f t="shared" si="1"/>
        <v>#VALUE!</v>
      </c>
      <c r="C42" t="e">
        <f t="shared" si="2"/>
        <v>#VALUE!</v>
      </c>
      <c r="F42" s="1">
        <f>IFERROR(VLOOKUP(INDEX(Code!$A:$A,AK42),$AE$1:$AF$24,2,FALSE),0)</f>
        <v>0</v>
      </c>
      <c r="AJ42" s="1" t="e">
        <f t="shared" si="0"/>
        <v>#VALUE!</v>
      </c>
      <c r="AK42" s="1" t="e">
        <f t="shared" si="59"/>
        <v>#VALUE!</v>
      </c>
      <c r="AL42" s="1" t="e">
        <f t="shared" si="4"/>
        <v>#VALUE!</v>
      </c>
      <c r="AO42" s="12">
        <f>IF(LEFT(AS42,4)=".org",MAX(AO$1:AO41)+1,0)</f>
        <v>0</v>
      </c>
      <c r="AP42" s="1" t="e">
        <f>IF(AS41="","",MAX(AP43:AP$65535)+1)</f>
        <v>#REF!</v>
      </c>
      <c r="AQ42" s="1" t="e">
        <f t="shared" si="25"/>
        <v>#REF!</v>
      </c>
      <c r="AR42" s="1" t="str">
        <f t="shared" si="26"/>
        <v>0x80150098</v>
      </c>
      <c r="AS42" s="16" t="str">
        <f>INDEX(Code!$B:$B,ROW())&amp;""</f>
        <v>jr r31</v>
      </c>
      <c r="AT42" s="12">
        <v>1</v>
      </c>
      <c r="AU42" s="12">
        <f t="shared" si="27"/>
        <v>3</v>
      </c>
      <c r="AV42" s="12">
        <f t="shared" si="28"/>
        <v>7</v>
      </c>
      <c r="AW42" s="12">
        <f t="shared" si="29"/>
        <v>7</v>
      </c>
      <c r="AX42" s="12">
        <f t="shared" si="9"/>
        <v>7</v>
      </c>
      <c r="AY42" s="12">
        <f t="shared" si="30"/>
        <v>6</v>
      </c>
      <c r="AZ42" s="17" t="str">
        <f t="shared" si="31"/>
        <v>jr</v>
      </c>
      <c r="BA42" s="17" t="str">
        <f t="shared" si="32"/>
        <v>r31</v>
      </c>
      <c r="BB42" s="17" t="str">
        <f t="shared" si="33"/>
        <v/>
      </c>
      <c r="BC42" s="17" t="str">
        <f t="shared" si="34"/>
        <v/>
      </c>
      <c r="BD42" s="17" t="str">
        <f t="shared" si="35"/>
        <v/>
      </c>
      <c r="BE42" s="17">
        <f t="shared" si="36"/>
        <v>1</v>
      </c>
      <c r="BF42" s="17">
        <f t="shared" si="37"/>
        <v>0</v>
      </c>
      <c r="BG42" s="17">
        <f t="shared" si="38"/>
        <v>0</v>
      </c>
      <c r="BH42" s="17">
        <f t="shared" si="39"/>
        <v>0</v>
      </c>
      <c r="BI42" s="17">
        <f t="shared" si="40"/>
        <v>0</v>
      </c>
      <c r="BJ42" s="17"/>
      <c r="BM42" s="12" t="str">
        <f t="shared" si="41"/>
        <v>11111</v>
      </c>
      <c r="BN42" s="12" t="str">
        <f t="shared" si="42"/>
        <v/>
      </c>
      <c r="BO42" s="12" t="str">
        <f t="shared" si="43"/>
        <v/>
      </c>
      <c r="BP42" s="12" t="str">
        <f t="shared" si="44"/>
        <v/>
      </c>
      <c r="BQ42" s="12" t="str">
        <f t="shared" si="45"/>
        <v/>
      </c>
      <c r="BR42" s="12" t="str">
        <f t="shared" si="46"/>
        <v/>
      </c>
      <c r="BS42" s="12" t="str">
        <f t="shared" si="47"/>
        <v>00000</v>
      </c>
      <c r="BT42" s="12" t="str">
        <f t="shared" si="48"/>
        <v>BFD9</v>
      </c>
      <c r="BU42" s="12" t="str">
        <f t="shared" si="49"/>
        <v>0000000</v>
      </c>
      <c r="BV42" s="12" t="str">
        <f t="shared" si="50"/>
        <v/>
      </c>
      <c r="BW42" s="12" t="str">
        <f t="shared" si="51"/>
        <v/>
      </c>
      <c r="BX42" s="12" t="str">
        <f t="shared" si="52"/>
        <v/>
      </c>
      <c r="BY42" s="18" t="str">
        <f t="shared" si="53"/>
        <v/>
      </c>
      <c r="BZ42" s="12" t="str">
        <f t="shared" si="54"/>
        <v/>
      </c>
      <c r="CA42" s="18" t="str">
        <f t="shared" si="55"/>
        <v>00000000000000000000</v>
      </c>
      <c r="CB42" s="18" t="str">
        <f>IFERROR(VLOOKUP(AZ42,Opcodes!$A$1:$B$88,2, FALSE),"")</f>
        <v>000000QZZZ001000</v>
      </c>
      <c r="CC42" s="12" t="str">
        <f>SUBSTITUTE(SUBSTITUTE(SUBSTITUTE(SUBSTITUTE(SUBSTITUTE(SUBSTITUTE(SUBSTITUTE(SUBSTITUTE(SUBSTITUTE(SUBSTITUTE(CB42,Opcodes!$I$3,BM42),Opcodes!$I$4,BN42),Opcodes!$I$5,BO42),Opcodes!$I$6,BZ42),Opcodes!$I$8,BV42),Opcodes!$I$9,BW42),Opcodes!$I$10,BX42),Opcodes!$I$11,BY42),Opcodes!$I$15,"00000"),Opcodes!$I$13,CA42)</f>
        <v>00000011111000000000000000001000</v>
      </c>
      <c r="CD42" s="12" t="str">
        <f t="shared" si="56"/>
        <v/>
      </c>
      <c r="CE42" s="12" t="str">
        <f t="shared" si="57"/>
        <v>0800E003</v>
      </c>
      <c r="CF42" s="12" t="str">
        <f t="shared" si="58"/>
        <v xml:space="preserve"> </v>
      </c>
    </row>
    <row r="43" spans="1:84">
      <c r="A43" t="e">
        <f>IF(AJ43,INDEX(Code!$A:$A,AK43),"")</f>
        <v>#VALUE!</v>
      </c>
      <c r="B43" s="12" t="e">
        <f t="shared" si="1"/>
        <v>#VALUE!</v>
      </c>
      <c r="C43" t="e">
        <f t="shared" si="2"/>
        <v>#VALUE!</v>
      </c>
      <c r="F43" s="1">
        <f>IFERROR(VLOOKUP(INDEX(Code!$A:$A,AK43),$AE$1:$AF$24,2,FALSE),0)</f>
        <v>0</v>
      </c>
      <c r="AJ43" s="1" t="e">
        <f t="shared" si="0"/>
        <v>#VALUE!</v>
      </c>
      <c r="AK43" s="1" t="e">
        <f t="shared" si="59"/>
        <v>#VALUE!</v>
      </c>
      <c r="AL43" s="1" t="e">
        <f t="shared" si="4"/>
        <v>#VALUE!</v>
      </c>
      <c r="AO43" s="12">
        <f>IF(LEFT(AS43,4)=".org",MAX(AO$1:AO42)+1,0)</f>
        <v>0</v>
      </c>
      <c r="AP43" s="1" t="e">
        <f>IF(AS42="","",MAX(AP44:AP$65535)+1)</f>
        <v>#REF!</v>
      </c>
      <c r="AQ43" s="1" t="e">
        <f t="shared" si="25"/>
        <v>#REF!</v>
      </c>
      <c r="AR43" s="1" t="str">
        <f t="shared" si="26"/>
        <v>0x8015009C</v>
      </c>
      <c r="AS43" s="16" t="str">
        <f>INDEX(Code!$B:$B,ROW())&amp;""</f>
        <v>addiu r29, r29, 0x0010</v>
      </c>
      <c r="AT43" s="12">
        <v>1</v>
      </c>
      <c r="AU43" s="12">
        <f t="shared" si="27"/>
        <v>6</v>
      </c>
      <c r="AV43" s="12">
        <f t="shared" si="28"/>
        <v>10</v>
      </c>
      <c r="AW43" s="12">
        <f t="shared" si="29"/>
        <v>15</v>
      </c>
      <c r="AX43" s="12">
        <f t="shared" si="9"/>
        <v>23</v>
      </c>
      <c r="AY43" s="12">
        <f t="shared" si="30"/>
        <v>22</v>
      </c>
      <c r="AZ43" s="17" t="str">
        <f t="shared" si="31"/>
        <v>addiu</v>
      </c>
      <c r="BA43" s="17" t="str">
        <f t="shared" si="32"/>
        <v>r29</v>
      </c>
      <c r="BB43" s="17" t="str">
        <f t="shared" si="33"/>
        <v>r29</v>
      </c>
      <c r="BC43" s="17" t="str">
        <f t="shared" si="34"/>
        <v>0x0010</v>
      </c>
      <c r="BD43" s="17" t="str">
        <f t="shared" si="35"/>
        <v/>
      </c>
      <c r="BE43" s="17">
        <f t="shared" si="36"/>
        <v>1</v>
      </c>
      <c r="BF43" s="17">
        <f t="shared" si="37"/>
        <v>2</v>
      </c>
      <c r="BG43" s="17">
        <f t="shared" si="38"/>
        <v>0</v>
      </c>
      <c r="BH43" s="17">
        <f t="shared" si="39"/>
        <v>3</v>
      </c>
      <c r="BI43" s="17">
        <f t="shared" si="40"/>
        <v>0</v>
      </c>
      <c r="BJ43" s="17"/>
      <c r="BM43" s="12" t="str">
        <f t="shared" si="41"/>
        <v>11101</v>
      </c>
      <c r="BN43" s="12" t="str">
        <f t="shared" si="42"/>
        <v>11101</v>
      </c>
      <c r="BO43" s="12" t="str">
        <f t="shared" si="43"/>
        <v/>
      </c>
      <c r="BP43" s="12" t="str">
        <f t="shared" si="44"/>
        <v>0x0010</v>
      </c>
      <c r="BQ43" s="12" t="str">
        <f t="shared" si="45"/>
        <v>FFFFFFF0</v>
      </c>
      <c r="BR43" s="12" t="str">
        <f t="shared" si="46"/>
        <v>00000010</v>
      </c>
      <c r="BS43" s="12" t="str">
        <f t="shared" si="47"/>
        <v>00010</v>
      </c>
      <c r="BT43" s="12" t="str">
        <f t="shared" si="48"/>
        <v>BFDC</v>
      </c>
      <c r="BU43" s="12" t="str">
        <f t="shared" si="49"/>
        <v>0000004</v>
      </c>
      <c r="BV43" s="12" t="str">
        <f t="shared" si="50"/>
        <v>1011111111011100</v>
      </c>
      <c r="BW43" s="12" t="str">
        <f t="shared" si="51"/>
        <v>00000000000000000000000100</v>
      </c>
      <c r="BX43" s="12" t="str">
        <f t="shared" si="52"/>
        <v>10000</v>
      </c>
      <c r="BY43" s="18" t="str">
        <f t="shared" si="53"/>
        <v>0000000000010000</v>
      </c>
      <c r="BZ43" s="12" t="str">
        <f t="shared" si="54"/>
        <v/>
      </c>
      <c r="CA43" s="18" t="str">
        <f t="shared" si="55"/>
        <v>00000000000000010000</v>
      </c>
      <c r="CB43" s="18" t="str">
        <f>IFERROR(VLOOKUP(AZ43,Opcodes!$A$1:$B$88,2, FALSE),"")</f>
        <v>001001WQL</v>
      </c>
      <c r="CC43" s="12" t="str">
        <f>SUBSTITUTE(SUBSTITUTE(SUBSTITUTE(SUBSTITUTE(SUBSTITUTE(SUBSTITUTE(SUBSTITUTE(SUBSTITUTE(SUBSTITUTE(SUBSTITUTE(CB43,Opcodes!$I$3,BM43),Opcodes!$I$4,BN43),Opcodes!$I$5,BO43),Opcodes!$I$6,BZ43),Opcodes!$I$8,BV43),Opcodes!$I$9,BW43),Opcodes!$I$10,BX43),Opcodes!$I$11,BY43),Opcodes!$I$15,"00000"),Opcodes!$I$13,CA43)</f>
        <v>00100111101111010000000000010000</v>
      </c>
      <c r="CD43" s="12" t="str">
        <f t="shared" si="56"/>
        <v/>
      </c>
      <c r="CE43" s="12" t="str">
        <f t="shared" si="57"/>
        <v>1000BD27</v>
      </c>
      <c r="CF43" s="12" t="str">
        <f t="shared" si="58"/>
        <v xml:space="preserve"> </v>
      </c>
    </row>
    <row r="44" spans="1:84">
      <c r="A44" t="e">
        <f>IF(AJ44,INDEX(Code!$A:$A,AK44),"")</f>
        <v>#VALUE!</v>
      </c>
      <c r="B44" s="12" t="e">
        <f t="shared" si="1"/>
        <v>#VALUE!</v>
      </c>
      <c r="C44" t="e">
        <f t="shared" si="2"/>
        <v>#VALUE!</v>
      </c>
      <c r="F44" s="1">
        <f>IFERROR(VLOOKUP(INDEX(Code!$A:$A,AK44),$AE$1:$AF$24,2,FALSE),0)</f>
        <v>0</v>
      </c>
      <c r="AJ44" s="1" t="e">
        <f t="shared" si="0"/>
        <v>#VALUE!</v>
      </c>
      <c r="AK44" s="1" t="e">
        <f t="shared" si="59"/>
        <v>#VALUE!</v>
      </c>
      <c r="AL44" s="1" t="e">
        <f t="shared" si="4"/>
        <v>#VALUE!</v>
      </c>
      <c r="AO44" s="12">
        <f>IF(LEFT(AS44,4)=".org",MAX(AO$1:AO43)+1,0)</f>
        <v>0</v>
      </c>
      <c r="AP44" s="1" t="e">
        <f>IF(AS43="","",MAX(AP45:AP$65535)+1)</f>
        <v>#REF!</v>
      </c>
      <c r="AQ44" s="1" t="e">
        <f t="shared" si="25"/>
        <v>#REF!</v>
      </c>
      <c r="AR44" s="1" t="str">
        <f t="shared" si="26"/>
        <v>0x801500A0</v>
      </c>
      <c r="AS44" s="16" t="str">
        <f>INDEX(Code!$B:$B,ROW())&amp;""</f>
        <v>sll r3, r20, 0x03</v>
      </c>
      <c r="AT44" s="12">
        <v>1</v>
      </c>
      <c r="AU44" s="12">
        <f t="shared" si="27"/>
        <v>4</v>
      </c>
      <c r="AV44" s="12">
        <f t="shared" si="28"/>
        <v>7</v>
      </c>
      <c r="AW44" s="12">
        <f t="shared" si="29"/>
        <v>12</v>
      </c>
      <c r="AX44" s="12">
        <f t="shared" si="9"/>
        <v>18</v>
      </c>
      <c r="AY44" s="12">
        <f t="shared" si="30"/>
        <v>17</v>
      </c>
      <c r="AZ44" s="17" t="str">
        <f t="shared" si="31"/>
        <v>sll</v>
      </c>
      <c r="BA44" s="17" t="str">
        <f t="shared" si="32"/>
        <v>r3</v>
      </c>
      <c r="BB44" s="17" t="str">
        <f t="shared" si="33"/>
        <v>r20</v>
      </c>
      <c r="BC44" s="17" t="str">
        <f t="shared" si="34"/>
        <v>0x03</v>
      </c>
      <c r="BD44" s="17" t="str">
        <f t="shared" si="35"/>
        <v/>
      </c>
      <c r="BE44" s="17">
        <f t="shared" si="36"/>
        <v>1</v>
      </c>
      <c r="BF44" s="17">
        <f t="shared" si="37"/>
        <v>2</v>
      </c>
      <c r="BG44" s="17">
        <f t="shared" si="38"/>
        <v>0</v>
      </c>
      <c r="BH44" s="17">
        <f t="shared" si="39"/>
        <v>3</v>
      </c>
      <c r="BI44" s="17">
        <f t="shared" si="40"/>
        <v>0</v>
      </c>
      <c r="BJ44" s="17"/>
      <c r="BM44" s="12" t="str">
        <f t="shared" si="41"/>
        <v>00011</v>
      </c>
      <c r="BN44" s="12" t="str">
        <f t="shared" si="42"/>
        <v>10100</v>
      </c>
      <c r="BO44" s="12" t="str">
        <f t="shared" si="43"/>
        <v/>
      </c>
      <c r="BP44" s="12" t="str">
        <f t="shared" si="44"/>
        <v>0x03</v>
      </c>
      <c r="BQ44" s="12" t="str">
        <f t="shared" si="45"/>
        <v>FFFFFFFD</v>
      </c>
      <c r="BR44" s="12" t="str">
        <f t="shared" si="46"/>
        <v>00000003</v>
      </c>
      <c r="BS44" s="12" t="str">
        <f t="shared" si="47"/>
        <v>00003</v>
      </c>
      <c r="BT44" s="12" t="str">
        <f t="shared" si="48"/>
        <v>BFD8</v>
      </c>
      <c r="BU44" s="12" t="str">
        <f t="shared" si="49"/>
        <v>0000000</v>
      </c>
      <c r="BV44" s="12" t="str">
        <f t="shared" si="50"/>
        <v>1011111111011000</v>
      </c>
      <c r="BW44" s="12" t="str">
        <f t="shared" si="51"/>
        <v>00000000000000000000000000</v>
      </c>
      <c r="BX44" s="12" t="str">
        <f t="shared" si="52"/>
        <v>00011</v>
      </c>
      <c r="BY44" s="18" t="str">
        <f t="shared" si="53"/>
        <v>0000000000000011</v>
      </c>
      <c r="BZ44" s="12" t="str">
        <f t="shared" si="54"/>
        <v/>
      </c>
      <c r="CA44" s="18" t="str">
        <f t="shared" si="55"/>
        <v>00000000000000000011</v>
      </c>
      <c r="CB44" s="18" t="str">
        <f>IFERROR(VLOOKUP(AZ44,Opcodes!$A$1:$B$88,2, FALSE),"")</f>
        <v>000000ZWQS000000</v>
      </c>
      <c r="CC44" s="12" t="str">
        <f>SUBSTITUTE(SUBSTITUTE(SUBSTITUTE(SUBSTITUTE(SUBSTITUTE(SUBSTITUTE(SUBSTITUTE(SUBSTITUTE(SUBSTITUTE(SUBSTITUTE(CB44,Opcodes!$I$3,BM44),Opcodes!$I$4,BN44),Opcodes!$I$5,BO44),Opcodes!$I$6,BZ44),Opcodes!$I$8,BV44),Opcodes!$I$9,BW44),Opcodes!$I$10,BX44),Opcodes!$I$11,BY44),Opcodes!$I$15,"00000"),Opcodes!$I$13,CA44)</f>
        <v>00000000000101000001100011000000</v>
      </c>
      <c r="CD44" s="12" t="str">
        <f t="shared" si="56"/>
        <v/>
      </c>
      <c r="CE44" s="12" t="str">
        <f t="shared" si="57"/>
        <v>C0181400</v>
      </c>
      <c r="CF44" s="12" t="str">
        <f t="shared" si="58"/>
        <v xml:space="preserve"> </v>
      </c>
    </row>
    <row r="45" spans="1:84">
      <c r="A45" t="e">
        <f>IF(AJ45,INDEX(Code!$A:$A,AK45),"")</f>
        <v>#VALUE!</v>
      </c>
      <c r="B45" s="12" t="e">
        <f t="shared" si="1"/>
        <v>#VALUE!</v>
      </c>
      <c r="C45" t="e">
        <f t="shared" si="2"/>
        <v>#VALUE!</v>
      </c>
      <c r="F45" s="1">
        <f>IFERROR(VLOOKUP(INDEX(Code!$A:$A,AK45),$AE$1:$AF$24,2,FALSE),0)</f>
        <v>0</v>
      </c>
      <c r="AJ45" s="1" t="e">
        <f t="shared" si="0"/>
        <v>#VALUE!</v>
      </c>
      <c r="AK45" s="1" t="e">
        <f t="shared" si="59"/>
        <v>#VALUE!</v>
      </c>
      <c r="AL45" s="1" t="e">
        <f t="shared" si="4"/>
        <v>#VALUE!</v>
      </c>
      <c r="AO45" s="12">
        <f>IF(LEFT(AS45,4)=".org",MAX(AO$1:AO44)+1,0)</f>
        <v>0</v>
      </c>
      <c r="AP45" s="1" t="e">
        <f>IF(AS44="","",MAX(AP46:AP$65535)+1)</f>
        <v>#REF!</v>
      </c>
      <c r="AQ45" s="1" t="e">
        <f t="shared" si="25"/>
        <v>#REF!</v>
      </c>
      <c r="AR45" s="1" t="str">
        <f t="shared" si="26"/>
        <v>0x801500A4</v>
      </c>
      <c r="AS45" s="16" t="str">
        <f>INDEX(Code!$B:$B,ROW())&amp;""</f>
        <v>subu r3, r3, r20</v>
      </c>
      <c r="AT45" s="12">
        <v>1</v>
      </c>
      <c r="AU45" s="12">
        <f t="shared" si="27"/>
        <v>5</v>
      </c>
      <c r="AV45" s="12">
        <f t="shared" si="28"/>
        <v>8</v>
      </c>
      <c r="AW45" s="12">
        <f t="shared" si="29"/>
        <v>12</v>
      </c>
      <c r="AX45" s="12">
        <f t="shared" si="9"/>
        <v>17</v>
      </c>
      <c r="AY45" s="12">
        <f t="shared" si="30"/>
        <v>16</v>
      </c>
      <c r="AZ45" s="17" t="str">
        <f t="shared" si="31"/>
        <v>subu</v>
      </c>
      <c r="BA45" s="17" t="str">
        <f t="shared" si="32"/>
        <v>r3</v>
      </c>
      <c r="BB45" s="17" t="str">
        <f t="shared" si="33"/>
        <v>r3</v>
      </c>
      <c r="BC45" s="17" t="str">
        <f t="shared" si="34"/>
        <v>r20</v>
      </c>
      <c r="BD45" s="17" t="str">
        <f t="shared" si="35"/>
        <v/>
      </c>
      <c r="BE45" s="17">
        <f t="shared" si="36"/>
        <v>1</v>
      </c>
      <c r="BF45" s="17">
        <f t="shared" si="37"/>
        <v>2</v>
      </c>
      <c r="BG45" s="17">
        <f t="shared" si="38"/>
        <v>3</v>
      </c>
      <c r="BH45" s="17">
        <f t="shared" si="39"/>
        <v>0</v>
      </c>
      <c r="BI45" s="17">
        <f t="shared" si="40"/>
        <v>0</v>
      </c>
      <c r="BJ45" s="17"/>
      <c r="BM45" s="12" t="str">
        <f t="shared" si="41"/>
        <v>00011</v>
      </c>
      <c r="BN45" s="12" t="str">
        <f t="shared" si="42"/>
        <v>00011</v>
      </c>
      <c r="BO45" s="12" t="str">
        <f t="shared" si="43"/>
        <v>10100</v>
      </c>
      <c r="BP45" s="12" t="str">
        <f t="shared" si="44"/>
        <v/>
      </c>
      <c r="BQ45" s="12" t="str">
        <f t="shared" si="45"/>
        <v/>
      </c>
      <c r="BR45" s="12" t="str">
        <f t="shared" si="46"/>
        <v/>
      </c>
      <c r="BS45" s="12" t="str">
        <f t="shared" si="47"/>
        <v>00000</v>
      </c>
      <c r="BT45" s="12" t="str">
        <f t="shared" si="48"/>
        <v>BFD6</v>
      </c>
      <c r="BU45" s="12" t="str">
        <f t="shared" si="49"/>
        <v>0000000</v>
      </c>
      <c r="BV45" s="12" t="str">
        <f t="shared" si="50"/>
        <v/>
      </c>
      <c r="BW45" s="12" t="str">
        <f t="shared" si="51"/>
        <v/>
      </c>
      <c r="BX45" s="12" t="str">
        <f t="shared" si="52"/>
        <v/>
      </c>
      <c r="BY45" s="18" t="str">
        <f t="shared" si="53"/>
        <v/>
      </c>
      <c r="BZ45" s="12" t="str">
        <f t="shared" si="54"/>
        <v/>
      </c>
      <c r="CA45" s="18" t="str">
        <f t="shared" si="55"/>
        <v>00000000000000000000</v>
      </c>
      <c r="CB45" s="18" t="str">
        <f>IFERROR(VLOOKUP(AZ45,Opcodes!$A$1:$B$88,2, FALSE),"")</f>
        <v>000000WEQZ100011</v>
      </c>
      <c r="CC45" s="12" t="str">
        <f>SUBSTITUTE(SUBSTITUTE(SUBSTITUTE(SUBSTITUTE(SUBSTITUTE(SUBSTITUTE(SUBSTITUTE(SUBSTITUTE(SUBSTITUTE(SUBSTITUTE(CB45,Opcodes!$I$3,BM45),Opcodes!$I$4,BN45),Opcodes!$I$5,BO45),Opcodes!$I$6,BZ45),Opcodes!$I$8,BV45),Opcodes!$I$9,BW45),Opcodes!$I$10,BX45),Opcodes!$I$11,BY45),Opcodes!$I$15,"00000"),Opcodes!$I$13,CA45)</f>
        <v>00000000011101000001100000100011</v>
      </c>
      <c r="CD45" s="12" t="str">
        <f t="shared" si="56"/>
        <v/>
      </c>
      <c r="CE45" s="12" t="str">
        <f t="shared" si="57"/>
        <v>23187400</v>
      </c>
      <c r="CF45" s="12" t="str">
        <f t="shared" si="58"/>
        <v xml:space="preserve"> </v>
      </c>
    </row>
    <row r="46" spans="1:84">
      <c r="A46" t="e">
        <f>IF(AJ46,INDEX(Code!$A:$A,AK46),"")</f>
        <v>#VALUE!</v>
      </c>
      <c r="B46" s="12" t="e">
        <f t="shared" si="1"/>
        <v>#VALUE!</v>
      </c>
      <c r="C46" t="e">
        <f t="shared" si="2"/>
        <v>#VALUE!</v>
      </c>
      <c r="F46" s="1">
        <f>IFERROR(VLOOKUP(INDEX(Code!$A:$A,AK46),$AE$1:$AF$24,2,FALSE),0)</f>
        <v>0</v>
      </c>
      <c r="AJ46" s="1" t="e">
        <f t="shared" si="0"/>
        <v>#VALUE!</v>
      </c>
      <c r="AK46" s="1" t="e">
        <f t="shared" si="59"/>
        <v>#VALUE!</v>
      </c>
      <c r="AL46" s="1" t="e">
        <f t="shared" si="4"/>
        <v>#VALUE!</v>
      </c>
      <c r="AO46" s="12">
        <f>IF(LEFT(AS46,4)=".org",MAX(AO$1:AO45)+1,0)</f>
        <v>0</v>
      </c>
      <c r="AP46" s="1" t="e">
        <f>IF(AS45="","",MAX(AP47:AP$65535)+1)</f>
        <v>#REF!</v>
      </c>
      <c r="AQ46" s="1" t="e">
        <f t="shared" si="25"/>
        <v>#REF!</v>
      </c>
      <c r="AR46" s="1" t="str">
        <f t="shared" si="26"/>
        <v>0x801500A8</v>
      </c>
      <c r="AS46" s="16" t="str">
        <f>INDEX(Code!$B:$B,ROW())&amp;""</f>
        <v>sll r3, r3, 0x01</v>
      </c>
      <c r="AT46" s="12">
        <v>1</v>
      </c>
      <c r="AU46" s="12">
        <f t="shared" si="27"/>
        <v>4</v>
      </c>
      <c r="AV46" s="12">
        <f t="shared" si="28"/>
        <v>7</v>
      </c>
      <c r="AW46" s="12">
        <f t="shared" si="29"/>
        <v>11</v>
      </c>
      <c r="AX46" s="12">
        <f t="shared" si="9"/>
        <v>17</v>
      </c>
      <c r="AY46" s="12">
        <f t="shared" si="30"/>
        <v>16</v>
      </c>
      <c r="AZ46" s="17" t="str">
        <f t="shared" si="31"/>
        <v>sll</v>
      </c>
      <c r="BA46" s="17" t="str">
        <f t="shared" si="32"/>
        <v>r3</v>
      </c>
      <c r="BB46" s="17" t="str">
        <f t="shared" si="33"/>
        <v>r3</v>
      </c>
      <c r="BC46" s="17" t="str">
        <f t="shared" si="34"/>
        <v>0x01</v>
      </c>
      <c r="BD46" s="17" t="str">
        <f t="shared" si="35"/>
        <v/>
      </c>
      <c r="BE46" s="17">
        <f t="shared" si="36"/>
        <v>1</v>
      </c>
      <c r="BF46" s="17">
        <f t="shared" si="37"/>
        <v>2</v>
      </c>
      <c r="BG46" s="17">
        <f t="shared" si="38"/>
        <v>0</v>
      </c>
      <c r="BH46" s="17">
        <f t="shared" si="39"/>
        <v>3</v>
      </c>
      <c r="BI46" s="17">
        <f t="shared" si="40"/>
        <v>0</v>
      </c>
      <c r="BJ46" s="17"/>
      <c r="BM46" s="12" t="str">
        <f t="shared" si="41"/>
        <v>00011</v>
      </c>
      <c r="BN46" s="12" t="str">
        <f t="shared" si="42"/>
        <v>00011</v>
      </c>
      <c r="BO46" s="12" t="str">
        <f t="shared" si="43"/>
        <v/>
      </c>
      <c r="BP46" s="12" t="str">
        <f t="shared" si="44"/>
        <v>0x01</v>
      </c>
      <c r="BQ46" s="12" t="str">
        <f t="shared" si="45"/>
        <v>FFFFFFFF</v>
      </c>
      <c r="BR46" s="12" t="str">
        <f t="shared" si="46"/>
        <v>00000001</v>
      </c>
      <c r="BS46" s="12" t="str">
        <f t="shared" si="47"/>
        <v>00001</v>
      </c>
      <c r="BT46" s="12" t="str">
        <f t="shared" si="48"/>
        <v>BFD6</v>
      </c>
      <c r="BU46" s="12" t="str">
        <f t="shared" si="49"/>
        <v>0000000</v>
      </c>
      <c r="BV46" s="12" t="str">
        <f t="shared" si="50"/>
        <v>1011111111010110</v>
      </c>
      <c r="BW46" s="12" t="str">
        <f t="shared" si="51"/>
        <v>00000000000000000000000000</v>
      </c>
      <c r="BX46" s="12" t="str">
        <f t="shared" si="52"/>
        <v>00001</v>
      </c>
      <c r="BY46" s="18" t="str">
        <f t="shared" si="53"/>
        <v>0000000000000001</v>
      </c>
      <c r="BZ46" s="12" t="str">
        <f t="shared" si="54"/>
        <v/>
      </c>
      <c r="CA46" s="18" t="str">
        <f t="shared" si="55"/>
        <v>00000000000000000001</v>
      </c>
      <c r="CB46" s="18" t="str">
        <f>IFERROR(VLOOKUP(AZ46,Opcodes!$A$1:$B$88,2, FALSE),"")</f>
        <v>000000ZWQS000000</v>
      </c>
      <c r="CC46" s="12" t="str">
        <f>SUBSTITUTE(SUBSTITUTE(SUBSTITUTE(SUBSTITUTE(SUBSTITUTE(SUBSTITUTE(SUBSTITUTE(SUBSTITUTE(SUBSTITUTE(SUBSTITUTE(CB46,Opcodes!$I$3,BM46),Opcodes!$I$4,BN46),Opcodes!$I$5,BO46),Opcodes!$I$6,BZ46),Opcodes!$I$8,BV46),Opcodes!$I$9,BW46),Opcodes!$I$10,BX46),Opcodes!$I$11,BY46),Opcodes!$I$15,"00000"),Opcodes!$I$13,CA46)</f>
        <v>00000000000000110001100001000000</v>
      </c>
      <c r="CD46" s="12" t="str">
        <f t="shared" si="56"/>
        <v/>
      </c>
      <c r="CE46" s="12" t="str">
        <f t="shared" si="57"/>
        <v>40180300</v>
      </c>
      <c r="CF46" s="12" t="str">
        <f t="shared" si="58"/>
        <v xml:space="preserve"> </v>
      </c>
    </row>
    <row r="47" spans="1:84">
      <c r="A47" t="e">
        <f>IF(AJ47,INDEX(Code!$A:$A,AK47),"")</f>
        <v>#VALUE!</v>
      </c>
      <c r="B47" s="12" t="e">
        <f t="shared" si="1"/>
        <v>#VALUE!</v>
      </c>
      <c r="C47" t="e">
        <f t="shared" si="2"/>
        <v>#VALUE!</v>
      </c>
      <c r="F47" s="1">
        <f>IFERROR(VLOOKUP(INDEX(Code!$A:$A,AK47),$AE$1:$AF$24,2,FALSE),0)</f>
        <v>0</v>
      </c>
      <c r="AJ47" s="1" t="e">
        <f t="shared" si="0"/>
        <v>#VALUE!</v>
      </c>
      <c r="AK47" s="1" t="e">
        <f t="shared" si="59"/>
        <v>#VALUE!</v>
      </c>
      <c r="AL47" s="1" t="e">
        <f t="shared" si="4"/>
        <v>#VALUE!</v>
      </c>
      <c r="AO47" s="12">
        <f>IF(LEFT(AS47,4)=".org",MAX(AO$1:AO46)+1,0)</f>
        <v>0</v>
      </c>
      <c r="AP47" s="1" t="e">
        <f>IF(AS46="","",MAX(AP48:AP$65535)+1)</f>
        <v>#REF!</v>
      </c>
      <c r="AQ47" s="1" t="e">
        <f t="shared" si="25"/>
        <v>#REF!</v>
      </c>
      <c r="AR47" s="1" t="str">
        <f t="shared" si="26"/>
        <v>0x801500AC</v>
      </c>
      <c r="AS47" s="16" t="str">
        <f>INDEX(Code!$B:$B,ROW())&amp;""</f>
        <v>j 0x80073988</v>
      </c>
      <c r="AT47" s="12">
        <v>1</v>
      </c>
      <c r="AU47" s="12">
        <f t="shared" si="27"/>
        <v>2</v>
      </c>
      <c r="AV47" s="12">
        <f t="shared" si="28"/>
        <v>13</v>
      </c>
      <c r="AW47" s="12">
        <f t="shared" si="29"/>
        <v>13</v>
      </c>
      <c r="AX47" s="12">
        <f t="shared" si="9"/>
        <v>13</v>
      </c>
      <c r="AY47" s="12">
        <f t="shared" si="30"/>
        <v>12</v>
      </c>
      <c r="AZ47" s="17" t="str">
        <f t="shared" si="31"/>
        <v>j</v>
      </c>
      <c r="BA47" s="17" t="str">
        <f t="shared" si="32"/>
        <v>0x80073988</v>
      </c>
      <c r="BB47" s="17" t="str">
        <f t="shared" si="33"/>
        <v/>
      </c>
      <c r="BC47" s="17" t="str">
        <f t="shared" si="34"/>
        <v/>
      </c>
      <c r="BD47" s="17" t="str">
        <f t="shared" si="35"/>
        <v/>
      </c>
      <c r="BE47" s="17">
        <f t="shared" si="36"/>
        <v>0</v>
      </c>
      <c r="BF47" s="17">
        <f t="shared" si="37"/>
        <v>0</v>
      </c>
      <c r="BG47" s="17">
        <f t="shared" si="38"/>
        <v>0</v>
      </c>
      <c r="BH47" s="17">
        <f t="shared" si="39"/>
        <v>1</v>
      </c>
      <c r="BI47" s="17">
        <f t="shared" si="40"/>
        <v>0</v>
      </c>
      <c r="BJ47" s="17"/>
      <c r="BM47" s="12" t="str">
        <f t="shared" si="41"/>
        <v/>
      </c>
      <c r="BN47" s="12" t="str">
        <f t="shared" si="42"/>
        <v/>
      </c>
      <c r="BO47" s="12" t="str">
        <f t="shared" si="43"/>
        <v/>
      </c>
      <c r="BP47" s="12" t="str">
        <f t="shared" si="44"/>
        <v>0x80073988</v>
      </c>
      <c r="BQ47" s="12" t="str">
        <f t="shared" si="45"/>
        <v>7FF8C678</v>
      </c>
      <c r="BR47" s="12" t="str">
        <f t="shared" si="46"/>
        <v>80073988</v>
      </c>
      <c r="BS47" s="12" t="str">
        <f t="shared" si="47"/>
        <v>73988</v>
      </c>
      <c r="BT47" s="12" t="str">
        <f t="shared" si="48"/>
        <v>8E36</v>
      </c>
      <c r="BU47" s="12" t="str">
        <f t="shared" si="49"/>
        <v>001CE62</v>
      </c>
      <c r="BV47" s="12" t="str">
        <f t="shared" si="50"/>
        <v>1000111000110110</v>
      </c>
      <c r="BW47" s="12" t="str">
        <f t="shared" si="51"/>
        <v>00000000011100111001100010</v>
      </c>
      <c r="BX47" s="12" t="str">
        <f t="shared" si="52"/>
        <v>01000</v>
      </c>
      <c r="BY47" s="18" t="str">
        <f t="shared" si="53"/>
        <v>0011100110001000</v>
      </c>
      <c r="BZ47" s="12" t="str">
        <f t="shared" si="54"/>
        <v/>
      </c>
      <c r="CA47" s="18" t="str">
        <f t="shared" si="55"/>
        <v>01110011100110001000</v>
      </c>
      <c r="CB47" s="18" t="str">
        <f>IFERROR(VLOOKUP(AZ47,Opcodes!$A$1:$B$88,2, FALSE),"")</f>
        <v>000010J</v>
      </c>
      <c r="CC47" s="12" t="str">
        <f>SUBSTITUTE(SUBSTITUTE(SUBSTITUTE(SUBSTITUTE(SUBSTITUTE(SUBSTITUTE(SUBSTITUTE(SUBSTITUTE(SUBSTITUTE(SUBSTITUTE(CB47,Opcodes!$I$3,BM47),Opcodes!$I$4,BN47),Opcodes!$I$5,BO47),Opcodes!$I$6,BZ47),Opcodes!$I$8,BV47),Opcodes!$I$9,BW47),Opcodes!$I$10,BX47),Opcodes!$I$11,BY47),Opcodes!$I$15,"00000"),Opcodes!$I$13,CA47)</f>
        <v>00001000000000011100111001100010</v>
      </c>
      <c r="CD47" s="12" t="str">
        <f t="shared" si="56"/>
        <v/>
      </c>
      <c r="CE47" s="12" t="str">
        <f t="shared" si="57"/>
        <v>62CE0108</v>
      </c>
      <c r="CF47" s="12" t="str">
        <f t="shared" si="58"/>
        <v xml:space="preserve"> </v>
      </c>
    </row>
    <row r="48" spans="1:84">
      <c r="A48" t="e">
        <f>IF(AJ48,INDEX(Code!$A:$A,AK48),"")</f>
        <v>#VALUE!</v>
      </c>
      <c r="B48" s="12" t="e">
        <f t="shared" si="1"/>
        <v>#VALUE!</v>
      </c>
      <c r="C48" t="e">
        <f t="shared" si="2"/>
        <v>#VALUE!</v>
      </c>
      <c r="F48" s="1">
        <f>IFERROR(VLOOKUP(INDEX(Code!$A:$A,AK48),$AE$1:$AF$24,2,FALSE),0)</f>
        <v>0</v>
      </c>
      <c r="AJ48" s="1" t="e">
        <f t="shared" si="0"/>
        <v>#VALUE!</v>
      </c>
      <c r="AK48" s="1" t="e">
        <f t="shared" si="59"/>
        <v>#VALUE!</v>
      </c>
      <c r="AL48" s="1" t="e">
        <f t="shared" si="4"/>
        <v>#VALUE!</v>
      </c>
      <c r="AO48" s="12">
        <f>IF(LEFT(AS48,4)=".org",MAX(AO$1:AO47)+1,0)</f>
        <v>0</v>
      </c>
      <c r="AP48" s="1" t="e">
        <f>IF(AS47="","",MAX(AP49:AP$65535)+1)</f>
        <v>#REF!</v>
      </c>
      <c r="AQ48" s="1" t="e">
        <f t="shared" si="25"/>
        <v>#REF!</v>
      </c>
      <c r="AR48" s="1" t="str">
        <f t="shared" si="26"/>
        <v>0x801500B0</v>
      </c>
      <c r="AS48" s="16" t="str">
        <f>INDEX(Code!$B:$B,ROW())&amp;""</f>
        <v>lui r1, 0x8006</v>
      </c>
      <c r="AT48" s="12">
        <v>1</v>
      </c>
      <c r="AU48" s="12">
        <f t="shared" si="27"/>
        <v>4</v>
      </c>
      <c r="AV48" s="12">
        <f t="shared" si="28"/>
        <v>7</v>
      </c>
      <c r="AW48" s="12">
        <f t="shared" si="29"/>
        <v>15</v>
      </c>
      <c r="AX48" s="12">
        <f t="shared" si="9"/>
        <v>15</v>
      </c>
      <c r="AY48" s="12">
        <f t="shared" si="30"/>
        <v>14</v>
      </c>
      <c r="AZ48" s="17" t="str">
        <f t="shared" si="31"/>
        <v>lui</v>
      </c>
      <c r="BA48" s="17" t="str">
        <f t="shared" si="32"/>
        <v>r1</v>
      </c>
      <c r="BB48" s="17" t="str">
        <f t="shared" si="33"/>
        <v>0x8006</v>
      </c>
      <c r="BC48" s="17" t="str">
        <f t="shared" si="34"/>
        <v/>
      </c>
      <c r="BD48" s="17" t="str">
        <f t="shared" si="35"/>
        <v/>
      </c>
      <c r="BE48" s="17">
        <f t="shared" si="36"/>
        <v>1</v>
      </c>
      <c r="BF48" s="17">
        <f t="shared" si="37"/>
        <v>0</v>
      </c>
      <c r="BG48" s="17">
        <f t="shared" si="38"/>
        <v>0</v>
      </c>
      <c r="BH48" s="17">
        <f t="shared" si="39"/>
        <v>2</v>
      </c>
      <c r="BI48" s="17">
        <f t="shared" si="40"/>
        <v>0</v>
      </c>
      <c r="BJ48" s="17"/>
      <c r="BM48" s="12" t="str">
        <f t="shared" si="41"/>
        <v>00001</v>
      </c>
      <c r="BN48" s="12" t="str">
        <f t="shared" si="42"/>
        <v/>
      </c>
      <c r="BO48" s="12" t="str">
        <f t="shared" si="43"/>
        <v/>
      </c>
      <c r="BP48" s="12" t="str">
        <f t="shared" si="44"/>
        <v>0x8006</v>
      </c>
      <c r="BQ48" s="12" t="str">
        <f t="shared" si="45"/>
        <v>FFFF7FFA</v>
      </c>
      <c r="BR48" s="12" t="str">
        <f t="shared" si="46"/>
        <v>00008006</v>
      </c>
      <c r="BS48" s="12" t="str">
        <f t="shared" si="47"/>
        <v>08006</v>
      </c>
      <c r="BT48" s="12" t="str">
        <f t="shared" si="48"/>
        <v>DFD5</v>
      </c>
      <c r="BU48" s="12" t="str">
        <f t="shared" si="49"/>
        <v>0002001</v>
      </c>
      <c r="BV48" s="12" t="str">
        <f t="shared" si="50"/>
        <v>1101111111010101</v>
      </c>
      <c r="BW48" s="12" t="str">
        <f t="shared" si="51"/>
        <v>00000000000010000000000001</v>
      </c>
      <c r="BX48" s="12" t="str">
        <f t="shared" si="52"/>
        <v>00110</v>
      </c>
      <c r="BY48" s="18" t="str">
        <f t="shared" si="53"/>
        <v>1000000000000110</v>
      </c>
      <c r="BZ48" s="12" t="str">
        <f t="shared" si="54"/>
        <v/>
      </c>
      <c r="CA48" s="18" t="str">
        <f t="shared" si="55"/>
        <v>00001000000000000110</v>
      </c>
      <c r="CB48" s="18" t="str">
        <f>IFERROR(VLOOKUP(AZ48,Opcodes!$A$1:$B$88,2, FALSE),"")</f>
        <v>001111ZQL</v>
      </c>
      <c r="CC48" s="12" t="str">
        <f>SUBSTITUTE(SUBSTITUTE(SUBSTITUTE(SUBSTITUTE(SUBSTITUTE(SUBSTITUTE(SUBSTITUTE(SUBSTITUTE(SUBSTITUTE(SUBSTITUTE(CB48,Opcodes!$I$3,BM48),Opcodes!$I$4,BN48),Opcodes!$I$5,BO48),Opcodes!$I$6,BZ48),Opcodes!$I$8,BV48),Opcodes!$I$9,BW48),Opcodes!$I$10,BX48),Opcodes!$I$11,BY48),Opcodes!$I$15,"00000"),Opcodes!$I$13,CA48)</f>
        <v>00111100000000011000000000000110</v>
      </c>
      <c r="CD48" s="12" t="str">
        <f t="shared" si="56"/>
        <v/>
      </c>
      <c r="CE48" s="12" t="str">
        <f t="shared" si="57"/>
        <v>0680013C</v>
      </c>
      <c r="CF48" s="12" t="str">
        <f t="shared" si="58"/>
        <v xml:space="preserve"> </v>
      </c>
    </row>
    <row r="49" spans="1:84">
      <c r="A49" t="e">
        <f>IF(AJ49,INDEX(Code!$A:$A,AK49),"")</f>
        <v>#VALUE!</v>
      </c>
      <c r="B49" s="12" t="e">
        <f t="shared" si="1"/>
        <v>#VALUE!</v>
      </c>
      <c r="C49" t="e">
        <f t="shared" si="2"/>
        <v>#VALUE!</v>
      </c>
      <c r="F49" s="1">
        <f>IFERROR(VLOOKUP(INDEX(Code!$A:$A,AK49),$AE$1:$AF$24,2,FALSE),0)</f>
        <v>0</v>
      </c>
      <c r="AJ49" s="1" t="e">
        <f t="shared" si="0"/>
        <v>#VALUE!</v>
      </c>
      <c r="AK49" s="1" t="e">
        <f t="shared" si="59"/>
        <v>#VALUE!</v>
      </c>
      <c r="AL49" s="1" t="e">
        <f t="shared" si="4"/>
        <v>#VALUE!</v>
      </c>
      <c r="AO49" s="12">
        <f>IF(LEFT(AS49,4)=".org",MAX(AO$1:AO48)+1,0)</f>
        <v>0</v>
      </c>
      <c r="AP49" s="1" t="e">
        <f>IF(AS48="","",MAX(AP50:AP$65535)+1)</f>
        <v>#REF!</v>
      </c>
      <c r="AQ49" s="1" t="e">
        <f t="shared" si="25"/>
        <v>#REF!</v>
      </c>
      <c r="AR49" s="1" t="str">
        <f t="shared" si="26"/>
        <v>0x801500B4</v>
      </c>
      <c r="AS49" s="16" t="str">
        <f>INDEX(Code!$B:$B,ROW())&amp;""</f>
        <v/>
      </c>
      <c r="AT49" s="12">
        <v>1</v>
      </c>
      <c r="AU49" s="12" t="str">
        <f t="shared" si="27"/>
        <v/>
      </c>
      <c r="AV49" s="12">
        <f t="shared" si="28"/>
        <v>1</v>
      </c>
      <c r="AW49" s="12">
        <f t="shared" si="29"/>
        <v>1</v>
      </c>
      <c r="AX49" s="12">
        <f t="shared" si="9"/>
        <v>1</v>
      </c>
      <c r="AY49" s="12">
        <f t="shared" si="30"/>
        <v>0</v>
      </c>
      <c r="AZ49" s="17" t="e">
        <f t="shared" si="31"/>
        <v>#VALUE!</v>
      </c>
      <c r="BA49" s="17" t="str">
        <f t="shared" si="32"/>
        <v/>
      </c>
      <c r="BB49" s="17" t="str">
        <f t="shared" si="33"/>
        <v/>
      </c>
      <c r="BC49" s="17" t="str">
        <f t="shared" si="34"/>
        <v/>
      </c>
      <c r="BD49" s="17" t="str">
        <f t="shared" si="35"/>
        <v/>
      </c>
      <c r="BE49" s="17">
        <f t="shared" si="36"/>
        <v>0</v>
      </c>
      <c r="BF49" s="17">
        <f t="shared" si="37"/>
        <v>0</v>
      </c>
      <c r="BG49" s="17">
        <f t="shared" si="38"/>
        <v>0</v>
      </c>
      <c r="BH49" s="17">
        <f t="shared" si="39"/>
        <v>0</v>
      </c>
      <c r="BI49" s="17">
        <f t="shared" si="40"/>
        <v>0</v>
      </c>
      <c r="BJ49" s="17"/>
      <c r="BM49" s="12" t="str">
        <f t="shared" si="41"/>
        <v/>
      </c>
      <c r="BN49" s="12" t="str">
        <f t="shared" si="42"/>
        <v/>
      </c>
      <c r="BO49" s="12" t="str">
        <f t="shared" si="43"/>
        <v/>
      </c>
      <c r="BP49" s="12" t="str">
        <f t="shared" si="44"/>
        <v/>
      </c>
      <c r="BQ49" s="12" t="str">
        <f t="shared" si="45"/>
        <v/>
      </c>
      <c r="BR49" s="12" t="str">
        <f t="shared" si="46"/>
        <v/>
      </c>
      <c r="BS49" s="12" t="str">
        <f t="shared" si="47"/>
        <v>00000</v>
      </c>
      <c r="BT49" s="12" t="str">
        <f t="shared" si="48"/>
        <v>BFD2</v>
      </c>
      <c r="BU49" s="12" t="str">
        <f t="shared" si="49"/>
        <v>0000000</v>
      </c>
      <c r="BV49" s="12" t="str">
        <f t="shared" si="50"/>
        <v/>
      </c>
      <c r="BW49" s="12" t="str">
        <f t="shared" si="51"/>
        <v/>
      </c>
      <c r="BX49" s="12" t="str">
        <f t="shared" si="52"/>
        <v/>
      </c>
      <c r="BY49" s="18" t="str">
        <f t="shared" si="53"/>
        <v/>
      </c>
      <c r="BZ49" s="12" t="str">
        <f t="shared" si="54"/>
        <v/>
      </c>
      <c r="CA49" s="18" t="str">
        <f t="shared" si="55"/>
        <v>00000000000000000000</v>
      </c>
      <c r="CB49" s="18" t="str">
        <f>IFERROR(VLOOKUP(AZ49,Opcodes!$A$1:$B$88,2, FALSE),"")</f>
        <v/>
      </c>
      <c r="CC49" s="12" t="str">
        <f>SUBSTITUTE(SUBSTITUTE(SUBSTITUTE(SUBSTITUTE(SUBSTITUTE(SUBSTITUTE(SUBSTITUTE(SUBSTITUTE(SUBSTITUTE(SUBSTITUTE(CB49,Opcodes!$I$3,BM49),Opcodes!$I$4,BN49),Opcodes!$I$5,BO49),Opcodes!$I$6,BZ49),Opcodes!$I$8,BV49),Opcodes!$I$9,BW49),Opcodes!$I$10,BX49),Opcodes!$I$11,BY49),Opcodes!$I$15,"00000"),Opcodes!$I$13,CA49)</f>
        <v/>
      </c>
      <c r="CD49" s="12" t="str">
        <f t="shared" si="56"/>
        <v/>
      </c>
      <c r="CE49" s="12" t="str">
        <f t="shared" si="57"/>
        <v/>
      </c>
      <c r="CF49" s="12" t="str">
        <f t="shared" si="58"/>
        <v xml:space="preserve"> </v>
      </c>
    </row>
    <row r="50" spans="1:84">
      <c r="A50" t="e">
        <f>IF(AJ50,INDEX(Code!$A:$A,AK50),"")</f>
        <v>#VALUE!</v>
      </c>
      <c r="B50" s="12" t="e">
        <f t="shared" si="1"/>
        <v>#VALUE!</v>
      </c>
      <c r="C50" t="e">
        <f t="shared" si="2"/>
        <v>#VALUE!</v>
      </c>
      <c r="F50" s="1">
        <f>IFERROR(VLOOKUP(INDEX(Code!$A:$A,AK50),$AE$1:$AF$24,2,FALSE),0)</f>
        <v>0</v>
      </c>
      <c r="AJ50" s="1" t="e">
        <f t="shared" si="0"/>
        <v>#VALUE!</v>
      </c>
      <c r="AK50" s="1" t="e">
        <f t="shared" si="59"/>
        <v>#VALUE!</v>
      </c>
      <c r="AL50" s="1" t="e">
        <f t="shared" si="4"/>
        <v>#VALUE!</v>
      </c>
      <c r="AO50" s="12" t="e">
        <f>IF(LEFT(AS50,4)=".org",MAX(AO$1:AO49)+1,0)</f>
        <v>#VALUE!</v>
      </c>
      <c r="AP50" s="1" t="str">
        <f>IF(AS49="","",MAX(AP51:AP$65535)+1)</f>
        <v/>
      </c>
      <c r="AQ50" s="1" t="e">
        <f t="shared" si="25"/>
        <v>#VALUE!</v>
      </c>
      <c r="AR50" s="1" t="str">
        <f t="shared" si="26"/>
        <v>0x801500B8</v>
      </c>
      <c r="AS50" s="16" t="str">
        <f>INDEX(Code!$B:$B,ROW())&amp;""</f>
        <v>.org 0x80074014</v>
      </c>
      <c r="AT50" s="12">
        <v>1</v>
      </c>
      <c r="AU50" s="12">
        <f t="shared" si="27"/>
        <v>16</v>
      </c>
      <c r="AV50" s="12">
        <f t="shared" si="28"/>
        <v>16</v>
      </c>
      <c r="AW50" s="12">
        <f t="shared" si="29"/>
        <v>16</v>
      </c>
      <c r="AX50" s="12">
        <f t="shared" si="9"/>
        <v>16</v>
      </c>
      <c r="AY50" s="12">
        <f t="shared" si="30"/>
        <v>15</v>
      </c>
      <c r="AZ50" s="17" t="str">
        <f t="shared" si="31"/>
        <v>.org0x80074014</v>
      </c>
      <c r="BA50" s="17" t="str">
        <f t="shared" si="32"/>
        <v/>
      </c>
      <c r="BB50" s="17" t="str">
        <f t="shared" si="33"/>
        <v/>
      </c>
      <c r="BC50" s="17" t="str">
        <f t="shared" si="34"/>
        <v/>
      </c>
      <c r="BD50" s="17" t="str">
        <f t="shared" si="35"/>
        <v/>
      </c>
      <c r="BE50" s="17">
        <f t="shared" si="36"/>
        <v>0</v>
      </c>
      <c r="BF50" s="17">
        <f t="shared" si="37"/>
        <v>0</v>
      </c>
      <c r="BG50" s="17">
        <f t="shared" si="38"/>
        <v>0</v>
      </c>
      <c r="BH50" s="17">
        <f t="shared" si="39"/>
        <v>0</v>
      </c>
      <c r="BI50" s="17">
        <f t="shared" si="40"/>
        <v>0</v>
      </c>
      <c r="BJ50" s="17"/>
      <c r="BM50" s="12" t="str">
        <f t="shared" si="41"/>
        <v/>
      </c>
      <c r="BN50" s="12" t="str">
        <f t="shared" si="42"/>
        <v/>
      </c>
      <c r="BO50" s="12" t="str">
        <f t="shared" si="43"/>
        <v/>
      </c>
      <c r="BP50" s="12" t="str">
        <f t="shared" si="44"/>
        <v/>
      </c>
      <c r="BQ50" s="12" t="str">
        <f t="shared" si="45"/>
        <v/>
      </c>
      <c r="BR50" s="12" t="str">
        <f t="shared" si="46"/>
        <v/>
      </c>
      <c r="BS50" s="12" t="str">
        <f t="shared" si="47"/>
        <v>00000</v>
      </c>
      <c r="BT50" s="12" t="str">
        <f t="shared" si="48"/>
        <v>BFD1</v>
      </c>
      <c r="BU50" s="12" t="str">
        <f t="shared" si="49"/>
        <v>0000000</v>
      </c>
      <c r="BV50" s="12" t="str">
        <f t="shared" si="50"/>
        <v/>
      </c>
      <c r="BW50" s="12" t="str">
        <f t="shared" si="51"/>
        <v/>
      </c>
      <c r="BX50" s="12" t="str">
        <f t="shared" si="52"/>
        <v/>
      </c>
      <c r="BY50" s="18" t="str">
        <f t="shared" si="53"/>
        <v/>
      </c>
      <c r="BZ50" s="12" t="str">
        <f t="shared" si="54"/>
        <v/>
      </c>
      <c r="CA50" s="18" t="str">
        <f t="shared" si="55"/>
        <v>00000000000000000000</v>
      </c>
      <c r="CB50" s="18" t="str">
        <f>IFERROR(VLOOKUP(AZ50,Opcodes!$A$1:$B$88,2, FALSE),"")</f>
        <v/>
      </c>
      <c r="CC50" s="12" t="str">
        <f>SUBSTITUTE(SUBSTITUTE(SUBSTITUTE(SUBSTITUTE(SUBSTITUTE(SUBSTITUTE(SUBSTITUTE(SUBSTITUTE(SUBSTITUTE(SUBSTITUTE(CB50,Opcodes!$I$3,BM50),Opcodes!$I$4,BN50),Opcodes!$I$5,BO50),Opcodes!$I$6,BZ50),Opcodes!$I$8,BV50),Opcodes!$I$9,BW50),Opcodes!$I$10,BX50),Opcodes!$I$11,BY50),Opcodes!$I$15,"00000"),Opcodes!$I$13,CA50)</f>
        <v/>
      </c>
      <c r="CD50" s="12" t="str">
        <f t="shared" si="56"/>
        <v/>
      </c>
      <c r="CE50" s="12" t="str">
        <f t="shared" si="57"/>
        <v/>
      </c>
      <c r="CF50" s="12" t="str">
        <f t="shared" si="58"/>
        <v>Inv.</v>
      </c>
    </row>
    <row r="51" spans="1:84">
      <c r="A51" t="e">
        <f>IF(AJ51,INDEX(Code!$A:$A,AK51),"")</f>
        <v>#VALUE!</v>
      </c>
      <c r="B51" s="12" t="e">
        <f t="shared" si="1"/>
        <v>#VALUE!</v>
      </c>
      <c r="C51" t="e">
        <f t="shared" si="2"/>
        <v>#VALUE!</v>
      </c>
      <c r="F51" s="1">
        <f>IFERROR(VLOOKUP(INDEX(Code!$A:$A,AK51),$AE$1:$AF$24,2,FALSE),0)</f>
        <v>0</v>
      </c>
      <c r="AJ51" s="1" t="e">
        <f t="shared" si="0"/>
        <v>#VALUE!</v>
      </c>
      <c r="AK51" s="1" t="e">
        <f t="shared" si="59"/>
        <v>#VALUE!</v>
      </c>
      <c r="AL51" s="1" t="e">
        <f t="shared" si="4"/>
        <v>#VALUE!</v>
      </c>
      <c r="AO51" s="12">
        <f>IF(LEFT(AS51,4)=".org",MAX(AO$1:AO50)+1,0)</f>
        <v>0</v>
      </c>
      <c r="AP51" s="1" t="e">
        <f>IF(AS50="","",MAX(AP52:AP$65535)+1)</f>
        <v>#REF!</v>
      </c>
      <c r="AQ51" s="1" t="e">
        <f t="shared" si="25"/>
        <v>#REF!</v>
      </c>
      <c r="AR51" s="1" t="str">
        <f t="shared" si="26"/>
        <v>0x80074014</v>
      </c>
      <c r="AS51" s="16" t="str">
        <f>INDEX(Code!$B:$B,ROW())&amp;""</f>
        <v>jal 0x80150000</v>
      </c>
      <c r="AT51" s="12">
        <v>1</v>
      </c>
      <c r="AU51" s="12">
        <f t="shared" si="27"/>
        <v>4</v>
      </c>
      <c r="AV51" s="12">
        <f t="shared" si="28"/>
        <v>15</v>
      </c>
      <c r="AW51" s="12">
        <f t="shared" si="29"/>
        <v>15</v>
      </c>
      <c r="AX51" s="12">
        <f t="shared" si="9"/>
        <v>15</v>
      </c>
      <c r="AY51" s="12">
        <f t="shared" si="30"/>
        <v>14</v>
      </c>
      <c r="AZ51" s="17" t="str">
        <f t="shared" si="31"/>
        <v>jal</v>
      </c>
      <c r="BA51" s="17" t="str">
        <f t="shared" si="32"/>
        <v>0x80150000</v>
      </c>
      <c r="BB51" s="17" t="str">
        <f t="shared" si="33"/>
        <v/>
      </c>
      <c r="BC51" s="17" t="str">
        <f t="shared" si="34"/>
        <v/>
      </c>
      <c r="BD51" s="17" t="str">
        <f t="shared" si="35"/>
        <v/>
      </c>
      <c r="BE51" s="17">
        <f t="shared" si="36"/>
        <v>0</v>
      </c>
      <c r="BF51" s="17">
        <f t="shared" si="37"/>
        <v>0</v>
      </c>
      <c r="BG51" s="17">
        <f t="shared" si="38"/>
        <v>0</v>
      </c>
      <c r="BH51" s="17">
        <f t="shared" si="39"/>
        <v>1</v>
      </c>
      <c r="BI51" s="17">
        <f t="shared" si="40"/>
        <v>0</v>
      </c>
      <c r="BJ51" s="17"/>
      <c r="BM51" s="12" t="str">
        <f t="shared" si="41"/>
        <v/>
      </c>
      <c r="BN51" s="12" t="str">
        <f t="shared" si="42"/>
        <v/>
      </c>
      <c r="BO51" s="12" t="str">
        <f t="shared" si="43"/>
        <v/>
      </c>
      <c r="BP51" s="12" t="str">
        <f t="shared" si="44"/>
        <v>0x80150000</v>
      </c>
      <c r="BQ51" s="12" t="str">
        <f t="shared" si="45"/>
        <v>7FEB0000</v>
      </c>
      <c r="BR51" s="12" t="str">
        <f t="shared" si="46"/>
        <v>80150000</v>
      </c>
      <c r="BS51" s="12" t="str">
        <f t="shared" si="47"/>
        <v>50000</v>
      </c>
      <c r="BT51" s="12" t="str">
        <f t="shared" si="48"/>
        <v>6FFA</v>
      </c>
      <c r="BU51" s="12" t="str">
        <f t="shared" si="49"/>
        <v>0054000</v>
      </c>
      <c r="BV51" s="12" t="str">
        <f t="shared" si="50"/>
        <v>0110111111111010</v>
      </c>
      <c r="BW51" s="12" t="str">
        <f t="shared" si="51"/>
        <v>00000001010100000000000000</v>
      </c>
      <c r="BX51" s="12" t="str">
        <f t="shared" si="52"/>
        <v>00000</v>
      </c>
      <c r="BY51" s="18" t="str">
        <f t="shared" si="53"/>
        <v>0000000000000000</v>
      </c>
      <c r="BZ51" s="12" t="str">
        <f t="shared" si="54"/>
        <v/>
      </c>
      <c r="CA51" s="18" t="str">
        <f t="shared" si="55"/>
        <v>01010000000000000000</v>
      </c>
      <c r="CB51" s="18" t="str">
        <f>IFERROR(VLOOKUP(AZ51,Opcodes!$A$1:$B$88,2, FALSE),"")</f>
        <v>000011J</v>
      </c>
      <c r="CC51" s="12" t="str">
        <f>SUBSTITUTE(SUBSTITUTE(SUBSTITUTE(SUBSTITUTE(SUBSTITUTE(SUBSTITUTE(SUBSTITUTE(SUBSTITUTE(SUBSTITUTE(SUBSTITUTE(CB51,Opcodes!$I$3,BM51),Opcodes!$I$4,BN51),Opcodes!$I$5,BO51),Opcodes!$I$6,BZ51),Opcodes!$I$8,BV51),Opcodes!$I$9,BW51),Opcodes!$I$10,BX51),Opcodes!$I$11,BY51),Opcodes!$I$15,"00000"),Opcodes!$I$13,CA51)</f>
        <v>00001100000001010100000000000000</v>
      </c>
      <c r="CD51" s="12" t="str">
        <f t="shared" si="56"/>
        <v/>
      </c>
      <c r="CE51" s="12" t="str">
        <f t="shared" si="57"/>
        <v>0040050C</v>
      </c>
      <c r="CF51" s="12" t="str">
        <f t="shared" si="58"/>
        <v xml:space="preserve"> </v>
      </c>
    </row>
    <row r="52" spans="1:84">
      <c r="A52" t="e">
        <f>IF(AJ52,INDEX(Code!$A:$A,AK52),"")</f>
        <v>#VALUE!</v>
      </c>
      <c r="B52" s="12" t="e">
        <f t="shared" si="1"/>
        <v>#VALUE!</v>
      </c>
      <c r="C52" t="e">
        <f t="shared" si="2"/>
        <v>#VALUE!</v>
      </c>
      <c r="F52" s="1">
        <f>IFERROR(VLOOKUP(INDEX(Code!$A:$A,AK52),$AE$1:$AF$24,2,FALSE),0)</f>
        <v>0</v>
      </c>
      <c r="AJ52" s="1" t="e">
        <f t="shared" si="0"/>
        <v>#VALUE!</v>
      </c>
      <c r="AK52" s="1" t="e">
        <f t="shared" si="59"/>
        <v>#VALUE!</v>
      </c>
      <c r="AL52" s="1" t="e">
        <f t="shared" si="4"/>
        <v>#VALUE!</v>
      </c>
      <c r="AO52" s="12">
        <f>IF(LEFT(AS52,4)=".org",MAX(AO$1:AO51)+1,0)</f>
        <v>0</v>
      </c>
      <c r="AP52" s="1" t="e">
        <f>IF(AS51="","",MAX(AP53:AP$65535)+1)</f>
        <v>#REF!</v>
      </c>
      <c r="AQ52" s="1" t="e">
        <f t="shared" si="25"/>
        <v>#REF!</v>
      </c>
      <c r="AR52" s="1" t="str">
        <f t="shared" si="26"/>
        <v>0x80074018</v>
      </c>
      <c r="AS52" s="16" t="str">
        <f>INDEX(Code!$B:$B,ROW())&amp;""</f>
        <v>ori r2, r0, 0x0000</v>
      </c>
      <c r="AT52" s="12">
        <v>1</v>
      </c>
      <c r="AU52" s="12">
        <f t="shared" si="27"/>
        <v>4</v>
      </c>
      <c r="AV52" s="12">
        <f t="shared" si="28"/>
        <v>7</v>
      </c>
      <c r="AW52" s="12">
        <f t="shared" si="29"/>
        <v>11</v>
      </c>
      <c r="AX52" s="12">
        <f t="shared" si="9"/>
        <v>19</v>
      </c>
      <c r="AY52" s="12">
        <f t="shared" si="30"/>
        <v>18</v>
      </c>
      <c r="AZ52" s="17" t="str">
        <f t="shared" si="31"/>
        <v>ori</v>
      </c>
      <c r="BA52" s="17" t="str">
        <f t="shared" si="32"/>
        <v>r2</v>
      </c>
      <c r="BB52" s="17" t="str">
        <f t="shared" si="33"/>
        <v>r0</v>
      </c>
      <c r="BC52" s="17" t="str">
        <f t="shared" si="34"/>
        <v>0x0000</v>
      </c>
      <c r="BD52" s="17" t="str">
        <f t="shared" si="35"/>
        <v/>
      </c>
      <c r="BE52" s="17">
        <f t="shared" si="36"/>
        <v>1</v>
      </c>
      <c r="BF52" s="17">
        <f t="shared" si="37"/>
        <v>2</v>
      </c>
      <c r="BG52" s="17">
        <f t="shared" si="38"/>
        <v>0</v>
      </c>
      <c r="BH52" s="17">
        <f t="shared" si="39"/>
        <v>3</v>
      </c>
      <c r="BI52" s="17">
        <f t="shared" si="40"/>
        <v>0</v>
      </c>
      <c r="BJ52" s="17"/>
      <c r="BM52" s="12" t="str">
        <f t="shared" si="41"/>
        <v>00010</v>
      </c>
      <c r="BN52" s="12" t="str">
        <f t="shared" si="42"/>
        <v>00000</v>
      </c>
      <c r="BO52" s="12" t="str">
        <f t="shared" si="43"/>
        <v/>
      </c>
      <c r="BP52" s="12" t="str">
        <f t="shared" si="44"/>
        <v>0x0000</v>
      </c>
      <c r="BQ52" s="12" t="str">
        <f t="shared" si="45"/>
        <v>00000000</v>
      </c>
      <c r="BR52" s="12" t="str">
        <f t="shared" si="46"/>
        <v>00000000</v>
      </c>
      <c r="BS52" s="12" t="str">
        <f t="shared" si="47"/>
        <v>00000</v>
      </c>
      <c r="BT52" s="12" t="str">
        <f t="shared" si="48"/>
        <v>2FF9</v>
      </c>
      <c r="BU52" s="12" t="str">
        <f t="shared" si="49"/>
        <v>0000000</v>
      </c>
      <c r="BV52" s="12" t="str">
        <f t="shared" si="50"/>
        <v>0010111111111001</v>
      </c>
      <c r="BW52" s="12" t="str">
        <f t="shared" si="51"/>
        <v>00000000000000000000000000</v>
      </c>
      <c r="BX52" s="12" t="str">
        <f t="shared" si="52"/>
        <v>00000</v>
      </c>
      <c r="BY52" s="18" t="str">
        <f t="shared" si="53"/>
        <v>0000000000000000</v>
      </c>
      <c r="BZ52" s="12" t="str">
        <f t="shared" si="54"/>
        <v/>
      </c>
      <c r="CA52" s="18" t="str">
        <f t="shared" si="55"/>
        <v>00000000000000000000</v>
      </c>
      <c r="CB52" s="18" t="str">
        <f>IFERROR(VLOOKUP(AZ52,Opcodes!$A$1:$B$88,2, FALSE),"")</f>
        <v>001101WQL</v>
      </c>
      <c r="CC52" s="12" t="str">
        <f>SUBSTITUTE(SUBSTITUTE(SUBSTITUTE(SUBSTITUTE(SUBSTITUTE(SUBSTITUTE(SUBSTITUTE(SUBSTITUTE(SUBSTITUTE(SUBSTITUTE(CB52,Opcodes!$I$3,BM52),Opcodes!$I$4,BN52),Opcodes!$I$5,BO52),Opcodes!$I$6,BZ52),Opcodes!$I$8,BV52),Opcodes!$I$9,BW52),Opcodes!$I$10,BX52),Opcodes!$I$11,BY52),Opcodes!$I$15,"00000"),Opcodes!$I$13,CA52)</f>
        <v>00110100000000100000000000000000</v>
      </c>
      <c r="CD52" s="12" t="str">
        <f t="shared" si="56"/>
        <v/>
      </c>
      <c r="CE52" s="12" t="str">
        <f t="shared" si="57"/>
        <v>00000234</v>
      </c>
      <c r="CF52" s="12" t="str">
        <f t="shared" si="58"/>
        <v xml:space="preserve"> </v>
      </c>
    </row>
    <row r="53" spans="1:84">
      <c r="A53" t="e">
        <f>IF(AJ53,INDEX(Code!$A:$A,AK53),"")</f>
        <v>#VALUE!</v>
      </c>
      <c r="B53" s="12" t="e">
        <f t="shared" si="1"/>
        <v>#VALUE!</v>
      </c>
      <c r="C53" t="e">
        <f t="shared" si="2"/>
        <v>#VALUE!</v>
      </c>
      <c r="F53" s="1">
        <f>IFERROR(VLOOKUP(INDEX(Code!$A:$A,AK53),$AE$1:$AF$24,2,FALSE),0)</f>
        <v>0</v>
      </c>
      <c r="AJ53" s="1" t="e">
        <f t="shared" si="0"/>
        <v>#VALUE!</v>
      </c>
      <c r="AK53" s="1" t="e">
        <f t="shared" si="59"/>
        <v>#VALUE!</v>
      </c>
      <c r="AL53" s="1" t="e">
        <f t="shared" si="4"/>
        <v>#VALUE!</v>
      </c>
      <c r="AO53" s="12">
        <f>IF(LEFT(AS53,4)=".org",MAX(AO$1:AO52)+1,0)</f>
        <v>0</v>
      </c>
      <c r="AP53" s="1" t="e">
        <f>IF(AS52="","",MAX(AP54:AP$65535)+1)</f>
        <v>#REF!</v>
      </c>
      <c r="AQ53" s="1" t="e">
        <f t="shared" si="25"/>
        <v>#REF!</v>
      </c>
      <c r="AR53" s="1" t="str">
        <f t="shared" si="26"/>
        <v>0x8007401C</v>
      </c>
      <c r="AS53" s="16" t="str">
        <f>INDEX(Code!$B:$B,ROW())&amp;""</f>
        <v>nop</v>
      </c>
      <c r="AT53" s="12">
        <v>1</v>
      </c>
      <c r="AU53" s="12">
        <f t="shared" si="27"/>
        <v>4</v>
      </c>
      <c r="AV53" s="12">
        <f t="shared" si="28"/>
        <v>4</v>
      </c>
      <c r="AW53" s="12">
        <f t="shared" si="29"/>
        <v>4</v>
      </c>
      <c r="AX53" s="12">
        <f t="shared" si="9"/>
        <v>4</v>
      </c>
      <c r="AY53" s="12">
        <f t="shared" si="30"/>
        <v>3</v>
      </c>
      <c r="AZ53" s="17" t="str">
        <f t="shared" si="31"/>
        <v>nop</v>
      </c>
      <c r="BA53" s="17" t="str">
        <f t="shared" si="32"/>
        <v/>
      </c>
      <c r="BB53" s="17" t="str">
        <f t="shared" si="33"/>
        <v/>
      </c>
      <c r="BC53" s="17" t="str">
        <f t="shared" si="34"/>
        <v/>
      </c>
      <c r="BD53" s="17" t="str">
        <f t="shared" si="35"/>
        <v/>
      </c>
      <c r="BE53" s="17">
        <f t="shared" si="36"/>
        <v>0</v>
      </c>
      <c r="BF53" s="17">
        <f t="shared" si="37"/>
        <v>0</v>
      </c>
      <c r="BG53" s="17">
        <f t="shared" si="38"/>
        <v>0</v>
      </c>
      <c r="BH53" s="17">
        <f t="shared" si="39"/>
        <v>0</v>
      </c>
      <c r="BI53" s="17">
        <f t="shared" si="40"/>
        <v>0</v>
      </c>
      <c r="BJ53" s="17"/>
      <c r="BM53" s="12" t="str">
        <f t="shared" si="41"/>
        <v/>
      </c>
      <c r="BN53" s="12" t="str">
        <f t="shared" si="42"/>
        <v/>
      </c>
      <c r="BO53" s="12" t="str">
        <f t="shared" si="43"/>
        <v/>
      </c>
      <c r="BP53" s="12" t="str">
        <f t="shared" si="44"/>
        <v/>
      </c>
      <c r="BQ53" s="12" t="str">
        <f t="shared" si="45"/>
        <v/>
      </c>
      <c r="BR53" s="12" t="str">
        <f t="shared" si="46"/>
        <v/>
      </c>
      <c r="BS53" s="12" t="str">
        <f t="shared" si="47"/>
        <v>00000</v>
      </c>
      <c r="BT53" s="12" t="str">
        <f t="shared" si="48"/>
        <v>2FF8</v>
      </c>
      <c r="BU53" s="12" t="str">
        <f t="shared" si="49"/>
        <v>0000000</v>
      </c>
      <c r="BV53" s="12" t="str">
        <f t="shared" si="50"/>
        <v/>
      </c>
      <c r="BW53" s="12" t="str">
        <f t="shared" si="51"/>
        <v/>
      </c>
      <c r="BX53" s="12" t="str">
        <f t="shared" si="52"/>
        <v/>
      </c>
      <c r="BY53" s="18" t="str">
        <f t="shared" si="53"/>
        <v/>
      </c>
      <c r="BZ53" s="12" t="str">
        <f t="shared" si="54"/>
        <v/>
      </c>
      <c r="CA53" s="18" t="str">
        <f t="shared" si="55"/>
        <v>00000000000000000000</v>
      </c>
      <c r="CB53" s="18" t="str">
        <f>IFERROR(VLOOKUP(AZ53,Opcodes!$A$1:$B$88,2, FALSE),"")</f>
        <v>000000ZZZZ000000</v>
      </c>
      <c r="CC53" s="12" t="str">
        <f>SUBSTITUTE(SUBSTITUTE(SUBSTITUTE(SUBSTITUTE(SUBSTITUTE(SUBSTITUTE(SUBSTITUTE(SUBSTITUTE(SUBSTITUTE(SUBSTITUTE(CB53,Opcodes!$I$3,BM53),Opcodes!$I$4,BN53),Opcodes!$I$5,BO53),Opcodes!$I$6,BZ53),Opcodes!$I$8,BV53),Opcodes!$I$9,BW53),Opcodes!$I$10,BX53),Opcodes!$I$11,BY53),Opcodes!$I$15,"00000"),Opcodes!$I$13,CA53)</f>
        <v>00000000000000000000000000000000</v>
      </c>
      <c r="CD53" s="12" t="str">
        <f t="shared" si="56"/>
        <v/>
      </c>
      <c r="CE53" s="12" t="str">
        <f t="shared" si="57"/>
        <v>00000000</v>
      </c>
      <c r="CF53" s="12" t="str">
        <f t="shared" si="58"/>
        <v xml:space="preserve"> </v>
      </c>
    </row>
    <row r="54" spans="1:84">
      <c r="A54" t="e">
        <f>IF(AJ54,INDEX(Code!$A:$A,AK54),"")</f>
        <v>#VALUE!</v>
      </c>
      <c r="B54" s="12" t="e">
        <f t="shared" si="1"/>
        <v>#VALUE!</v>
      </c>
      <c r="C54" t="e">
        <f t="shared" si="2"/>
        <v>#VALUE!</v>
      </c>
      <c r="F54" s="1">
        <f>IFERROR(VLOOKUP(INDEX(Code!$A:$A,AK54),$AE$1:$AF$24,2,FALSE),0)</f>
        <v>0</v>
      </c>
      <c r="AJ54" s="1" t="e">
        <f t="shared" si="0"/>
        <v>#VALUE!</v>
      </c>
      <c r="AK54" s="1" t="e">
        <f t="shared" si="59"/>
        <v>#VALUE!</v>
      </c>
      <c r="AL54" s="1" t="e">
        <f t="shared" si="4"/>
        <v>#VALUE!</v>
      </c>
      <c r="AO54" s="12">
        <f>IF(LEFT(AS54,4)=".org",MAX(AO$1:AO53)+1,0)</f>
        <v>0</v>
      </c>
      <c r="AP54" s="1" t="e">
        <f>IF(AS53="","",MAX(AP55:AP$65535)+1)</f>
        <v>#REF!</v>
      </c>
      <c r="AQ54" s="1" t="e">
        <f t="shared" si="25"/>
        <v>#REF!</v>
      </c>
      <c r="AR54" s="1" t="str">
        <f t="shared" si="26"/>
        <v>0x80074020</v>
      </c>
      <c r="AS54" s="16" t="str">
        <f>INDEX(Code!$B:$B,ROW())&amp;""</f>
        <v>nop</v>
      </c>
      <c r="AT54" s="12">
        <v>1</v>
      </c>
      <c r="AU54" s="12">
        <f t="shared" si="27"/>
        <v>4</v>
      </c>
      <c r="AV54" s="12">
        <f t="shared" si="28"/>
        <v>4</v>
      </c>
      <c r="AW54" s="12">
        <f t="shared" si="29"/>
        <v>4</v>
      </c>
      <c r="AX54" s="12">
        <f t="shared" si="9"/>
        <v>4</v>
      </c>
      <c r="AY54" s="12">
        <f t="shared" si="30"/>
        <v>3</v>
      </c>
      <c r="AZ54" s="17" t="str">
        <f t="shared" si="31"/>
        <v>nop</v>
      </c>
      <c r="BA54" s="17" t="str">
        <f t="shared" si="32"/>
        <v/>
      </c>
      <c r="BB54" s="17" t="str">
        <f t="shared" si="33"/>
        <v/>
      </c>
      <c r="BC54" s="17" t="str">
        <f t="shared" si="34"/>
        <v/>
      </c>
      <c r="BD54" s="17" t="str">
        <f t="shared" si="35"/>
        <v/>
      </c>
      <c r="BE54" s="17">
        <f t="shared" si="36"/>
        <v>0</v>
      </c>
      <c r="BF54" s="17">
        <f t="shared" si="37"/>
        <v>0</v>
      </c>
      <c r="BG54" s="17">
        <f t="shared" si="38"/>
        <v>0</v>
      </c>
      <c r="BH54" s="17">
        <f t="shared" si="39"/>
        <v>0</v>
      </c>
      <c r="BI54" s="17">
        <f t="shared" si="40"/>
        <v>0</v>
      </c>
      <c r="BJ54" s="17"/>
      <c r="BM54" s="12" t="str">
        <f t="shared" si="41"/>
        <v/>
      </c>
      <c r="BN54" s="12" t="str">
        <f t="shared" si="42"/>
        <v/>
      </c>
      <c r="BO54" s="12" t="str">
        <f t="shared" si="43"/>
        <v/>
      </c>
      <c r="BP54" s="12" t="str">
        <f t="shared" si="44"/>
        <v/>
      </c>
      <c r="BQ54" s="12" t="str">
        <f t="shared" si="45"/>
        <v/>
      </c>
      <c r="BR54" s="12" t="str">
        <f t="shared" si="46"/>
        <v/>
      </c>
      <c r="BS54" s="12" t="str">
        <f t="shared" si="47"/>
        <v>00000</v>
      </c>
      <c r="BT54" s="12" t="str">
        <f t="shared" si="48"/>
        <v>2FF7</v>
      </c>
      <c r="BU54" s="12" t="str">
        <f t="shared" si="49"/>
        <v>0000000</v>
      </c>
      <c r="BV54" s="12" t="str">
        <f t="shared" si="50"/>
        <v/>
      </c>
      <c r="BW54" s="12" t="str">
        <f t="shared" si="51"/>
        <v/>
      </c>
      <c r="BX54" s="12" t="str">
        <f t="shared" si="52"/>
        <v/>
      </c>
      <c r="BY54" s="18" t="str">
        <f t="shared" si="53"/>
        <v/>
      </c>
      <c r="BZ54" s="12" t="str">
        <f t="shared" si="54"/>
        <v/>
      </c>
      <c r="CA54" s="18" t="str">
        <f t="shared" si="55"/>
        <v>00000000000000000000</v>
      </c>
      <c r="CB54" s="18" t="str">
        <f>IFERROR(VLOOKUP(AZ54,Opcodes!$A$1:$B$88,2, FALSE),"")</f>
        <v>000000ZZZZ000000</v>
      </c>
      <c r="CC54" s="12" t="str">
        <f>SUBSTITUTE(SUBSTITUTE(SUBSTITUTE(SUBSTITUTE(SUBSTITUTE(SUBSTITUTE(SUBSTITUTE(SUBSTITUTE(SUBSTITUTE(SUBSTITUTE(CB54,Opcodes!$I$3,BM54),Opcodes!$I$4,BN54),Opcodes!$I$5,BO54),Opcodes!$I$6,BZ54),Opcodes!$I$8,BV54),Opcodes!$I$9,BW54),Opcodes!$I$10,BX54),Opcodes!$I$11,BY54),Opcodes!$I$15,"00000"),Opcodes!$I$13,CA54)</f>
        <v>00000000000000000000000000000000</v>
      </c>
      <c r="CD54" s="12" t="str">
        <f t="shared" si="56"/>
        <v/>
      </c>
      <c r="CE54" s="12" t="str">
        <f t="shared" si="57"/>
        <v>00000000</v>
      </c>
      <c r="CF54" s="12" t="str">
        <f t="shared" si="58"/>
        <v xml:space="preserve"> </v>
      </c>
    </row>
    <row r="55" spans="1:84">
      <c r="A55" t="e">
        <f>IF(AJ55,INDEX(Code!$A:$A,AK55),"")</f>
        <v>#VALUE!</v>
      </c>
      <c r="B55" s="12" t="e">
        <f t="shared" si="1"/>
        <v>#VALUE!</v>
      </c>
      <c r="C55" t="e">
        <f t="shared" si="2"/>
        <v>#VALUE!</v>
      </c>
      <c r="F55" s="1">
        <f>IFERROR(VLOOKUP(INDEX(Code!$A:$A,AK55),$AE$1:$AF$24,2,FALSE),0)</f>
        <v>0</v>
      </c>
      <c r="AJ55" s="1" t="e">
        <f t="shared" si="0"/>
        <v>#VALUE!</v>
      </c>
      <c r="AK55" s="1" t="e">
        <f t="shared" si="59"/>
        <v>#VALUE!</v>
      </c>
      <c r="AL55" s="1" t="e">
        <f t="shared" si="4"/>
        <v>#VALUE!</v>
      </c>
      <c r="AO55" s="12">
        <f>IF(LEFT(AS55,4)=".org",MAX(AO$1:AO54)+1,0)</f>
        <v>0</v>
      </c>
      <c r="AP55" s="1" t="e">
        <f>IF(AS54="","",MAX(AP56:AP$65535)+1)</f>
        <v>#REF!</v>
      </c>
      <c r="AQ55" s="1" t="e">
        <f t="shared" si="25"/>
        <v>#REF!</v>
      </c>
      <c r="AR55" s="1" t="str">
        <f t="shared" si="26"/>
        <v>0x80074024</v>
      </c>
      <c r="AS55" s="16" t="str">
        <f>INDEX(Code!$B:$B,ROW())&amp;""</f>
        <v>nop</v>
      </c>
      <c r="AT55" s="12">
        <v>1</v>
      </c>
      <c r="AU55" s="12">
        <f t="shared" si="27"/>
        <v>4</v>
      </c>
      <c r="AV55" s="12">
        <f t="shared" si="28"/>
        <v>4</v>
      </c>
      <c r="AW55" s="12">
        <f t="shared" si="29"/>
        <v>4</v>
      </c>
      <c r="AX55" s="12">
        <f t="shared" si="9"/>
        <v>4</v>
      </c>
      <c r="AY55" s="12">
        <f t="shared" si="30"/>
        <v>3</v>
      </c>
      <c r="AZ55" s="17" t="str">
        <f t="shared" si="31"/>
        <v>nop</v>
      </c>
      <c r="BA55" s="17" t="str">
        <f t="shared" si="32"/>
        <v/>
      </c>
      <c r="BB55" s="17" t="str">
        <f t="shared" si="33"/>
        <v/>
      </c>
      <c r="BC55" s="17" t="str">
        <f t="shared" si="34"/>
        <v/>
      </c>
      <c r="BD55" s="17" t="str">
        <f t="shared" si="35"/>
        <v/>
      </c>
      <c r="BE55" s="17">
        <f t="shared" si="36"/>
        <v>0</v>
      </c>
      <c r="BF55" s="17">
        <f t="shared" si="37"/>
        <v>0</v>
      </c>
      <c r="BG55" s="17">
        <f t="shared" si="38"/>
        <v>0</v>
      </c>
      <c r="BH55" s="17">
        <f t="shared" si="39"/>
        <v>0</v>
      </c>
      <c r="BI55" s="17">
        <f t="shared" si="40"/>
        <v>0</v>
      </c>
      <c r="BJ55" s="17"/>
      <c r="BM55" s="12" t="str">
        <f t="shared" si="41"/>
        <v/>
      </c>
      <c r="BN55" s="12" t="str">
        <f t="shared" si="42"/>
        <v/>
      </c>
      <c r="BO55" s="12" t="str">
        <f t="shared" si="43"/>
        <v/>
      </c>
      <c r="BP55" s="12" t="str">
        <f t="shared" si="44"/>
        <v/>
      </c>
      <c r="BQ55" s="12" t="str">
        <f t="shared" si="45"/>
        <v/>
      </c>
      <c r="BR55" s="12" t="str">
        <f t="shared" si="46"/>
        <v/>
      </c>
      <c r="BS55" s="12" t="str">
        <f t="shared" si="47"/>
        <v>00000</v>
      </c>
      <c r="BT55" s="12" t="str">
        <f t="shared" si="48"/>
        <v>2FF6</v>
      </c>
      <c r="BU55" s="12" t="str">
        <f t="shared" si="49"/>
        <v>0000000</v>
      </c>
      <c r="BV55" s="12" t="str">
        <f t="shared" si="50"/>
        <v/>
      </c>
      <c r="BW55" s="12" t="str">
        <f t="shared" si="51"/>
        <v/>
      </c>
      <c r="BX55" s="12" t="str">
        <f t="shared" si="52"/>
        <v/>
      </c>
      <c r="BY55" s="18" t="str">
        <f t="shared" si="53"/>
        <v/>
      </c>
      <c r="BZ55" s="12" t="str">
        <f t="shared" si="54"/>
        <v/>
      </c>
      <c r="CA55" s="18" t="str">
        <f t="shared" si="55"/>
        <v>00000000000000000000</v>
      </c>
      <c r="CB55" s="18" t="str">
        <f>IFERROR(VLOOKUP(AZ55,Opcodes!$A$1:$B$88,2, FALSE),"")</f>
        <v>000000ZZZZ000000</v>
      </c>
      <c r="CC55" s="12" t="str">
        <f>SUBSTITUTE(SUBSTITUTE(SUBSTITUTE(SUBSTITUTE(SUBSTITUTE(SUBSTITUTE(SUBSTITUTE(SUBSTITUTE(SUBSTITUTE(SUBSTITUTE(CB55,Opcodes!$I$3,BM55),Opcodes!$I$4,BN55),Opcodes!$I$5,BO55),Opcodes!$I$6,BZ55),Opcodes!$I$8,BV55),Opcodes!$I$9,BW55),Opcodes!$I$10,BX55),Opcodes!$I$11,BY55),Opcodes!$I$15,"00000"),Opcodes!$I$13,CA55)</f>
        <v>00000000000000000000000000000000</v>
      </c>
      <c r="CD55" s="12" t="str">
        <f t="shared" si="56"/>
        <v/>
      </c>
      <c r="CE55" s="12" t="str">
        <f t="shared" si="57"/>
        <v>00000000</v>
      </c>
      <c r="CF55" s="12" t="str">
        <f t="shared" si="58"/>
        <v xml:space="preserve"> </v>
      </c>
    </row>
    <row r="56" spans="1:84">
      <c r="A56" t="e">
        <f>IF(AJ56,INDEX(Code!$A:$A,AK56),"")</f>
        <v>#VALUE!</v>
      </c>
      <c r="B56" s="12" t="e">
        <f t="shared" si="1"/>
        <v>#VALUE!</v>
      </c>
      <c r="C56" t="e">
        <f t="shared" si="2"/>
        <v>#VALUE!</v>
      </c>
      <c r="F56" s="1">
        <f>IFERROR(VLOOKUP(INDEX(Code!$A:$A,AK56),$AE$1:$AF$24,2,FALSE),0)</f>
        <v>0</v>
      </c>
      <c r="AJ56" s="1" t="e">
        <f t="shared" si="0"/>
        <v>#VALUE!</v>
      </c>
      <c r="AK56" s="1" t="e">
        <f t="shared" si="59"/>
        <v>#VALUE!</v>
      </c>
      <c r="AL56" s="1" t="e">
        <f t="shared" si="4"/>
        <v>#VALUE!</v>
      </c>
      <c r="AO56" s="12">
        <f>IF(LEFT(AS56,4)=".org",MAX(AO$1:AO55)+1,0)</f>
        <v>0</v>
      </c>
      <c r="AP56" s="1" t="e">
        <f>IF(AS55="","",MAX(AP57:AP$65535)+1)</f>
        <v>#REF!</v>
      </c>
      <c r="AQ56" s="1" t="e">
        <f t="shared" si="25"/>
        <v>#REF!</v>
      </c>
      <c r="AR56" s="1" t="str">
        <f t="shared" si="26"/>
        <v>0x80074028</v>
      </c>
      <c r="AS56" s="16" t="str">
        <f>INDEX(Code!$B:$B,ROW())&amp;""</f>
        <v/>
      </c>
      <c r="AT56" s="12">
        <v>1</v>
      </c>
      <c r="AU56" s="12" t="str">
        <f t="shared" si="27"/>
        <v/>
      </c>
      <c r="AV56" s="12">
        <f t="shared" si="28"/>
        <v>1</v>
      </c>
      <c r="AW56" s="12">
        <f t="shared" si="29"/>
        <v>1</v>
      </c>
      <c r="AX56" s="12">
        <f t="shared" si="9"/>
        <v>1</v>
      </c>
      <c r="AY56" s="12">
        <f t="shared" si="30"/>
        <v>0</v>
      </c>
      <c r="AZ56" s="17" t="e">
        <f t="shared" si="31"/>
        <v>#VALUE!</v>
      </c>
      <c r="BA56" s="17" t="str">
        <f t="shared" si="32"/>
        <v/>
      </c>
      <c r="BB56" s="17" t="str">
        <f t="shared" si="33"/>
        <v/>
      </c>
      <c r="BC56" s="17" t="str">
        <f t="shared" si="34"/>
        <v/>
      </c>
      <c r="BD56" s="17" t="str">
        <f t="shared" si="35"/>
        <v/>
      </c>
      <c r="BE56" s="17">
        <f t="shared" si="36"/>
        <v>0</v>
      </c>
      <c r="BF56" s="17">
        <f t="shared" si="37"/>
        <v>0</v>
      </c>
      <c r="BG56" s="17">
        <f t="shared" si="38"/>
        <v>0</v>
      </c>
      <c r="BH56" s="17">
        <f t="shared" si="39"/>
        <v>0</v>
      </c>
      <c r="BI56" s="17">
        <f t="shared" si="40"/>
        <v>0</v>
      </c>
      <c r="BJ56" s="17"/>
      <c r="BM56" s="12" t="str">
        <f t="shared" si="41"/>
        <v/>
      </c>
      <c r="BN56" s="12" t="str">
        <f t="shared" si="42"/>
        <v/>
      </c>
      <c r="BO56" s="12" t="str">
        <f t="shared" si="43"/>
        <v/>
      </c>
      <c r="BP56" s="12" t="str">
        <f t="shared" si="44"/>
        <v/>
      </c>
      <c r="BQ56" s="12" t="str">
        <f t="shared" si="45"/>
        <v/>
      </c>
      <c r="BR56" s="12" t="str">
        <f t="shared" si="46"/>
        <v/>
      </c>
      <c r="BS56" s="12" t="str">
        <f t="shared" si="47"/>
        <v>00000</v>
      </c>
      <c r="BT56" s="12" t="str">
        <f t="shared" si="48"/>
        <v>2FF5</v>
      </c>
      <c r="BU56" s="12" t="str">
        <f t="shared" si="49"/>
        <v>0000000</v>
      </c>
      <c r="BV56" s="12" t="str">
        <f t="shared" si="50"/>
        <v/>
      </c>
      <c r="BW56" s="12" t="str">
        <f t="shared" si="51"/>
        <v/>
      </c>
      <c r="BX56" s="12" t="str">
        <f t="shared" si="52"/>
        <v/>
      </c>
      <c r="BY56" s="18" t="str">
        <f t="shared" si="53"/>
        <v/>
      </c>
      <c r="BZ56" s="12" t="str">
        <f t="shared" si="54"/>
        <v/>
      </c>
      <c r="CA56" s="18" t="str">
        <f t="shared" si="55"/>
        <v>00000000000000000000</v>
      </c>
      <c r="CB56" s="18" t="str">
        <f>IFERROR(VLOOKUP(AZ56,Opcodes!$A$1:$B$88,2, FALSE),"")</f>
        <v/>
      </c>
      <c r="CC56" s="12" t="str">
        <f>SUBSTITUTE(SUBSTITUTE(SUBSTITUTE(SUBSTITUTE(SUBSTITUTE(SUBSTITUTE(SUBSTITUTE(SUBSTITUTE(SUBSTITUTE(SUBSTITUTE(CB56,Opcodes!$I$3,BM56),Opcodes!$I$4,BN56),Opcodes!$I$5,BO56),Opcodes!$I$6,BZ56),Opcodes!$I$8,BV56),Opcodes!$I$9,BW56),Opcodes!$I$10,BX56),Opcodes!$I$11,BY56),Opcodes!$I$15,"00000"),Opcodes!$I$13,CA56)</f>
        <v/>
      </c>
      <c r="CD56" s="12" t="str">
        <f t="shared" si="56"/>
        <v/>
      </c>
      <c r="CE56" s="12" t="str">
        <f t="shared" si="57"/>
        <v/>
      </c>
      <c r="CF56" s="12" t="str">
        <f t="shared" si="58"/>
        <v xml:space="preserve"> </v>
      </c>
    </row>
    <row r="57" spans="1:84">
      <c r="A57" t="e">
        <f>IF(AJ57,INDEX(Code!$A:$A,AK57),"")</f>
        <v>#VALUE!</v>
      </c>
      <c r="B57" s="12" t="e">
        <f t="shared" si="1"/>
        <v>#VALUE!</v>
      </c>
      <c r="C57" t="e">
        <f t="shared" si="2"/>
        <v>#VALUE!</v>
      </c>
      <c r="F57" s="1">
        <f>IFERROR(VLOOKUP(INDEX(Code!$A:$A,AK57),$AE$1:$AF$24,2,FALSE),0)</f>
        <v>0</v>
      </c>
      <c r="AJ57" s="1" t="e">
        <f t="shared" si="0"/>
        <v>#VALUE!</v>
      </c>
      <c r="AK57" s="1" t="e">
        <f t="shared" si="59"/>
        <v>#VALUE!</v>
      </c>
      <c r="AL57" s="1" t="e">
        <f t="shared" si="4"/>
        <v>#VALUE!</v>
      </c>
      <c r="AO57" s="12" t="e">
        <f>IF(LEFT(AS57,4)=".org",MAX(AO$1:AO56)+1,0)</f>
        <v>#VALUE!</v>
      </c>
      <c r="AP57" s="1" t="str">
        <f>IF(AS56="","",MAX(AP58:AP$65535)+1)</f>
        <v/>
      </c>
      <c r="AQ57" s="1" t="e">
        <f t="shared" si="25"/>
        <v>#VALUE!</v>
      </c>
      <c r="AR57" s="1" t="str">
        <f t="shared" si="26"/>
        <v>0x8007402C</v>
      </c>
      <c r="AS57" s="16" t="str">
        <f>INDEX(Code!$B:$B,ROW())&amp;""</f>
        <v>.org 0x800741B0</v>
      </c>
      <c r="AT57" s="12">
        <v>1</v>
      </c>
      <c r="AU57" s="12">
        <f t="shared" si="27"/>
        <v>16</v>
      </c>
      <c r="AV57" s="12">
        <f t="shared" si="28"/>
        <v>16</v>
      </c>
      <c r="AW57" s="12">
        <f t="shared" si="29"/>
        <v>16</v>
      </c>
      <c r="AX57" s="12">
        <f t="shared" si="9"/>
        <v>16</v>
      </c>
      <c r="AY57" s="12">
        <f t="shared" si="30"/>
        <v>15</v>
      </c>
      <c r="AZ57" s="17" t="str">
        <f t="shared" si="31"/>
        <v>.org0x800741B0</v>
      </c>
      <c r="BA57" s="17" t="str">
        <f t="shared" si="32"/>
        <v/>
      </c>
      <c r="BB57" s="17" t="str">
        <f t="shared" si="33"/>
        <v/>
      </c>
      <c r="BC57" s="17" t="str">
        <f t="shared" si="34"/>
        <v/>
      </c>
      <c r="BD57" s="17" t="str">
        <f t="shared" si="35"/>
        <v/>
      </c>
      <c r="BE57" s="17">
        <f t="shared" si="36"/>
        <v>0</v>
      </c>
      <c r="BF57" s="17">
        <f t="shared" si="37"/>
        <v>0</v>
      </c>
      <c r="BG57" s="17">
        <f t="shared" si="38"/>
        <v>0</v>
      </c>
      <c r="BH57" s="17">
        <f t="shared" si="39"/>
        <v>0</v>
      </c>
      <c r="BI57" s="17">
        <f t="shared" si="40"/>
        <v>0</v>
      </c>
      <c r="BJ57" s="17"/>
      <c r="BM57" s="12" t="str">
        <f t="shared" si="41"/>
        <v/>
      </c>
      <c r="BN57" s="12" t="str">
        <f t="shared" si="42"/>
        <v/>
      </c>
      <c r="BO57" s="12" t="str">
        <f t="shared" si="43"/>
        <v/>
      </c>
      <c r="BP57" s="12" t="str">
        <f t="shared" si="44"/>
        <v/>
      </c>
      <c r="BQ57" s="12" t="str">
        <f t="shared" si="45"/>
        <v/>
      </c>
      <c r="BR57" s="12" t="str">
        <f t="shared" si="46"/>
        <v/>
      </c>
      <c r="BS57" s="12" t="str">
        <f t="shared" si="47"/>
        <v>00000</v>
      </c>
      <c r="BT57" s="12" t="str">
        <f t="shared" si="48"/>
        <v>2FF4</v>
      </c>
      <c r="BU57" s="12" t="str">
        <f t="shared" si="49"/>
        <v>0000000</v>
      </c>
      <c r="BV57" s="12" t="str">
        <f t="shared" si="50"/>
        <v/>
      </c>
      <c r="BW57" s="12" t="str">
        <f t="shared" si="51"/>
        <v/>
      </c>
      <c r="BX57" s="12" t="str">
        <f t="shared" si="52"/>
        <v/>
      </c>
      <c r="BY57" s="18" t="str">
        <f t="shared" si="53"/>
        <v/>
      </c>
      <c r="BZ57" s="12" t="str">
        <f t="shared" si="54"/>
        <v/>
      </c>
      <c r="CA57" s="18" t="str">
        <f t="shared" si="55"/>
        <v>00000000000000000000</v>
      </c>
      <c r="CB57" s="18" t="str">
        <f>IFERROR(VLOOKUP(AZ57,Opcodes!$A$1:$B$88,2, FALSE),"")</f>
        <v/>
      </c>
      <c r="CC57" s="12" t="str">
        <f>SUBSTITUTE(SUBSTITUTE(SUBSTITUTE(SUBSTITUTE(SUBSTITUTE(SUBSTITUTE(SUBSTITUTE(SUBSTITUTE(SUBSTITUTE(SUBSTITUTE(CB57,Opcodes!$I$3,BM57),Opcodes!$I$4,BN57),Opcodes!$I$5,BO57),Opcodes!$I$6,BZ57),Opcodes!$I$8,BV57),Opcodes!$I$9,BW57),Opcodes!$I$10,BX57),Opcodes!$I$11,BY57),Opcodes!$I$15,"00000"),Opcodes!$I$13,CA57)</f>
        <v/>
      </c>
      <c r="CD57" s="12" t="str">
        <f t="shared" si="56"/>
        <v/>
      </c>
      <c r="CE57" s="12" t="str">
        <f t="shared" si="57"/>
        <v/>
      </c>
      <c r="CF57" s="12" t="str">
        <f t="shared" si="58"/>
        <v>Inv.</v>
      </c>
    </row>
    <row r="58" spans="1:84">
      <c r="A58" t="e">
        <f>IF(AJ58,INDEX(Code!$A:$A,AK58),"")</f>
        <v>#VALUE!</v>
      </c>
      <c r="B58" s="12" t="e">
        <f t="shared" si="1"/>
        <v>#VALUE!</v>
      </c>
      <c r="C58" t="e">
        <f t="shared" si="2"/>
        <v>#VALUE!</v>
      </c>
      <c r="F58" s="1">
        <f>IFERROR(VLOOKUP(INDEX(Code!$A:$A,AK58),$AE$1:$AF$24,2,FALSE),0)</f>
        <v>0</v>
      </c>
      <c r="AJ58" s="1" t="e">
        <f t="shared" si="0"/>
        <v>#VALUE!</v>
      </c>
      <c r="AK58" s="1" t="e">
        <f t="shared" si="59"/>
        <v>#VALUE!</v>
      </c>
      <c r="AL58" s="1" t="e">
        <f t="shared" si="4"/>
        <v>#VALUE!</v>
      </c>
      <c r="AO58" s="12">
        <f>IF(LEFT(AS58,4)=".org",MAX(AO$1:AO57)+1,0)</f>
        <v>0</v>
      </c>
      <c r="AP58" s="1" t="e">
        <f>IF(AS57="","",MAX(AP59:AP$65535)+1)</f>
        <v>#REF!</v>
      </c>
      <c r="AQ58" s="1" t="e">
        <f t="shared" si="25"/>
        <v>#REF!</v>
      </c>
      <c r="AR58" s="1" t="str">
        <f t="shared" si="26"/>
        <v>0x800741B0</v>
      </c>
      <c r="AS58" s="16" t="str">
        <f>INDEX(Code!$B:$B,ROW())&amp;""</f>
        <v>jal 0x80150000</v>
      </c>
      <c r="AT58" s="12">
        <v>1</v>
      </c>
      <c r="AU58" s="12">
        <f t="shared" si="27"/>
        <v>4</v>
      </c>
      <c r="AV58" s="12">
        <f t="shared" si="28"/>
        <v>15</v>
      </c>
      <c r="AW58" s="12">
        <f t="shared" si="29"/>
        <v>15</v>
      </c>
      <c r="AX58" s="12">
        <f t="shared" si="9"/>
        <v>15</v>
      </c>
      <c r="AY58" s="12">
        <f t="shared" si="30"/>
        <v>14</v>
      </c>
      <c r="AZ58" s="17" t="str">
        <f t="shared" si="31"/>
        <v>jal</v>
      </c>
      <c r="BA58" s="17" t="str">
        <f t="shared" si="32"/>
        <v>0x80150000</v>
      </c>
      <c r="BB58" s="17" t="str">
        <f t="shared" si="33"/>
        <v/>
      </c>
      <c r="BC58" s="17" t="str">
        <f t="shared" si="34"/>
        <v/>
      </c>
      <c r="BD58" s="17" t="str">
        <f t="shared" si="35"/>
        <v/>
      </c>
      <c r="BE58" s="17">
        <f t="shared" si="36"/>
        <v>0</v>
      </c>
      <c r="BF58" s="17">
        <f t="shared" si="37"/>
        <v>0</v>
      </c>
      <c r="BG58" s="17">
        <f t="shared" si="38"/>
        <v>0</v>
      </c>
      <c r="BH58" s="17">
        <f t="shared" si="39"/>
        <v>1</v>
      </c>
      <c r="BI58" s="17">
        <f t="shared" si="40"/>
        <v>0</v>
      </c>
      <c r="BJ58" s="17"/>
      <c r="BM58" s="12" t="str">
        <f t="shared" si="41"/>
        <v/>
      </c>
      <c r="BN58" s="12" t="str">
        <f t="shared" si="42"/>
        <v/>
      </c>
      <c r="BO58" s="12" t="str">
        <f t="shared" si="43"/>
        <v/>
      </c>
      <c r="BP58" s="12" t="str">
        <f t="shared" si="44"/>
        <v>0x80150000</v>
      </c>
      <c r="BQ58" s="12" t="str">
        <f t="shared" si="45"/>
        <v>7FEB0000</v>
      </c>
      <c r="BR58" s="12" t="str">
        <f t="shared" si="46"/>
        <v>80150000</v>
      </c>
      <c r="BS58" s="12" t="str">
        <f t="shared" si="47"/>
        <v>50000</v>
      </c>
      <c r="BT58" s="12" t="str">
        <f t="shared" si="48"/>
        <v>6F93</v>
      </c>
      <c r="BU58" s="12" t="str">
        <f t="shared" si="49"/>
        <v>0054000</v>
      </c>
      <c r="BV58" s="12" t="str">
        <f t="shared" si="50"/>
        <v>0110111110010011</v>
      </c>
      <c r="BW58" s="12" t="str">
        <f t="shared" si="51"/>
        <v>00000001010100000000000000</v>
      </c>
      <c r="BX58" s="12" t="str">
        <f t="shared" si="52"/>
        <v>00000</v>
      </c>
      <c r="BY58" s="18" t="str">
        <f t="shared" si="53"/>
        <v>0000000000000000</v>
      </c>
      <c r="BZ58" s="12" t="str">
        <f t="shared" si="54"/>
        <v/>
      </c>
      <c r="CA58" s="18" t="str">
        <f t="shared" si="55"/>
        <v>01010000000000000000</v>
      </c>
      <c r="CB58" s="18" t="str">
        <f>IFERROR(VLOOKUP(AZ58,Opcodes!$A$1:$B$88,2, FALSE),"")</f>
        <v>000011J</v>
      </c>
      <c r="CC58" s="12" t="str">
        <f>SUBSTITUTE(SUBSTITUTE(SUBSTITUTE(SUBSTITUTE(SUBSTITUTE(SUBSTITUTE(SUBSTITUTE(SUBSTITUTE(SUBSTITUTE(SUBSTITUTE(CB58,Opcodes!$I$3,BM58),Opcodes!$I$4,BN58),Opcodes!$I$5,BO58),Opcodes!$I$6,BZ58),Opcodes!$I$8,BV58),Opcodes!$I$9,BW58),Opcodes!$I$10,BX58),Opcodes!$I$11,BY58),Opcodes!$I$15,"00000"),Opcodes!$I$13,CA58)</f>
        <v>00001100000001010100000000000000</v>
      </c>
      <c r="CD58" s="12" t="str">
        <f t="shared" si="56"/>
        <v/>
      </c>
      <c r="CE58" s="12" t="str">
        <f t="shared" si="57"/>
        <v>0040050C</v>
      </c>
      <c r="CF58" s="12" t="str">
        <f t="shared" si="58"/>
        <v xml:space="preserve"> </v>
      </c>
    </row>
    <row r="59" spans="1:84">
      <c r="A59" t="e">
        <f>IF(AJ59,INDEX(Code!$A:$A,AK59),"")</f>
        <v>#VALUE!</v>
      </c>
      <c r="B59" s="12" t="e">
        <f t="shared" si="1"/>
        <v>#VALUE!</v>
      </c>
      <c r="C59" t="e">
        <f t="shared" si="2"/>
        <v>#VALUE!</v>
      </c>
      <c r="F59" s="1">
        <f>IFERROR(VLOOKUP(INDEX(Code!$A:$A,AK59),$AE$1:$AF$24,2,FALSE),0)</f>
        <v>0</v>
      </c>
      <c r="AJ59" s="1" t="e">
        <f t="shared" si="0"/>
        <v>#VALUE!</v>
      </c>
      <c r="AK59" s="1" t="e">
        <f t="shared" si="59"/>
        <v>#VALUE!</v>
      </c>
      <c r="AL59" s="1" t="e">
        <f t="shared" si="4"/>
        <v>#VALUE!</v>
      </c>
      <c r="AO59" s="12">
        <f>IF(LEFT(AS59,4)=".org",MAX(AO$1:AO58)+1,0)</f>
        <v>0</v>
      </c>
      <c r="AP59" s="1" t="e">
        <f>IF(AS58="","",MAX(AP60:AP$65535)+1)</f>
        <v>#REF!</v>
      </c>
      <c r="AQ59" s="1" t="e">
        <f t="shared" si="25"/>
        <v>#REF!</v>
      </c>
      <c r="AR59" s="1" t="str">
        <f t="shared" si="26"/>
        <v>0x800741B4</v>
      </c>
      <c r="AS59" s="16" t="str">
        <f>INDEX(Code!$B:$B,ROW())&amp;""</f>
        <v>ori r2, r0, 0x0000</v>
      </c>
      <c r="AT59" s="12">
        <v>1</v>
      </c>
      <c r="AU59" s="12">
        <f t="shared" si="27"/>
        <v>4</v>
      </c>
      <c r="AV59" s="12">
        <f t="shared" si="28"/>
        <v>7</v>
      </c>
      <c r="AW59" s="12">
        <f t="shared" si="29"/>
        <v>11</v>
      </c>
      <c r="AX59" s="12">
        <f t="shared" si="9"/>
        <v>19</v>
      </c>
      <c r="AY59" s="12">
        <f t="shared" si="30"/>
        <v>18</v>
      </c>
      <c r="AZ59" s="17" t="str">
        <f t="shared" si="31"/>
        <v>ori</v>
      </c>
      <c r="BA59" s="17" t="str">
        <f t="shared" si="32"/>
        <v>r2</v>
      </c>
      <c r="BB59" s="17" t="str">
        <f t="shared" si="33"/>
        <v>r0</v>
      </c>
      <c r="BC59" s="17" t="str">
        <f t="shared" si="34"/>
        <v>0x0000</v>
      </c>
      <c r="BD59" s="17" t="str">
        <f t="shared" si="35"/>
        <v/>
      </c>
      <c r="BE59" s="17">
        <f t="shared" si="36"/>
        <v>1</v>
      </c>
      <c r="BF59" s="17">
        <f t="shared" si="37"/>
        <v>2</v>
      </c>
      <c r="BG59" s="17">
        <f t="shared" si="38"/>
        <v>0</v>
      </c>
      <c r="BH59" s="17">
        <f t="shared" si="39"/>
        <v>3</v>
      </c>
      <c r="BI59" s="17">
        <f t="shared" si="40"/>
        <v>0</v>
      </c>
      <c r="BJ59" s="17"/>
      <c r="BM59" s="12" t="str">
        <f t="shared" si="41"/>
        <v>00010</v>
      </c>
      <c r="BN59" s="12" t="str">
        <f t="shared" si="42"/>
        <v>00000</v>
      </c>
      <c r="BO59" s="12" t="str">
        <f t="shared" si="43"/>
        <v/>
      </c>
      <c r="BP59" s="12" t="str">
        <f t="shared" si="44"/>
        <v>0x0000</v>
      </c>
      <c r="BQ59" s="12" t="str">
        <f t="shared" si="45"/>
        <v>00000000</v>
      </c>
      <c r="BR59" s="12" t="str">
        <f t="shared" si="46"/>
        <v>00000000</v>
      </c>
      <c r="BS59" s="12" t="str">
        <f t="shared" si="47"/>
        <v>00000</v>
      </c>
      <c r="BT59" s="12" t="str">
        <f t="shared" si="48"/>
        <v>2F92</v>
      </c>
      <c r="BU59" s="12" t="str">
        <f t="shared" si="49"/>
        <v>0000000</v>
      </c>
      <c r="BV59" s="12" t="str">
        <f t="shared" si="50"/>
        <v>0010111110010010</v>
      </c>
      <c r="BW59" s="12" t="str">
        <f t="shared" si="51"/>
        <v>00000000000000000000000000</v>
      </c>
      <c r="BX59" s="12" t="str">
        <f t="shared" si="52"/>
        <v>00000</v>
      </c>
      <c r="BY59" s="18" t="str">
        <f t="shared" si="53"/>
        <v>0000000000000000</v>
      </c>
      <c r="BZ59" s="12" t="str">
        <f t="shared" si="54"/>
        <v/>
      </c>
      <c r="CA59" s="18" t="str">
        <f t="shared" si="55"/>
        <v>00000000000000000000</v>
      </c>
      <c r="CB59" s="18" t="str">
        <f>IFERROR(VLOOKUP(AZ59,Opcodes!$A$1:$B$88,2, FALSE),"")</f>
        <v>001101WQL</v>
      </c>
      <c r="CC59" s="12" t="str">
        <f>SUBSTITUTE(SUBSTITUTE(SUBSTITUTE(SUBSTITUTE(SUBSTITUTE(SUBSTITUTE(SUBSTITUTE(SUBSTITUTE(SUBSTITUTE(SUBSTITUTE(CB59,Opcodes!$I$3,BM59),Opcodes!$I$4,BN59),Opcodes!$I$5,BO59),Opcodes!$I$6,BZ59),Opcodes!$I$8,BV59),Opcodes!$I$9,BW59),Opcodes!$I$10,BX59),Opcodes!$I$11,BY59),Opcodes!$I$15,"00000"),Opcodes!$I$13,CA59)</f>
        <v>00110100000000100000000000000000</v>
      </c>
      <c r="CD59" s="12" t="str">
        <f t="shared" si="56"/>
        <v/>
      </c>
      <c r="CE59" s="12" t="str">
        <f t="shared" si="57"/>
        <v>00000234</v>
      </c>
      <c r="CF59" s="12" t="str">
        <f t="shared" si="58"/>
        <v xml:space="preserve"> </v>
      </c>
    </row>
    <row r="60" spans="1:84">
      <c r="A60" t="e">
        <f>IF(AJ60,INDEX(Code!$A:$A,AK60),"")</f>
        <v>#VALUE!</v>
      </c>
      <c r="B60" s="12" t="e">
        <f t="shared" si="1"/>
        <v>#VALUE!</v>
      </c>
      <c r="C60" t="e">
        <f t="shared" si="2"/>
        <v>#VALUE!</v>
      </c>
      <c r="F60" s="1">
        <f>IFERROR(VLOOKUP(INDEX(Code!$A:$A,AK60),$AE$1:$AF$24,2,FALSE),0)</f>
        <v>0</v>
      </c>
      <c r="AJ60" s="1" t="e">
        <f t="shared" si="0"/>
        <v>#VALUE!</v>
      </c>
      <c r="AK60" s="1" t="e">
        <f t="shared" si="59"/>
        <v>#VALUE!</v>
      </c>
      <c r="AL60" s="1" t="e">
        <f t="shared" si="4"/>
        <v>#VALUE!</v>
      </c>
      <c r="AO60" s="12">
        <f>IF(LEFT(AS60,4)=".org",MAX(AO$1:AO59)+1,0)</f>
        <v>0</v>
      </c>
      <c r="AP60" s="1" t="e">
        <f>IF(AS59="","",MAX(AP61:AP$65535)+1)</f>
        <v>#REF!</v>
      </c>
      <c r="AQ60" s="1" t="e">
        <f t="shared" si="25"/>
        <v>#REF!</v>
      </c>
      <c r="AR60" s="1" t="str">
        <f t="shared" si="26"/>
        <v>0x800741B8</v>
      </c>
      <c r="AS60" s="16" t="str">
        <f>INDEX(Code!$B:$B,ROW())&amp;""</f>
        <v>nop</v>
      </c>
      <c r="AT60" s="12">
        <v>1</v>
      </c>
      <c r="AU60" s="12">
        <f t="shared" si="27"/>
        <v>4</v>
      </c>
      <c r="AV60" s="12">
        <f t="shared" si="28"/>
        <v>4</v>
      </c>
      <c r="AW60" s="12">
        <f t="shared" si="29"/>
        <v>4</v>
      </c>
      <c r="AX60" s="12">
        <f t="shared" si="9"/>
        <v>4</v>
      </c>
      <c r="AY60" s="12">
        <f t="shared" si="30"/>
        <v>3</v>
      </c>
      <c r="AZ60" s="17" t="str">
        <f t="shared" si="31"/>
        <v>nop</v>
      </c>
      <c r="BA60" s="17" t="str">
        <f t="shared" si="32"/>
        <v/>
      </c>
      <c r="BB60" s="17" t="str">
        <f t="shared" si="33"/>
        <v/>
      </c>
      <c r="BC60" s="17" t="str">
        <f t="shared" si="34"/>
        <v/>
      </c>
      <c r="BD60" s="17" t="str">
        <f t="shared" si="35"/>
        <v/>
      </c>
      <c r="BE60" s="17">
        <f t="shared" si="36"/>
        <v>0</v>
      </c>
      <c r="BF60" s="17">
        <f t="shared" si="37"/>
        <v>0</v>
      </c>
      <c r="BG60" s="17">
        <f t="shared" si="38"/>
        <v>0</v>
      </c>
      <c r="BH60" s="17">
        <f t="shared" si="39"/>
        <v>0</v>
      </c>
      <c r="BI60" s="17">
        <f t="shared" si="40"/>
        <v>0</v>
      </c>
      <c r="BJ60" s="17"/>
      <c r="BM60" s="12" t="str">
        <f t="shared" si="41"/>
        <v/>
      </c>
      <c r="BN60" s="12" t="str">
        <f t="shared" si="42"/>
        <v/>
      </c>
      <c r="BO60" s="12" t="str">
        <f t="shared" si="43"/>
        <v/>
      </c>
      <c r="BP60" s="12" t="str">
        <f t="shared" si="44"/>
        <v/>
      </c>
      <c r="BQ60" s="12" t="str">
        <f t="shared" si="45"/>
        <v/>
      </c>
      <c r="BR60" s="12" t="str">
        <f t="shared" si="46"/>
        <v/>
      </c>
      <c r="BS60" s="12" t="str">
        <f t="shared" si="47"/>
        <v>00000</v>
      </c>
      <c r="BT60" s="12" t="str">
        <f t="shared" si="48"/>
        <v>2F91</v>
      </c>
      <c r="BU60" s="12" t="str">
        <f t="shared" si="49"/>
        <v>0000000</v>
      </c>
      <c r="BV60" s="12" t="str">
        <f t="shared" si="50"/>
        <v/>
      </c>
      <c r="BW60" s="12" t="str">
        <f t="shared" si="51"/>
        <v/>
      </c>
      <c r="BX60" s="12" t="str">
        <f t="shared" si="52"/>
        <v/>
      </c>
      <c r="BY60" s="18" t="str">
        <f t="shared" si="53"/>
        <v/>
      </c>
      <c r="BZ60" s="12" t="str">
        <f t="shared" si="54"/>
        <v/>
      </c>
      <c r="CA60" s="18" t="str">
        <f t="shared" si="55"/>
        <v>00000000000000000000</v>
      </c>
      <c r="CB60" s="18" t="str">
        <f>IFERROR(VLOOKUP(AZ60,Opcodes!$A$1:$B$88,2, FALSE),"")</f>
        <v>000000ZZZZ000000</v>
      </c>
      <c r="CC60" s="12" t="str">
        <f>SUBSTITUTE(SUBSTITUTE(SUBSTITUTE(SUBSTITUTE(SUBSTITUTE(SUBSTITUTE(SUBSTITUTE(SUBSTITUTE(SUBSTITUTE(SUBSTITUTE(CB60,Opcodes!$I$3,BM60),Opcodes!$I$4,BN60),Opcodes!$I$5,BO60),Opcodes!$I$6,BZ60),Opcodes!$I$8,BV60),Opcodes!$I$9,BW60),Opcodes!$I$10,BX60),Opcodes!$I$11,BY60),Opcodes!$I$15,"00000"),Opcodes!$I$13,CA60)</f>
        <v>00000000000000000000000000000000</v>
      </c>
      <c r="CD60" s="12" t="str">
        <f t="shared" si="56"/>
        <v/>
      </c>
      <c r="CE60" s="12" t="str">
        <f t="shared" si="57"/>
        <v>00000000</v>
      </c>
      <c r="CF60" s="12" t="str">
        <f t="shared" si="58"/>
        <v xml:space="preserve"> </v>
      </c>
    </row>
    <row r="61" spans="1:84">
      <c r="A61" t="e">
        <f>IF(AJ61,INDEX(Code!$A:$A,AK61),"")</f>
        <v>#VALUE!</v>
      </c>
      <c r="B61" s="12" t="e">
        <f t="shared" si="1"/>
        <v>#VALUE!</v>
      </c>
      <c r="C61" t="e">
        <f t="shared" si="2"/>
        <v>#VALUE!</v>
      </c>
      <c r="F61" s="1">
        <f>IFERROR(VLOOKUP(INDEX(Code!$A:$A,AK61),$AE$1:$AF$24,2,FALSE),0)</f>
        <v>0</v>
      </c>
      <c r="AJ61" s="1" t="e">
        <f t="shared" si="0"/>
        <v>#VALUE!</v>
      </c>
      <c r="AK61" s="1" t="e">
        <f t="shared" si="59"/>
        <v>#VALUE!</v>
      </c>
      <c r="AL61" s="1" t="e">
        <f t="shared" si="4"/>
        <v>#VALUE!</v>
      </c>
      <c r="AO61" s="12">
        <f>IF(LEFT(AS61,4)=".org",MAX(AO$1:AO60)+1,0)</f>
        <v>0</v>
      </c>
      <c r="AP61" s="1" t="e">
        <f>IF(AS60="","",MAX(AP62:AP$65535)+1)</f>
        <v>#REF!</v>
      </c>
      <c r="AQ61" s="1" t="e">
        <f t="shared" si="25"/>
        <v>#REF!</v>
      </c>
      <c r="AR61" s="1" t="str">
        <f t="shared" si="26"/>
        <v>0x800741BC</v>
      </c>
      <c r="AS61" s="16" t="str">
        <f>INDEX(Code!$B:$B,ROW())&amp;""</f>
        <v>nop</v>
      </c>
      <c r="AT61" s="12">
        <v>1</v>
      </c>
      <c r="AU61" s="12">
        <f t="shared" si="27"/>
        <v>4</v>
      </c>
      <c r="AV61" s="12">
        <f t="shared" si="28"/>
        <v>4</v>
      </c>
      <c r="AW61" s="12">
        <f t="shared" si="29"/>
        <v>4</v>
      </c>
      <c r="AX61" s="12">
        <f t="shared" si="9"/>
        <v>4</v>
      </c>
      <c r="AY61" s="12">
        <f t="shared" si="30"/>
        <v>3</v>
      </c>
      <c r="AZ61" s="17" t="str">
        <f t="shared" si="31"/>
        <v>nop</v>
      </c>
      <c r="BA61" s="17" t="str">
        <f t="shared" si="32"/>
        <v/>
      </c>
      <c r="BB61" s="17" t="str">
        <f t="shared" si="33"/>
        <v/>
      </c>
      <c r="BC61" s="17" t="str">
        <f t="shared" si="34"/>
        <v/>
      </c>
      <c r="BD61" s="17" t="str">
        <f t="shared" si="35"/>
        <v/>
      </c>
      <c r="BE61" s="17">
        <f t="shared" si="36"/>
        <v>0</v>
      </c>
      <c r="BF61" s="17">
        <f t="shared" si="37"/>
        <v>0</v>
      </c>
      <c r="BG61" s="17">
        <f t="shared" si="38"/>
        <v>0</v>
      </c>
      <c r="BH61" s="17">
        <f t="shared" si="39"/>
        <v>0</v>
      </c>
      <c r="BI61" s="17">
        <f t="shared" si="40"/>
        <v>0</v>
      </c>
      <c r="BJ61" s="17"/>
      <c r="BM61" s="12" t="str">
        <f t="shared" si="41"/>
        <v/>
      </c>
      <c r="BN61" s="12" t="str">
        <f t="shared" si="42"/>
        <v/>
      </c>
      <c r="BO61" s="12" t="str">
        <f t="shared" si="43"/>
        <v/>
      </c>
      <c r="BP61" s="12" t="str">
        <f t="shared" si="44"/>
        <v/>
      </c>
      <c r="BQ61" s="12" t="str">
        <f t="shared" si="45"/>
        <v/>
      </c>
      <c r="BR61" s="12" t="str">
        <f t="shared" si="46"/>
        <v/>
      </c>
      <c r="BS61" s="12" t="str">
        <f t="shared" si="47"/>
        <v>00000</v>
      </c>
      <c r="BT61" s="12" t="str">
        <f t="shared" si="48"/>
        <v>2F90</v>
      </c>
      <c r="BU61" s="12" t="str">
        <f t="shared" si="49"/>
        <v>0000000</v>
      </c>
      <c r="BV61" s="12" t="str">
        <f t="shared" si="50"/>
        <v/>
      </c>
      <c r="BW61" s="12" t="str">
        <f t="shared" si="51"/>
        <v/>
      </c>
      <c r="BX61" s="12" t="str">
        <f t="shared" si="52"/>
        <v/>
      </c>
      <c r="BY61" s="18" t="str">
        <f t="shared" si="53"/>
        <v/>
      </c>
      <c r="BZ61" s="12" t="str">
        <f t="shared" si="54"/>
        <v/>
      </c>
      <c r="CA61" s="18" t="str">
        <f t="shared" si="55"/>
        <v>00000000000000000000</v>
      </c>
      <c r="CB61" s="18" t="str">
        <f>IFERROR(VLOOKUP(AZ61,Opcodes!$A$1:$B$88,2, FALSE),"")</f>
        <v>000000ZZZZ000000</v>
      </c>
      <c r="CC61" s="12" t="str">
        <f>SUBSTITUTE(SUBSTITUTE(SUBSTITUTE(SUBSTITUTE(SUBSTITUTE(SUBSTITUTE(SUBSTITUTE(SUBSTITUTE(SUBSTITUTE(SUBSTITUTE(CB61,Opcodes!$I$3,BM61),Opcodes!$I$4,BN61),Opcodes!$I$5,BO61),Opcodes!$I$6,BZ61),Opcodes!$I$8,BV61),Opcodes!$I$9,BW61),Opcodes!$I$10,BX61),Opcodes!$I$11,BY61),Opcodes!$I$15,"00000"),Opcodes!$I$13,CA61)</f>
        <v>00000000000000000000000000000000</v>
      </c>
      <c r="CD61" s="12" t="str">
        <f t="shared" si="56"/>
        <v/>
      </c>
      <c r="CE61" s="12" t="str">
        <f t="shared" si="57"/>
        <v>00000000</v>
      </c>
      <c r="CF61" s="12" t="str">
        <f t="shared" si="58"/>
        <v xml:space="preserve"> </v>
      </c>
    </row>
    <row r="62" spans="1:84">
      <c r="A62" t="e">
        <f>IF(AJ62,INDEX(Code!$A:$A,AK62),"")</f>
        <v>#VALUE!</v>
      </c>
      <c r="B62" s="12" t="e">
        <f t="shared" si="1"/>
        <v>#VALUE!</v>
      </c>
      <c r="C62" t="e">
        <f t="shared" si="2"/>
        <v>#VALUE!</v>
      </c>
      <c r="F62" s="1">
        <f>IFERROR(VLOOKUP(INDEX(Code!$A:$A,AK62),$AE$1:$AF$24,2,FALSE),0)</f>
        <v>0</v>
      </c>
      <c r="AJ62" s="1" t="e">
        <f t="shared" si="0"/>
        <v>#VALUE!</v>
      </c>
      <c r="AK62" s="1" t="e">
        <f t="shared" si="59"/>
        <v>#VALUE!</v>
      </c>
      <c r="AL62" s="1" t="e">
        <f t="shared" si="4"/>
        <v>#VALUE!</v>
      </c>
      <c r="AO62" s="12">
        <f>IF(LEFT(AS62,4)=".org",MAX(AO$1:AO61)+1,0)</f>
        <v>0</v>
      </c>
      <c r="AP62" s="1" t="e">
        <f>IF(AS61="","",MAX(AP63:AP$65535)+1)</f>
        <v>#REF!</v>
      </c>
      <c r="AQ62" s="1" t="e">
        <f t="shared" si="25"/>
        <v>#REF!</v>
      </c>
      <c r="AR62" s="1" t="str">
        <f t="shared" si="26"/>
        <v>0x800741C0</v>
      </c>
      <c r="AS62" s="16" t="str">
        <f>INDEX(Code!$B:$B,ROW())&amp;""</f>
        <v>nop</v>
      </c>
      <c r="AT62" s="12">
        <v>1</v>
      </c>
      <c r="AU62" s="12">
        <f t="shared" si="27"/>
        <v>4</v>
      </c>
      <c r="AV62" s="12">
        <f t="shared" si="28"/>
        <v>4</v>
      </c>
      <c r="AW62" s="12">
        <f t="shared" si="29"/>
        <v>4</v>
      </c>
      <c r="AX62" s="12">
        <f t="shared" si="9"/>
        <v>4</v>
      </c>
      <c r="AY62" s="12">
        <f t="shared" si="30"/>
        <v>3</v>
      </c>
      <c r="AZ62" s="17" t="str">
        <f t="shared" si="31"/>
        <v>nop</v>
      </c>
      <c r="BA62" s="17" t="str">
        <f t="shared" si="32"/>
        <v/>
      </c>
      <c r="BB62" s="17" t="str">
        <f t="shared" si="33"/>
        <v/>
      </c>
      <c r="BC62" s="17" t="str">
        <f t="shared" si="34"/>
        <v/>
      </c>
      <c r="BD62" s="17" t="str">
        <f t="shared" si="35"/>
        <v/>
      </c>
      <c r="BE62" s="17">
        <f t="shared" si="36"/>
        <v>0</v>
      </c>
      <c r="BF62" s="17">
        <f t="shared" si="37"/>
        <v>0</v>
      </c>
      <c r="BG62" s="17">
        <f t="shared" si="38"/>
        <v>0</v>
      </c>
      <c r="BH62" s="17">
        <f t="shared" si="39"/>
        <v>0</v>
      </c>
      <c r="BI62" s="17">
        <f t="shared" si="40"/>
        <v>0</v>
      </c>
      <c r="BJ62" s="17"/>
      <c r="BM62" s="12" t="str">
        <f t="shared" si="41"/>
        <v/>
      </c>
      <c r="BN62" s="12" t="str">
        <f t="shared" si="42"/>
        <v/>
      </c>
      <c r="BO62" s="12" t="str">
        <f t="shared" si="43"/>
        <v/>
      </c>
      <c r="BP62" s="12" t="str">
        <f t="shared" si="44"/>
        <v/>
      </c>
      <c r="BQ62" s="12" t="str">
        <f t="shared" si="45"/>
        <v/>
      </c>
      <c r="BR62" s="12" t="str">
        <f t="shared" si="46"/>
        <v/>
      </c>
      <c r="BS62" s="12" t="str">
        <f t="shared" si="47"/>
        <v>00000</v>
      </c>
      <c r="BT62" s="12" t="str">
        <f t="shared" si="48"/>
        <v>2F8F</v>
      </c>
      <c r="BU62" s="12" t="str">
        <f t="shared" si="49"/>
        <v>0000000</v>
      </c>
      <c r="BV62" s="12" t="str">
        <f t="shared" si="50"/>
        <v/>
      </c>
      <c r="BW62" s="12" t="str">
        <f t="shared" si="51"/>
        <v/>
      </c>
      <c r="BX62" s="12" t="str">
        <f t="shared" si="52"/>
        <v/>
      </c>
      <c r="BY62" s="18" t="str">
        <f t="shared" si="53"/>
        <v/>
      </c>
      <c r="BZ62" s="12" t="str">
        <f t="shared" si="54"/>
        <v/>
      </c>
      <c r="CA62" s="18" t="str">
        <f t="shared" si="55"/>
        <v>00000000000000000000</v>
      </c>
      <c r="CB62" s="18" t="str">
        <f>IFERROR(VLOOKUP(AZ62,Opcodes!$A$1:$B$88,2, FALSE),"")</f>
        <v>000000ZZZZ000000</v>
      </c>
      <c r="CC62" s="12" t="str">
        <f>SUBSTITUTE(SUBSTITUTE(SUBSTITUTE(SUBSTITUTE(SUBSTITUTE(SUBSTITUTE(SUBSTITUTE(SUBSTITUTE(SUBSTITUTE(SUBSTITUTE(CB62,Opcodes!$I$3,BM62),Opcodes!$I$4,BN62),Opcodes!$I$5,BO62),Opcodes!$I$6,BZ62),Opcodes!$I$8,BV62),Opcodes!$I$9,BW62),Opcodes!$I$10,BX62),Opcodes!$I$11,BY62),Opcodes!$I$15,"00000"),Opcodes!$I$13,CA62)</f>
        <v>00000000000000000000000000000000</v>
      </c>
      <c r="CD62" s="12" t="str">
        <f t="shared" si="56"/>
        <v/>
      </c>
      <c r="CE62" s="12" t="str">
        <f t="shared" si="57"/>
        <v>00000000</v>
      </c>
      <c r="CF62" s="12" t="str">
        <f t="shared" si="58"/>
        <v xml:space="preserve"> </v>
      </c>
    </row>
    <row r="63" spans="1:84">
      <c r="A63" t="e">
        <f>IF(AJ63,INDEX(Code!$A:$A,AK63),"")</f>
        <v>#VALUE!</v>
      </c>
      <c r="B63" s="12" t="e">
        <f t="shared" si="1"/>
        <v>#VALUE!</v>
      </c>
      <c r="C63" t="e">
        <f t="shared" si="2"/>
        <v>#VALUE!</v>
      </c>
      <c r="F63" s="1">
        <f>IFERROR(VLOOKUP(INDEX(Code!$A:$A,AK63),$AE$1:$AF$24,2,FALSE),0)</f>
        <v>0</v>
      </c>
      <c r="AJ63" s="1" t="e">
        <f t="shared" si="0"/>
        <v>#VALUE!</v>
      </c>
      <c r="AK63" s="1" t="e">
        <f t="shared" si="59"/>
        <v>#VALUE!</v>
      </c>
      <c r="AL63" s="1" t="e">
        <f t="shared" si="4"/>
        <v>#VALUE!</v>
      </c>
      <c r="AO63" s="12">
        <f>IF(LEFT(AS63,4)=".org",MAX(AO$1:AO62)+1,0)</f>
        <v>0</v>
      </c>
      <c r="AP63" s="1" t="e">
        <f>IF(AS62="","",MAX(AP64:AP$65535)+1)</f>
        <v>#REF!</v>
      </c>
      <c r="AQ63" s="1" t="e">
        <f t="shared" si="25"/>
        <v>#REF!</v>
      </c>
      <c r="AR63" s="1" t="str">
        <f t="shared" si="26"/>
        <v>0x800741C4</v>
      </c>
      <c r="AS63" s="16" t="str">
        <f>INDEX(Code!$B:$B,ROW())&amp;""</f>
        <v>nop</v>
      </c>
      <c r="AT63" s="12">
        <v>1</v>
      </c>
      <c r="AU63" s="12">
        <f t="shared" si="27"/>
        <v>4</v>
      </c>
      <c r="AV63" s="12">
        <f t="shared" si="28"/>
        <v>4</v>
      </c>
      <c r="AW63" s="12">
        <f t="shared" si="29"/>
        <v>4</v>
      </c>
      <c r="AX63" s="12">
        <f t="shared" si="9"/>
        <v>4</v>
      </c>
      <c r="AY63" s="12">
        <f t="shared" si="30"/>
        <v>3</v>
      </c>
      <c r="AZ63" s="17" t="str">
        <f t="shared" si="31"/>
        <v>nop</v>
      </c>
      <c r="BA63" s="17" t="str">
        <f t="shared" si="32"/>
        <v/>
      </c>
      <c r="BB63" s="17" t="str">
        <f t="shared" si="33"/>
        <v/>
      </c>
      <c r="BC63" s="17" t="str">
        <f t="shared" si="34"/>
        <v/>
      </c>
      <c r="BD63" s="17" t="str">
        <f t="shared" si="35"/>
        <v/>
      </c>
      <c r="BE63" s="17">
        <f t="shared" si="36"/>
        <v>0</v>
      </c>
      <c r="BF63" s="17">
        <f t="shared" si="37"/>
        <v>0</v>
      </c>
      <c r="BG63" s="17">
        <f t="shared" si="38"/>
        <v>0</v>
      </c>
      <c r="BH63" s="17">
        <f t="shared" si="39"/>
        <v>0</v>
      </c>
      <c r="BI63" s="17">
        <f t="shared" si="40"/>
        <v>0</v>
      </c>
      <c r="BJ63" s="17"/>
      <c r="BM63" s="12" t="str">
        <f t="shared" si="41"/>
        <v/>
      </c>
      <c r="BN63" s="12" t="str">
        <f t="shared" si="42"/>
        <v/>
      </c>
      <c r="BO63" s="12" t="str">
        <f t="shared" si="43"/>
        <v/>
      </c>
      <c r="BP63" s="12" t="str">
        <f t="shared" si="44"/>
        <v/>
      </c>
      <c r="BQ63" s="12" t="str">
        <f t="shared" si="45"/>
        <v/>
      </c>
      <c r="BR63" s="12" t="str">
        <f t="shared" si="46"/>
        <v/>
      </c>
      <c r="BS63" s="12" t="str">
        <f t="shared" si="47"/>
        <v>00000</v>
      </c>
      <c r="BT63" s="12" t="str">
        <f t="shared" si="48"/>
        <v>2F8E</v>
      </c>
      <c r="BU63" s="12" t="str">
        <f t="shared" si="49"/>
        <v>0000000</v>
      </c>
      <c r="BV63" s="12" t="str">
        <f t="shared" si="50"/>
        <v/>
      </c>
      <c r="BW63" s="12" t="str">
        <f t="shared" si="51"/>
        <v/>
      </c>
      <c r="BX63" s="12" t="str">
        <f t="shared" si="52"/>
        <v/>
      </c>
      <c r="BY63" s="18" t="str">
        <f t="shared" si="53"/>
        <v/>
      </c>
      <c r="BZ63" s="12" t="str">
        <f t="shared" si="54"/>
        <v/>
      </c>
      <c r="CA63" s="18" t="str">
        <f t="shared" si="55"/>
        <v>00000000000000000000</v>
      </c>
      <c r="CB63" s="18" t="str">
        <f>IFERROR(VLOOKUP(AZ63,Opcodes!$A$1:$B$88,2, FALSE),"")</f>
        <v>000000ZZZZ000000</v>
      </c>
      <c r="CC63" s="12" t="str">
        <f>SUBSTITUTE(SUBSTITUTE(SUBSTITUTE(SUBSTITUTE(SUBSTITUTE(SUBSTITUTE(SUBSTITUTE(SUBSTITUTE(SUBSTITUTE(SUBSTITUTE(CB63,Opcodes!$I$3,BM63),Opcodes!$I$4,BN63),Opcodes!$I$5,BO63),Opcodes!$I$6,BZ63),Opcodes!$I$8,BV63),Opcodes!$I$9,BW63),Opcodes!$I$10,BX63),Opcodes!$I$11,BY63),Opcodes!$I$15,"00000"),Opcodes!$I$13,CA63)</f>
        <v>00000000000000000000000000000000</v>
      </c>
      <c r="CD63" s="12" t="str">
        <f t="shared" si="56"/>
        <v/>
      </c>
      <c r="CE63" s="12" t="str">
        <f t="shared" si="57"/>
        <v>00000000</v>
      </c>
      <c r="CF63" s="12" t="str">
        <f t="shared" si="58"/>
        <v xml:space="preserve"> </v>
      </c>
    </row>
    <row r="64" spans="1:84">
      <c r="A64" t="e">
        <f>IF(AJ64,INDEX(Code!$A:$A,AK64),"")</f>
        <v>#VALUE!</v>
      </c>
      <c r="B64" s="12" t="e">
        <f t="shared" si="1"/>
        <v>#VALUE!</v>
      </c>
      <c r="C64" t="e">
        <f t="shared" si="2"/>
        <v>#VALUE!</v>
      </c>
      <c r="F64" s="1">
        <f>IFERROR(VLOOKUP(INDEX(Code!$A:$A,AK64),$AE$1:$AF$24,2,FALSE),0)</f>
        <v>0</v>
      </c>
      <c r="AJ64" s="1" t="e">
        <f t="shared" si="0"/>
        <v>#VALUE!</v>
      </c>
      <c r="AK64" s="1" t="e">
        <f t="shared" si="59"/>
        <v>#VALUE!</v>
      </c>
      <c r="AL64" s="1" t="e">
        <f t="shared" si="4"/>
        <v>#VALUE!</v>
      </c>
      <c r="AO64" s="12">
        <f>IF(LEFT(AS64,4)=".org",MAX(AO$1:AO63)+1,0)</f>
        <v>0</v>
      </c>
      <c r="AP64" s="1" t="e">
        <f>IF(AS63="","",MAX(AP65:AP$65535)+1)</f>
        <v>#REF!</v>
      </c>
      <c r="AQ64" s="1" t="e">
        <f t="shared" si="25"/>
        <v>#REF!</v>
      </c>
      <c r="AR64" s="1" t="str">
        <f t="shared" si="26"/>
        <v>0x800741C8</v>
      </c>
      <c r="AS64" s="16" t="str">
        <f>INDEX(Code!$B:$B,ROW())&amp;""</f>
        <v/>
      </c>
      <c r="AT64" s="12">
        <v>1</v>
      </c>
      <c r="AU64" s="12" t="str">
        <f t="shared" si="27"/>
        <v/>
      </c>
      <c r="AV64" s="12">
        <f t="shared" si="28"/>
        <v>1</v>
      </c>
      <c r="AW64" s="12">
        <f t="shared" si="29"/>
        <v>1</v>
      </c>
      <c r="AX64" s="12">
        <f t="shared" si="9"/>
        <v>1</v>
      </c>
      <c r="AY64" s="12">
        <f t="shared" si="30"/>
        <v>0</v>
      </c>
      <c r="AZ64" s="17" t="e">
        <f t="shared" si="31"/>
        <v>#VALUE!</v>
      </c>
      <c r="BA64" s="17" t="str">
        <f t="shared" si="32"/>
        <v/>
      </c>
      <c r="BB64" s="17" t="str">
        <f t="shared" si="33"/>
        <v/>
      </c>
      <c r="BC64" s="17" t="str">
        <f t="shared" si="34"/>
        <v/>
      </c>
      <c r="BD64" s="17" t="str">
        <f t="shared" si="35"/>
        <v/>
      </c>
      <c r="BE64" s="17">
        <f t="shared" si="36"/>
        <v>0</v>
      </c>
      <c r="BF64" s="17">
        <f t="shared" si="37"/>
        <v>0</v>
      </c>
      <c r="BG64" s="17">
        <f t="shared" si="38"/>
        <v>0</v>
      </c>
      <c r="BH64" s="17">
        <f t="shared" si="39"/>
        <v>0</v>
      </c>
      <c r="BI64" s="17">
        <f t="shared" si="40"/>
        <v>0</v>
      </c>
      <c r="BJ64" s="17"/>
      <c r="BM64" s="12" t="str">
        <f t="shared" si="41"/>
        <v/>
      </c>
      <c r="BN64" s="12" t="str">
        <f t="shared" si="42"/>
        <v/>
      </c>
      <c r="BO64" s="12" t="str">
        <f t="shared" si="43"/>
        <v/>
      </c>
      <c r="BP64" s="12" t="str">
        <f t="shared" si="44"/>
        <v/>
      </c>
      <c r="BQ64" s="12" t="str">
        <f t="shared" si="45"/>
        <v/>
      </c>
      <c r="BR64" s="12" t="str">
        <f t="shared" si="46"/>
        <v/>
      </c>
      <c r="BS64" s="12" t="str">
        <f t="shared" si="47"/>
        <v>00000</v>
      </c>
      <c r="BT64" s="12" t="str">
        <f t="shared" si="48"/>
        <v>2F8D</v>
      </c>
      <c r="BU64" s="12" t="str">
        <f t="shared" si="49"/>
        <v>0000000</v>
      </c>
      <c r="BV64" s="12" t="str">
        <f t="shared" si="50"/>
        <v/>
      </c>
      <c r="BW64" s="12" t="str">
        <f t="shared" si="51"/>
        <v/>
      </c>
      <c r="BX64" s="12" t="str">
        <f t="shared" si="52"/>
        <v/>
      </c>
      <c r="BY64" s="18" t="str">
        <f t="shared" si="53"/>
        <v/>
      </c>
      <c r="BZ64" s="12" t="str">
        <f t="shared" si="54"/>
        <v/>
      </c>
      <c r="CA64" s="18" t="str">
        <f t="shared" si="55"/>
        <v>00000000000000000000</v>
      </c>
      <c r="CB64" s="18" t="str">
        <f>IFERROR(VLOOKUP(AZ64,Opcodes!$A$1:$B$88,2, FALSE),"")</f>
        <v/>
      </c>
      <c r="CC64" s="12" t="str">
        <f>SUBSTITUTE(SUBSTITUTE(SUBSTITUTE(SUBSTITUTE(SUBSTITUTE(SUBSTITUTE(SUBSTITUTE(SUBSTITUTE(SUBSTITUTE(SUBSTITUTE(CB64,Opcodes!$I$3,BM64),Opcodes!$I$4,BN64),Opcodes!$I$5,BO64),Opcodes!$I$6,BZ64),Opcodes!$I$8,BV64),Opcodes!$I$9,BW64),Opcodes!$I$10,BX64),Opcodes!$I$11,BY64),Opcodes!$I$15,"00000"),Opcodes!$I$13,CA64)</f>
        <v/>
      </c>
      <c r="CD64" s="12" t="str">
        <f t="shared" si="56"/>
        <v/>
      </c>
      <c r="CE64" s="12" t="str">
        <f t="shared" si="57"/>
        <v/>
      </c>
      <c r="CF64" s="12" t="str">
        <f t="shared" si="58"/>
        <v xml:space="preserve"> </v>
      </c>
    </row>
    <row r="65" spans="1:84">
      <c r="A65" t="e">
        <f>IF(AJ65,INDEX(Code!$A:$A,AK65),"")</f>
        <v>#VALUE!</v>
      </c>
      <c r="B65" s="12" t="e">
        <f t="shared" si="1"/>
        <v>#VALUE!</v>
      </c>
      <c r="C65" t="e">
        <f t="shared" si="2"/>
        <v>#VALUE!</v>
      </c>
      <c r="F65" s="1">
        <f>IFERROR(VLOOKUP(INDEX(Code!$A:$A,AK65),$AE$1:$AF$24,2,FALSE),0)</f>
        <v>0</v>
      </c>
      <c r="AJ65" s="1" t="e">
        <f t="shared" ref="AJ65:AJ128" si="61">IF(ROW()&lt;=$L$5,ROW(),0)</f>
        <v>#VALUE!</v>
      </c>
      <c r="AK65" s="1" t="e">
        <f t="shared" si="59"/>
        <v>#VALUE!</v>
      </c>
      <c r="AL65" s="1" t="e">
        <f t="shared" si="4"/>
        <v>#VALUE!</v>
      </c>
      <c r="AO65" s="12" t="e">
        <f>IF(LEFT(AS65,4)=".org",MAX(AO$1:AO64)+1,0)</f>
        <v>#VALUE!</v>
      </c>
      <c r="AP65" s="1" t="str">
        <f>IF(AS64="","",MAX(AP66:AP$65535)+1)</f>
        <v/>
      </c>
      <c r="AQ65" s="1" t="e">
        <f t="shared" si="25"/>
        <v>#VALUE!</v>
      </c>
      <c r="AR65" s="1" t="str">
        <f t="shared" si="26"/>
        <v>0x800741CC</v>
      </c>
      <c r="AS65" s="16" t="str">
        <f>INDEX(Code!$B:$B,ROW())&amp;""</f>
        <v>.org 0x80082B9C</v>
      </c>
      <c r="AT65" s="12">
        <v>1</v>
      </c>
      <c r="AU65" s="12">
        <f t="shared" si="27"/>
        <v>16</v>
      </c>
      <c r="AV65" s="12">
        <f t="shared" si="28"/>
        <v>16</v>
      </c>
      <c r="AW65" s="12">
        <f t="shared" si="29"/>
        <v>16</v>
      </c>
      <c r="AX65" s="12">
        <f t="shared" si="9"/>
        <v>16</v>
      </c>
      <c r="AY65" s="12">
        <f t="shared" si="30"/>
        <v>15</v>
      </c>
      <c r="AZ65" s="17" t="str">
        <f t="shared" si="31"/>
        <v>.org0x80082B9C</v>
      </c>
      <c r="BA65" s="17" t="str">
        <f t="shared" si="32"/>
        <v/>
      </c>
      <c r="BB65" s="17" t="str">
        <f t="shared" si="33"/>
        <v/>
      </c>
      <c r="BC65" s="17" t="str">
        <f t="shared" si="34"/>
        <v/>
      </c>
      <c r="BD65" s="17" t="str">
        <f t="shared" si="35"/>
        <v/>
      </c>
      <c r="BE65" s="17">
        <f t="shared" si="36"/>
        <v>0</v>
      </c>
      <c r="BF65" s="17">
        <f t="shared" si="37"/>
        <v>0</v>
      </c>
      <c r="BG65" s="17">
        <f t="shared" si="38"/>
        <v>0</v>
      </c>
      <c r="BH65" s="17">
        <f t="shared" si="39"/>
        <v>0</v>
      </c>
      <c r="BI65" s="17">
        <f t="shared" si="40"/>
        <v>0</v>
      </c>
      <c r="BJ65" s="17"/>
      <c r="BM65" s="12" t="str">
        <f t="shared" si="41"/>
        <v/>
      </c>
      <c r="BN65" s="12" t="str">
        <f t="shared" si="42"/>
        <v/>
      </c>
      <c r="BO65" s="12" t="str">
        <f t="shared" si="43"/>
        <v/>
      </c>
      <c r="BP65" s="12" t="str">
        <f t="shared" si="44"/>
        <v/>
      </c>
      <c r="BQ65" s="12" t="str">
        <f t="shared" si="45"/>
        <v/>
      </c>
      <c r="BR65" s="12" t="str">
        <f t="shared" si="46"/>
        <v/>
      </c>
      <c r="BS65" s="12" t="str">
        <f t="shared" si="47"/>
        <v>00000</v>
      </c>
      <c r="BT65" s="12" t="str">
        <f t="shared" si="48"/>
        <v>2F8C</v>
      </c>
      <c r="BU65" s="12" t="str">
        <f t="shared" si="49"/>
        <v>0000000</v>
      </c>
      <c r="BV65" s="12" t="str">
        <f t="shared" si="50"/>
        <v/>
      </c>
      <c r="BW65" s="12" t="str">
        <f t="shared" si="51"/>
        <v/>
      </c>
      <c r="BX65" s="12" t="str">
        <f t="shared" si="52"/>
        <v/>
      </c>
      <c r="BY65" s="18" t="str">
        <f t="shared" si="53"/>
        <v/>
      </c>
      <c r="BZ65" s="12" t="str">
        <f t="shared" si="54"/>
        <v/>
      </c>
      <c r="CA65" s="18" t="str">
        <f t="shared" si="55"/>
        <v>00000000000000000000</v>
      </c>
      <c r="CB65" s="18" t="str">
        <f>IFERROR(VLOOKUP(AZ65,Opcodes!$A$1:$B$88,2, FALSE),"")</f>
        <v/>
      </c>
      <c r="CC65" s="12" t="str">
        <f>SUBSTITUTE(SUBSTITUTE(SUBSTITUTE(SUBSTITUTE(SUBSTITUTE(SUBSTITUTE(SUBSTITUTE(SUBSTITUTE(SUBSTITUTE(SUBSTITUTE(CB65,Opcodes!$I$3,BM65),Opcodes!$I$4,BN65),Opcodes!$I$5,BO65),Opcodes!$I$6,BZ65),Opcodes!$I$8,BV65),Opcodes!$I$9,BW65),Opcodes!$I$10,BX65),Opcodes!$I$11,BY65),Opcodes!$I$15,"00000"),Opcodes!$I$13,CA65)</f>
        <v/>
      </c>
      <c r="CD65" s="12" t="str">
        <f t="shared" si="56"/>
        <v/>
      </c>
      <c r="CE65" s="12" t="str">
        <f t="shared" si="57"/>
        <v/>
      </c>
      <c r="CF65" s="12" t="str">
        <f t="shared" si="58"/>
        <v>Inv.</v>
      </c>
    </row>
    <row r="66" spans="1:84">
      <c r="A66" t="e">
        <f>IF(AJ66,INDEX(Code!$A:$A,AK66),"")</f>
        <v>#VALUE!</v>
      </c>
      <c r="B66" s="12" t="e">
        <f t="shared" ref="B66:B128" si="62">IF(LEN(C66),IF(AJ66,HEX2DEC("2B0")+HEX2DEC(RIGHT(INDEX($AS:$AS,AK66),6)),0),0)</f>
        <v>#VALUE!</v>
      </c>
      <c r="C66" t="e">
        <f t="shared" ref="C66:C128" si="63">IF(AJ66,ADDRESS(AK66,COLUMN($CE:$CE))&amp;":"&amp;ADDRESS(AK67-1,COLUMN($CE:$CE)),"")</f>
        <v>#VALUE!</v>
      </c>
      <c r="F66" s="1">
        <f>IFERROR(VLOOKUP(INDEX(Code!$A:$A,AK66),$AE$1:$AF$24,2,FALSE),0)</f>
        <v>0</v>
      </c>
      <c r="AJ66" s="1" t="e">
        <f t="shared" si="61"/>
        <v>#VALUE!</v>
      </c>
      <c r="AK66" s="1" t="e">
        <f t="shared" si="59"/>
        <v>#VALUE!</v>
      </c>
      <c r="AL66" s="1" t="e">
        <f t="shared" ref="AL66:AL128" si="64">AK67-AK66</f>
        <v>#VALUE!</v>
      </c>
      <c r="AO66" s="12">
        <f>IF(LEFT(AS66,4)=".org",MAX(AO$1:AO65)+1,0)</f>
        <v>0</v>
      </c>
      <c r="AP66" s="1" t="e">
        <f>IF(AS65="","",MAX(AP67:AP$65535)+1)</f>
        <v>#REF!</v>
      </c>
      <c r="AQ66" s="1" t="e">
        <f t="shared" si="25"/>
        <v>#REF!</v>
      </c>
      <c r="AR66" s="1" t="str">
        <f t="shared" si="26"/>
        <v>0x80082B9C</v>
      </c>
      <c r="AS66" s="16" t="str">
        <f>INDEX(Code!$B:$B,ROW())&amp;""</f>
        <v>or r3, r2, r0</v>
      </c>
      <c r="AT66" s="12">
        <v>1</v>
      </c>
      <c r="AU66" s="12">
        <f t="shared" si="27"/>
        <v>3</v>
      </c>
      <c r="AV66" s="12">
        <f t="shared" si="28"/>
        <v>6</v>
      </c>
      <c r="AW66" s="12">
        <f t="shared" si="29"/>
        <v>10</v>
      </c>
      <c r="AX66" s="12">
        <f t="shared" ref="AX66:AX129" si="65">IFERROR(SEARCH("(",$AS66),$AY66+1)</f>
        <v>14</v>
      </c>
      <c r="AY66" s="12">
        <f t="shared" si="30"/>
        <v>13</v>
      </c>
      <c r="AZ66" s="17" t="str">
        <f t="shared" si="31"/>
        <v>or</v>
      </c>
      <c r="BA66" s="17" t="str">
        <f t="shared" si="32"/>
        <v>r3</v>
      </c>
      <c r="BB66" s="17" t="str">
        <f t="shared" si="33"/>
        <v>r2</v>
      </c>
      <c r="BC66" s="17" t="str">
        <f t="shared" si="34"/>
        <v>r0</v>
      </c>
      <c r="BD66" s="17" t="str">
        <f t="shared" si="35"/>
        <v/>
      </c>
      <c r="BE66" s="17">
        <f t="shared" si="36"/>
        <v>1</v>
      </c>
      <c r="BF66" s="17">
        <f t="shared" si="37"/>
        <v>2</v>
      </c>
      <c r="BG66" s="17">
        <f t="shared" si="38"/>
        <v>3</v>
      </c>
      <c r="BH66" s="17">
        <f t="shared" si="39"/>
        <v>0</v>
      </c>
      <c r="BI66" s="17">
        <f t="shared" si="40"/>
        <v>0</v>
      </c>
      <c r="BJ66" s="17"/>
      <c r="BM66" s="12" t="str">
        <f t="shared" si="41"/>
        <v>00011</v>
      </c>
      <c r="BN66" s="12" t="str">
        <f t="shared" si="42"/>
        <v>00010</v>
      </c>
      <c r="BO66" s="12" t="str">
        <f t="shared" si="43"/>
        <v>00000</v>
      </c>
      <c r="BP66" s="12" t="str">
        <f t="shared" si="44"/>
        <v/>
      </c>
      <c r="BQ66" s="12" t="str">
        <f t="shared" si="45"/>
        <v/>
      </c>
      <c r="BR66" s="12" t="str">
        <f t="shared" si="46"/>
        <v/>
      </c>
      <c r="BS66" s="12" t="str">
        <f t="shared" si="47"/>
        <v>00000</v>
      </c>
      <c r="BT66" s="12" t="str">
        <f t="shared" si="48"/>
        <v>F518</v>
      </c>
      <c r="BU66" s="12" t="str">
        <f t="shared" si="49"/>
        <v>0000000</v>
      </c>
      <c r="BV66" s="12" t="str">
        <f t="shared" si="50"/>
        <v/>
      </c>
      <c r="BW66" s="12" t="str">
        <f t="shared" si="51"/>
        <v/>
      </c>
      <c r="BX66" s="12" t="str">
        <f t="shared" si="52"/>
        <v/>
      </c>
      <c r="BY66" s="18" t="str">
        <f t="shared" si="53"/>
        <v/>
      </c>
      <c r="BZ66" s="12" t="str">
        <f t="shared" si="54"/>
        <v/>
      </c>
      <c r="CA66" s="18" t="str">
        <f t="shared" si="55"/>
        <v>00000000000000000000</v>
      </c>
      <c r="CB66" s="18" t="str">
        <f>IFERROR(VLOOKUP(AZ66,Opcodes!$A$1:$B$88,2, FALSE),"")</f>
        <v>000000WEQZ100101</v>
      </c>
      <c r="CC66" s="12" t="str">
        <f>SUBSTITUTE(SUBSTITUTE(SUBSTITUTE(SUBSTITUTE(SUBSTITUTE(SUBSTITUTE(SUBSTITUTE(SUBSTITUTE(SUBSTITUTE(SUBSTITUTE(CB66,Opcodes!$I$3,BM66),Opcodes!$I$4,BN66),Opcodes!$I$5,BO66),Opcodes!$I$6,BZ66),Opcodes!$I$8,BV66),Opcodes!$I$9,BW66),Opcodes!$I$10,BX66),Opcodes!$I$11,BY66),Opcodes!$I$15,"00000"),Opcodes!$I$13,CA66)</f>
        <v>00000000010000000001100000100101</v>
      </c>
      <c r="CD66" s="12" t="str">
        <f t="shared" si="56"/>
        <v/>
      </c>
      <c r="CE66" s="12" t="str">
        <f t="shared" si="57"/>
        <v>25184000</v>
      </c>
      <c r="CF66" s="12" t="str">
        <f t="shared" si="58"/>
        <v xml:space="preserve"> </v>
      </c>
    </row>
    <row r="67" spans="1:84">
      <c r="A67" t="e">
        <f>IF(AJ67,INDEX(Code!$A:$A,AK67),"")</f>
        <v>#VALUE!</v>
      </c>
      <c r="B67" s="12" t="e">
        <f t="shared" si="62"/>
        <v>#VALUE!</v>
      </c>
      <c r="C67" t="e">
        <f t="shared" si="63"/>
        <v>#VALUE!</v>
      </c>
      <c r="F67" s="1">
        <f>IFERROR(VLOOKUP(INDEX(Code!$A:$A,AK67),$AE$1:$AF$24,2,FALSE),0)</f>
        <v>0</v>
      </c>
      <c r="AJ67" s="1" t="e">
        <f t="shared" si="61"/>
        <v>#VALUE!</v>
      </c>
      <c r="AK67" s="1" t="e">
        <f t="shared" si="59"/>
        <v>#VALUE!</v>
      </c>
      <c r="AL67" s="1" t="e">
        <f t="shared" si="64"/>
        <v>#VALUE!</v>
      </c>
      <c r="AO67" s="12">
        <f>IF(LEFT(AS67,4)=".org",MAX(AO$1:AO66)+1,0)</f>
        <v>0</v>
      </c>
      <c r="AP67" s="1" t="e">
        <f>IF(AS66="","",MAX(AP68:AP$65535)+1)</f>
        <v>#REF!</v>
      </c>
      <c r="AQ67" s="1" t="e">
        <f t="shared" ref="AQ67:AQ130" si="66">IF(OR(AO67,AP67=1),ROW(),"")</f>
        <v>#REF!</v>
      </c>
      <c r="AR67" s="1" t="str">
        <f t="shared" ref="AR67:AR130" si="67">IFERROR(IF(LEFT(AS66,4)=".org","0x"&amp;RIGHT("00000000"&amp;MID(AS66,SEARCH("0x",AS66)+2,99),8),NA()),"0x80"&amp;DEC2HEX(HEX2DEC(RIGHT(AR66,6))+4,6))</f>
        <v>0x80082BA0</v>
      </c>
      <c r="AS67" s="16" t="str">
        <f>INDEX(Code!$B:$B,ROW())&amp;""</f>
        <v>jal 0x80150000</v>
      </c>
      <c r="AT67" s="12">
        <v>1</v>
      </c>
      <c r="AU67" s="12">
        <f t="shared" ref="AU67:AU130" si="68">IFERROR(IF(AND(NOT($AO67),AY67),SEARCH(" ",$AS67),""),$AY67+1)</f>
        <v>4</v>
      </c>
      <c r="AV67" s="12">
        <f t="shared" ref="AV67:AV130" si="69">IFERROR(IF(AU67,SEARCH(",",$AS67,AU67+1),$AY67+1),$AY67+1)</f>
        <v>15</v>
      </c>
      <c r="AW67" s="12">
        <f t="shared" ref="AW67:AW130" si="70">IFERROR(IF(AV67,SEARCH(",",$AS67,AV67+1),MIN(AX67:AY67)+1),MIN(AX67:AY67)+1)</f>
        <v>15</v>
      </c>
      <c r="AX67" s="12">
        <f t="shared" si="65"/>
        <v>15</v>
      </c>
      <c r="AY67" s="12">
        <f t="shared" ref="AY67:AY130" si="71">LEN(AS67)</f>
        <v>14</v>
      </c>
      <c r="AZ67" s="17" t="str">
        <f t="shared" ref="AZ67:AZ130" si="72">SUBSTITUTE(SUBSTITUTE(SUBSTITUTE(SUBSTITUTE(IF(AT67&gt;=AU67,"",MID($AS67,AT67,AU67-AT67)),",","")," ",""),"(",""),")","")</f>
        <v>jal</v>
      </c>
      <c r="BA67" s="17" t="str">
        <f t="shared" ref="BA67:BA130" si="73">SUBSTITUTE(SUBSTITUTE(SUBSTITUTE(SUBSTITUTE(IF(AU67&gt;=AV67,"",MID($AS67,AU67,AV67-AU67)),",","")," ",""),"(",""),")","")</f>
        <v>0x80150000</v>
      </c>
      <c r="BB67" s="17" t="str">
        <f t="shared" ref="BB67:BB130" si="74">SUBSTITUTE(SUBSTITUTE(SUBSTITUTE(SUBSTITUTE(IF(AV67&gt;=AW67,"",MID($AS67,AV67,AW67-AV67)),",","")," ",""),"(",""),")","")</f>
        <v/>
      </c>
      <c r="BC67" s="17" t="str">
        <f t="shared" ref="BC67:BC130" si="75">SUBSTITUTE(SUBSTITUTE(SUBSTITUTE(SUBSTITUTE(IF(AW67&gt;=AX67,"",MID($AS67,AW67,AX67-AW67)),",","")," ",""),"(",""),")","")</f>
        <v/>
      </c>
      <c r="BD67" s="17" t="str">
        <f t="shared" ref="BD67:BD130" si="76">SUBSTITUTE(SUBSTITUTE(SUBSTITUTE(SUBSTITUTE(IF(AX67&gt;=AY67,"",MID($AS67,AX67,AY67-AX67)),",","")," ",""),"(",""),")","")</f>
        <v/>
      </c>
      <c r="BE67" s="17">
        <f t="shared" ref="BE67:BE130" si="77">IF(AND(LEN(BA67),BJ$1&lt;&gt;$BH67),BJ$1,0)</f>
        <v>0</v>
      </c>
      <c r="BF67" s="17">
        <f t="shared" ref="BF67:BF130" si="78">IF(AND(LEN(BB67),BK$1&lt;&gt;$BH67),BK$1,0)</f>
        <v>0</v>
      </c>
      <c r="BG67" s="17">
        <f t="shared" ref="BG67:BG130" si="79">IF(AND(LEN(BC67),BL$1&lt;&gt;$BH67),BL$1,0)</f>
        <v>0</v>
      </c>
      <c r="BH67" s="17">
        <f t="shared" ref="BH67:BH130" si="80">IFERROR(IFERROR(IFERROR(IFERROR(IF(SEARCH("0x",BA67),1),IF(SEARCH("0x",BB67),2)),IF(SEARCH("0x",BC67),3)),IF(SEARCH("0x",BD67),4)),0)</f>
        <v>1</v>
      </c>
      <c r="BI67" s="17">
        <f t="shared" ref="BI67:BI130" si="81">IF(BH67,IF(LEN(BD67),4,0),0)</f>
        <v>0</v>
      </c>
      <c r="BJ67" s="17"/>
      <c r="BM67" s="12" t="str">
        <f t="shared" ref="BM67:BM130" si="82">IF(BE67,DEC2BIN(MID(BA67,2,9),5),"")</f>
        <v/>
      </c>
      <c r="BN67" s="12" t="str">
        <f t="shared" ref="BN67:BN130" si="83">IF(BF67,DEC2BIN(MID(BB67,2,9),5),"")</f>
        <v/>
      </c>
      <c r="BO67" s="12" t="str">
        <f t="shared" ref="BO67:BO130" si="84">IF(BG67,DEC2BIN(MID(BC67,2,9),5),"")</f>
        <v/>
      </c>
      <c r="BP67" s="12" t="str">
        <f t="shared" ref="BP67:BP130" si="85">IF(BH67,INDEX($BA:$BD,ROW(),BH67),"")</f>
        <v>0x80150000</v>
      </c>
      <c r="BQ67" s="12" t="str">
        <f t="shared" ref="BQ67:BQ130" si="86">IFERROR(RIGHT(DEC2HEX(0-HEX2DEC(RIGHT(BP67,LEN(BP67)-SEARCH("x",BP67))),8),8),"")</f>
        <v>7FEB0000</v>
      </c>
      <c r="BR67" s="12" t="str">
        <f t="shared" ref="BR67:BR130" si="87">IF(BP67="","",IF(LEFT(BP67,1)="-",BQ67,RIGHT("00000000"&amp;IFERROR(RIGHT(BP67,LEN(BP67)-SEARCH("x",BP67)),""),8)))</f>
        <v>80150000</v>
      </c>
      <c r="BS67" s="12" t="str">
        <f t="shared" ref="BS67:BS130" si="88">RIGHT("00000"&amp;BR67,5)</f>
        <v>50000</v>
      </c>
      <c r="BT67" s="12" t="str">
        <f t="shared" ref="BT67:BT130" si="89">RIGHT("0000"&amp;DEC2HEX((HEX2DEC(RIGHT(BR67,6))-HEX2DEC(RIGHT(AR67,6)))/4-1),4)</f>
        <v>3517</v>
      </c>
      <c r="BU67" s="12" t="str">
        <f t="shared" ref="BU67:BU130" si="90">DEC2HEX(HEX2DEC(RIGHT(BR67,7))/4,7)</f>
        <v>0054000</v>
      </c>
      <c r="BV67" s="12" t="str">
        <f t="shared" ref="BV67:BV130" si="91">IF(BP67="","",HEX2BIN(MID(BT67,1,2),8)&amp;HEX2BIN(MID(BT67,3,2),8))</f>
        <v>0011010100010111</v>
      </c>
      <c r="BW67" s="12" t="str">
        <f t="shared" ref="BW67:BW130" si="92">IF(BR67&lt;&gt;"",HEX2BIN(MID(BU67,1,1),2)&amp;HEX2BIN(MID(BU67,2,2),8)&amp;HEX2BIN(MID(BU67,4,2),8)&amp;HEX2BIN(MID(BU67,6,2),8),"")</f>
        <v>00000001010100000000000000</v>
      </c>
      <c r="BX67" s="12" t="str">
        <f t="shared" ref="BX67:BX130" si="93">IF(BP67="","",RIGHT(HEX2BIN(RIGHT(BR67,2),8),5))</f>
        <v>00000</v>
      </c>
      <c r="BY67" s="18" t="str">
        <f t="shared" ref="BY67:BY130" si="94">IF(BR67&lt;&gt;"",HEX2BIN(MID(BR67,5,2),8)&amp;HEX2BIN(MID(BR67,7,2),8),"")</f>
        <v>0000000000000000</v>
      </c>
      <c r="BZ67" s="12" t="str">
        <f t="shared" ref="BZ67:BZ130" si="95">IF(BI67,DEC2BIN(MID(BD67,2,9),5),"")</f>
        <v/>
      </c>
      <c r="CA67" s="18" t="str">
        <f t="shared" ref="CA67:CA130" si="96">IF(BS67&lt;&gt;"",HEX2BIN(MID(BS67,1,1),4)&amp;HEX2BIN(MID(BS67,2,2),8)&amp;HEX2BIN(MID(BS67,4,2),8),"")</f>
        <v>01010000000000000000</v>
      </c>
      <c r="CB67" s="18" t="str">
        <f>IFERROR(VLOOKUP(AZ67,Opcodes!$A$1:$B$88,2, FALSE),"")</f>
        <v>000011J</v>
      </c>
      <c r="CC67" s="12" t="str">
        <f>SUBSTITUTE(SUBSTITUTE(SUBSTITUTE(SUBSTITUTE(SUBSTITUTE(SUBSTITUTE(SUBSTITUTE(SUBSTITUTE(SUBSTITUTE(SUBSTITUTE(CB67,Opcodes!$I$3,BM67),Opcodes!$I$4,BN67),Opcodes!$I$5,BO67),Opcodes!$I$6,BZ67),Opcodes!$I$8,BV67),Opcodes!$I$9,BW67),Opcodes!$I$10,BX67),Opcodes!$I$11,BY67),Opcodes!$I$15,"00000"),Opcodes!$I$13,CA67)</f>
        <v>00001100000001010100000000000000</v>
      </c>
      <c r="CD67" s="12" t="str">
        <f t="shared" ref="CD67:CD130" si="97">IF(AND(CC67="",LEN(AS67)),IF(LEN(SUBSTITUTE(SUBSTITUTE(SUBSTITUTE(SUBSTITUTE(SUBSTITUTE(SUBSTITUTE(SUBSTITUTE(SUBSTITUTE(SUBSTITUTE(SUBSTITUTE(SUBSTITUTE(SUBSTITUTE(SUBSTITUTE(SUBSTITUTE(SUBSTITUTE(SUBSTITUTE(SUBSTITUTE(UPPER(AS67),0,""),1,""),2,""),3,""),4,""),5,""),6,""),7,""),8,""),9,""),"A",""),"B",""),"C",""),"D",""),"E",""),"F","")," ",""))=0,AS67,""),"")</f>
        <v/>
      </c>
      <c r="CE67" s="12" t="str">
        <f t="shared" ref="CE67:CE130" si="98">IF(CC67&lt;&gt;"",BIN2HEX(MID(CC67,25,8),2)&amp;BIN2HEX(MID(CC67,17,8),2)&amp;BIN2HEX(MID(CC67,9,8),2)&amp;BIN2HEX(MID(CC67,1,8),2),IF(CD67&lt;&gt;"",CD67,""))</f>
        <v>0040050C</v>
      </c>
      <c r="CF67" s="12" t="str">
        <f t="shared" ref="CF67:CF130" si="99">IFERROR(IF(CD67&lt;&gt;"","hex",IF(AND(LEN(CC67)&lt;32,LEN(CC67)),NA(),IF(AND(LEN(CB67)=0,LEN(AS67),AO67=0),"Unk."," "))),"Inv.")</f>
        <v xml:space="preserve"> </v>
      </c>
    </row>
    <row r="68" spans="1:84">
      <c r="A68" t="e">
        <f>IF(AJ68,INDEX(Code!$A:$A,AK68),"")</f>
        <v>#VALUE!</v>
      </c>
      <c r="B68" s="12" t="e">
        <f t="shared" si="62"/>
        <v>#VALUE!</v>
      </c>
      <c r="C68" t="e">
        <f t="shared" si="63"/>
        <v>#VALUE!</v>
      </c>
      <c r="F68" s="1">
        <f>IFERROR(VLOOKUP(INDEX(Code!$A:$A,AK68),$AE$1:$AF$24,2,FALSE),0)</f>
        <v>0</v>
      </c>
      <c r="AJ68" s="1" t="e">
        <f t="shared" si="61"/>
        <v>#VALUE!</v>
      </c>
      <c r="AK68" s="1" t="e">
        <f t="shared" si="59"/>
        <v>#VALUE!</v>
      </c>
      <c r="AL68" s="1" t="e">
        <f t="shared" si="64"/>
        <v>#VALUE!</v>
      </c>
      <c r="AO68" s="12">
        <f>IF(LEFT(AS68,4)=".org",MAX(AO$1:AO67)+1,0)</f>
        <v>0</v>
      </c>
      <c r="AP68" s="1" t="e">
        <f>IF(AS67="","",MAX(AP69:AP$65535)+1)</f>
        <v>#REF!</v>
      </c>
      <c r="AQ68" s="1" t="e">
        <f t="shared" si="66"/>
        <v>#REF!</v>
      </c>
      <c r="AR68" s="1" t="str">
        <f t="shared" si="67"/>
        <v>0x80082BA4</v>
      </c>
      <c r="AS68" s="16" t="str">
        <f>INDEX(Code!$B:$B,ROW())&amp;""</f>
        <v>ori r2, r0, 0x0000</v>
      </c>
      <c r="AT68" s="12">
        <v>1</v>
      </c>
      <c r="AU68" s="12">
        <f t="shared" si="68"/>
        <v>4</v>
      </c>
      <c r="AV68" s="12">
        <f t="shared" si="69"/>
        <v>7</v>
      </c>
      <c r="AW68" s="12">
        <f t="shared" si="70"/>
        <v>11</v>
      </c>
      <c r="AX68" s="12">
        <f t="shared" si="65"/>
        <v>19</v>
      </c>
      <c r="AY68" s="12">
        <f t="shared" si="71"/>
        <v>18</v>
      </c>
      <c r="AZ68" s="17" t="str">
        <f t="shared" si="72"/>
        <v>ori</v>
      </c>
      <c r="BA68" s="17" t="str">
        <f t="shared" si="73"/>
        <v>r2</v>
      </c>
      <c r="BB68" s="17" t="str">
        <f t="shared" si="74"/>
        <v>r0</v>
      </c>
      <c r="BC68" s="17" t="str">
        <f t="shared" si="75"/>
        <v>0x0000</v>
      </c>
      <c r="BD68" s="17" t="str">
        <f t="shared" si="76"/>
        <v/>
      </c>
      <c r="BE68" s="17">
        <f t="shared" si="77"/>
        <v>1</v>
      </c>
      <c r="BF68" s="17">
        <f t="shared" si="78"/>
        <v>2</v>
      </c>
      <c r="BG68" s="17">
        <f t="shared" si="79"/>
        <v>0</v>
      </c>
      <c r="BH68" s="17">
        <f t="shared" si="80"/>
        <v>3</v>
      </c>
      <c r="BI68" s="17">
        <f t="shared" si="81"/>
        <v>0</v>
      </c>
      <c r="BJ68" s="17"/>
      <c r="BM68" s="12" t="str">
        <f t="shared" si="82"/>
        <v>00010</v>
      </c>
      <c r="BN68" s="12" t="str">
        <f t="shared" si="83"/>
        <v>00000</v>
      </c>
      <c r="BO68" s="12" t="str">
        <f t="shared" si="84"/>
        <v/>
      </c>
      <c r="BP68" s="12" t="str">
        <f t="shared" si="85"/>
        <v>0x0000</v>
      </c>
      <c r="BQ68" s="12" t="str">
        <f t="shared" si="86"/>
        <v>00000000</v>
      </c>
      <c r="BR68" s="12" t="str">
        <f t="shared" si="87"/>
        <v>00000000</v>
      </c>
      <c r="BS68" s="12" t="str">
        <f t="shared" si="88"/>
        <v>00000</v>
      </c>
      <c r="BT68" s="12" t="str">
        <f t="shared" si="89"/>
        <v>F516</v>
      </c>
      <c r="BU68" s="12" t="str">
        <f t="shared" si="90"/>
        <v>0000000</v>
      </c>
      <c r="BV68" s="12" t="str">
        <f t="shared" si="91"/>
        <v>1111010100010110</v>
      </c>
      <c r="BW68" s="12" t="str">
        <f t="shared" si="92"/>
        <v>00000000000000000000000000</v>
      </c>
      <c r="BX68" s="12" t="str">
        <f t="shared" si="93"/>
        <v>00000</v>
      </c>
      <c r="BY68" s="18" t="str">
        <f t="shared" si="94"/>
        <v>0000000000000000</v>
      </c>
      <c r="BZ68" s="12" t="str">
        <f t="shared" si="95"/>
        <v/>
      </c>
      <c r="CA68" s="18" t="str">
        <f t="shared" si="96"/>
        <v>00000000000000000000</v>
      </c>
      <c r="CB68" s="18" t="str">
        <f>IFERROR(VLOOKUP(AZ68,Opcodes!$A$1:$B$88,2, FALSE),"")</f>
        <v>001101WQL</v>
      </c>
      <c r="CC68" s="12" t="str">
        <f>SUBSTITUTE(SUBSTITUTE(SUBSTITUTE(SUBSTITUTE(SUBSTITUTE(SUBSTITUTE(SUBSTITUTE(SUBSTITUTE(SUBSTITUTE(SUBSTITUTE(CB68,Opcodes!$I$3,BM68),Opcodes!$I$4,BN68),Opcodes!$I$5,BO68),Opcodes!$I$6,BZ68),Opcodes!$I$8,BV68),Opcodes!$I$9,BW68),Opcodes!$I$10,BX68),Opcodes!$I$11,BY68),Opcodes!$I$15,"00000"),Opcodes!$I$13,CA68)</f>
        <v>00110100000000100000000000000000</v>
      </c>
      <c r="CD68" s="12" t="str">
        <f t="shared" si="97"/>
        <v/>
      </c>
      <c r="CE68" s="12" t="str">
        <f t="shared" si="98"/>
        <v>00000234</v>
      </c>
      <c r="CF68" s="12" t="str">
        <f t="shared" si="99"/>
        <v xml:space="preserve"> </v>
      </c>
    </row>
    <row r="69" spans="1:84">
      <c r="A69" t="e">
        <f>IF(AJ69,INDEX(Code!$A:$A,AK69),"")</f>
        <v>#VALUE!</v>
      </c>
      <c r="B69" s="12" t="e">
        <f t="shared" si="62"/>
        <v>#VALUE!</v>
      </c>
      <c r="C69" t="e">
        <f t="shared" si="63"/>
        <v>#VALUE!</v>
      </c>
      <c r="F69" s="1">
        <f>IFERROR(VLOOKUP(INDEX(Code!$A:$A,AK69),$AE$1:$AF$24,2,FALSE),0)</f>
        <v>0</v>
      </c>
      <c r="AJ69" s="1" t="e">
        <f t="shared" si="61"/>
        <v>#VALUE!</v>
      </c>
      <c r="AK69" s="1" t="e">
        <f t="shared" si="59"/>
        <v>#VALUE!</v>
      </c>
      <c r="AL69" s="1" t="e">
        <f t="shared" si="64"/>
        <v>#VALUE!</v>
      </c>
      <c r="AO69" s="12">
        <f>IF(LEFT(AS69,4)=".org",MAX(AO$1:AO68)+1,0)</f>
        <v>0</v>
      </c>
      <c r="AP69" s="1" t="e">
        <f>IF(AS68="","",MAX(AP70:AP$65535)+1)</f>
        <v>#REF!</v>
      </c>
      <c r="AQ69" s="1" t="e">
        <f t="shared" si="66"/>
        <v>#REF!</v>
      </c>
      <c r="AR69" s="1" t="str">
        <f t="shared" si="67"/>
        <v>0x80082BA8</v>
      </c>
      <c r="AS69" s="16" t="str">
        <f>INDEX(Code!$B:$B,ROW())&amp;""</f>
        <v>nop</v>
      </c>
      <c r="AT69" s="12">
        <v>1</v>
      </c>
      <c r="AU69" s="12">
        <f t="shared" si="68"/>
        <v>4</v>
      </c>
      <c r="AV69" s="12">
        <f t="shared" si="69"/>
        <v>4</v>
      </c>
      <c r="AW69" s="12">
        <f t="shared" si="70"/>
        <v>4</v>
      </c>
      <c r="AX69" s="12">
        <f t="shared" si="65"/>
        <v>4</v>
      </c>
      <c r="AY69" s="12">
        <f t="shared" si="71"/>
        <v>3</v>
      </c>
      <c r="AZ69" s="17" t="str">
        <f t="shared" si="72"/>
        <v>nop</v>
      </c>
      <c r="BA69" s="17" t="str">
        <f t="shared" si="73"/>
        <v/>
      </c>
      <c r="BB69" s="17" t="str">
        <f t="shared" si="74"/>
        <v/>
      </c>
      <c r="BC69" s="17" t="str">
        <f t="shared" si="75"/>
        <v/>
      </c>
      <c r="BD69" s="17" t="str">
        <f t="shared" si="76"/>
        <v/>
      </c>
      <c r="BE69" s="17">
        <f t="shared" si="77"/>
        <v>0</v>
      </c>
      <c r="BF69" s="17">
        <f t="shared" si="78"/>
        <v>0</v>
      </c>
      <c r="BG69" s="17">
        <f t="shared" si="79"/>
        <v>0</v>
      </c>
      <c r="BH69" s="17">
        <f t="shared" si="80"/>
        <v>0</v>
      </c>
      <c r="BI69" s="17">
        <f t="shared" si="81"/>
        <v>0</v>
      </c>
      <c r="BJ69" s="17"/>
      <c r="BM69" s="12" t="str">
        <f t="shared" si="82"/>
        <v/>
      </c>
      <c r="BN69" s="12" t="str">
        <f t="shared" si="83"/>
        <v/>
      </c>
      <c r="BO69" s="12" t="str">
        <f t="shared" si="84"/>
        <v/>
      </c>
      <c r="BP69" s="12" t="str">
        <f t="shared" si="85"/>
        <v/>
      </c>
      <c r="BQ69" s="12" t="str">
        <f t="shared" si="86"/>
        <v/>
      </c>
      <c r="BR69" s="12" t="str">
        <f t="shared" si="87"/>
        <v/>
      </c>
      <c r="BS69" s="12" t="str">
        <f t="shared" si="88"/>
        <v>00000</v>
      </c>
      <c r="BT69" s="12" t="str">
        <f t="shared" si="89"/>
        <v>F515</v>
      </c>
      <c r="BU69" s="12" t="str">
        <f t="shared" si="90"/>
        <v>0000000</v>
      </c>
      <c r="BV69" s="12" t="str">
        <f t="shared" si="91"/>
        <v/>
      </c>
      <c r="BW69" s="12" t="str">
        <f t="shared" si="92"/>
        <v/>
      </c>
      <c r="BX69" s="12" t="str">
        <f t="shared" si="93"/>
        <v/>
      </c>
      <c r="BY69" s="18" t="str">
        <f t="shared" si="94"/>
        <v/>
      </c>
      <c r="BZ69" s="12" t="str">
        <f t="shared" si="95"/>
        <v/>
      </c>
      <c r="CA69" s="18" t="str">
        <f t="shared" si="96"/>
        <v>00000000000000000000</v>
      </c>
      <c r="CB69" s="18" t="str">
        <f>IFERROR(VLOOKUP(AZ69,Opcodes!$A$1:$B$88,2, FALSE),"")</f>
        <v>000000ZZZZ000000</v>
      </c>
      <c r="CC69" s="12" t="str">
        <f>SUBSTITUTE(SUBSTITUTE(SUBSTITUTE(SUBSTITUTE(SUBSTITUTE(SUBSTITUTE(SUBSTITUTE(SUBSTITUTE(SUBSTITUTE(SUBSTITUTE(CB69,Opcodes!$I$3,BM69),Opcodes!$I$4,BN69),Opcodes!$I$5,BO69),Opcodes!$I$6,BZ69),Opcodes!$I$8,BV69),Opcodes!$I$9,BW69),Opcodes!$I$10,BX69),Opcodes!$I$11,BY69),Opcodes!$I$15,"00000"),Opcodes!$I$13,CA69)</f>
        <v>00000000000000000000000000000000</v>
      </c>
      <c r="CD69" s="12" t="str">
        <f t="shared" si="97"/>
        <v/>
      </c>
      <c r="CE69" s="12" t="str">
        <f t="shared" si="98"/>
        <v>00000000</v>
      </c>
      <c r="CF69" s="12" t="str">
        <f t="shared" si="99"/>
        <v xml:space="preserve"> </v>
      </c>
    </row>
    <row r="70" spans="1:84">
      <c r="A70" t="e">
        <f>IF(AJ70,INDEX(Code!$A:$A,AK70),"")</f>
        <v>#VALUE!</v>
      </c>
      <c r="B70" s="12" t="e">
        <f t="shared" si="62"/>
        <v>#VALUE!</v>
      </c>
      <c r="C70" t="e">
        <f t="shared" si="63"/>
        <v>#VALUE!</v>
      </c>
      <c r="F70" s="1">
        <f>IFERROR(VLOOKUP(INDEX(Code!$A:$A,AK70),$AE$1:$AF$24,2,FALSE),0)</f>
        <v>0</v>
      </c>
      <c r="AJ70" s="1" t="e">
        <f t="shared" si="61"/>
        <v>#VALUE!</v>
      </c>
      <c r="AK70" s="1" t="e">
        <f t="shared" ref="AK70:AK129" si="100">IF(AJ70,VLOOKUP(AJ70,$AO:$AS,3,FALSE),IF(AJ69=$L$5,VLOOKUP(1,$AP:$AS,2,FALSE),""))</f>
        <v>#VALUE!</v>
      </c>
      <c r="AL70" s="1" t="e">
        <f t="shared" si="64"/>
        <v>#VALUE!</v>
      </c>
      <c r="AO70" s="12">
        <f>IF(LEFT(AS70,4)=".org",MAX(AO$1:AO69)+1,0)</f>
        <v>0</v>
      </c>
      <c r="AP70" s="1" t="e">
        <f>IF(AS69="","",MAX(AP71:AP$65535)+1)</f>
        <v>#REF!</v>
      </c>
      <c r="AQ70" s="1" t="e">
        <f t="shared" si="66"/>
        <v>#REF!</v>
      </c>
      <c r="AR70" s="1" t="str">
        <f t="shared" si="67"/>
        <v>0x80082BAC</v>
      </c>
      <c r="AS70" s="16" t="str">
        <f>INDEX(Code!$B:$B,ROW())&amp;""</f>
        <v>nop</v>
      </c>
      <c r="AT70" s="12">
        <v>1</v>
      </c>
      <c r="AU70" s="12">
        <f t="shared" si="68"/>
        <v>4</v>
      </c>
      <c r="AV70" s="12">
        <f t="shared" si="69"/>
        <v>4</v>
      </c>
      <c r="AW70" s="12">
        <f t="shared" si="70"/>
        <v>4</v>
      </c>
      <c r="AX70" s="12">
        <f t="shared" si="65"/>
        <v>4</v>
      </c>
      <c r="AY70" s="12">
        <f t="shared" si="71"/>
        <v>3</v>
      </c>
      <c r="AZ70" s="17" t="str">
        <f t="shared" si="72"/>
        <v>nop</v>
      </c>
      <c r="BA70" s="17" t="str">
        <f t="shared" si="73"/>
        <v/>
      </c>
      <c r="BB70" s="17" t="str">
        <f t="shared" si="74"/>
        <v/>
      </c>
      <c r="BC70" s="17" t="str">
        <f t="shared" si="75"/>
        <v/>
      </c>
      <c r="BD70" s="17" t="str">
        <f t="shared" si="76"/>
        <v/>
      </c>
      <c r="BE70" s="17">
        <f t="shared" si="77"/>
        <v>0</v>
      </c>
      <c r="BF70" s="17">
        <f t="shared" si="78"/>
        <v>0</v>
      </c>
      <c r="BG70" s="17">
        <f t="shared" si="79"/>
        <v>0</v>
      </c>
      <c r="BH70" s="17">
        <f t="shared" si="80"/>
        <v>0</v>
      </c>
      <c r="BI70" s="17">
        <f t="shared" si="81"/>
        <v>0</v>
      </c>
      <c r="BJ70" s="17"/>
      <c r="BM70" s="12" t="str">
        <f t="shared" si="82"/>
        <v/>
      </c>
      <c r="BN70" s="12" t="str">
        <f t="shared" si="83"/>
        <v/>
      </c>
      <c r="BO70" s="12" t="str">
        <f t="shared" si="84"/>
        <v/>
      </c>
      <c r="BP70" s="12" t="str">
        <f t="shared" si="85"/>
        <v/>
      </c>
      <c r="BQ70" s="12" t="str">
        <f t="shared" si="86"/>
        <v/>
      </c>
      <c r="BR70" s="12" t="str">
        <f t="shared" si="87"/>
        <v/>
      </c>
      <c r="BS70" s="12" t="str">
        <f t="shared" si="88"/>
        <v>00000</v>
      </c>
      <c r="BT70" s="12" t="str">
        <f t="shared" si="89"/>
        <v>F514</v>
      </c>
      <c r="BU70" s="12" t="str">
        <f t="shared" si="90"/>
        <v>0000000</v>
      </c>
      <c r="BV70" s="12" t="str">
        <f t="shared" si="91"/>
        <v/>
      </c>
      <c r="BW70" s="12" t="str">
        <f t="shared" si="92"/>
        <v/>
      </c>
      <c r="BX70" s="12" t="str">
        <f t="shared" si="93"/>
        <v/>
      </c>
      <c r="BY70" s="18" t="str">
        <f t="shared" si="94"/>
        <v/>
      </c>
      <c r="BZ70" s="12" t="str">
        <f t="shared" si="95"/>
        <v/>
      </c>
      <c r="CA70" s="18" t="str">
        <f t="shared" si="96"/>
        <v>00000000000000000000</v>
      </c>
      <c r="CB70" s="18" t="str">
        <f>IFERROR(VLOOKUP(AZ70,Opcodes!$A$1:$B$88,2, FALSE),"")</f>
        <v>000000ZZZZ000000</v>
      </c>
      <c r="CC70" s="12" t="str">
        <f>SUBSTITUTE(SUBSTITUTE(SUBSTITUTE(SUBSTITUTE(SUBSTITUTE(SUBSTITUTE(SUBSTITUTE(SUBSTITUTE(SUBSTITUTE(SUBSTITUTE(CB70,Opcodes!$I$3,BM70),Opcodes!$I$4,BN70),Opcodes!$I$5,BO70),Opcodes!$I$6,BZ70),Opcodes!$I$8,BV70),Opcodes!$I$9,BW70),Opcodes!$I$10,BX70),Opcodes!$I$11,BY70),Opcodes!$I$15,"00000"),Opcodes!$I$13,CA70)</f>
        <v>00000000000000000000000000000000</v>
      </c>
      <c r="CD70" s="12" t="str">
        <f t="shared" si="97"/>
        <v/>
      </c>
      <c r="CE70" s="12" t="str">
        <f t="shared" si="98"/>
        <v>00000000</v>
      </c>
      <c r="CF70" s="12" t="str">
        <f t="shared" si="99"/>
        <v xml:space="preserve"> </v>
      </c>
    </row>
    <row r="71" spans="1:84">
      <c r="A71" t="e">
        <f>IF(AJ71,INDEX(Code!$A:$A,AK71),"")</f>
        <v>#VALUE!</v>
      </c>
      <c r="B71" s="12" t="e">
        <f t="shared" si="62"/>
        <v>#VALUE!</v>
      </c>
      <c r="C71" t="e">
        <f t="shared" si="63"/>
        <v>#VALUE!</v>
      </c>
      <c r="F71" s="1">
        <f>IFERROR(VLOOKUP(INDEX(Code!$A:$A,AK71),$AE$1:$AF$24,2,FALSE),0)</f>
        <v>0</v>
      </c>
      <c r="AJ71" s="1" t="e">
        <f t="shared" si="61"/>
        <v>#VALUE!</v>
      </c>
      <c r="AK71" s="1" t="e">
        <f t="shared" si="100"/>
        <v>#VALUE!</v>
      </c>
      <c r="AL71" s="1" t="e">
        <f t="shared" si="64"/>
        <v>#VALUE!</v>
      </c>
      <c r="AO71" s="12">
        <f>IF(LEFT(AS71,4)=".org",MAX(AO$1:AO70)+1,0)</f>
        <v>0</v>
      </c>
      <c r="AP71" s="1" t="e">
        <f>IF(AS70="","",MAX(AP72:AP$65535)+1)</f>
        <v>#REF!</v>
      </c>
      <c r="AQ71" s="1" t="e">
        <f t="shared" si="66"/>
        <v>#REF!</v>
      </c>
      <c r="AR71" s="1" t="str">
        <f t="shared" si="67"/>
        <v>0x80082BB0</v>
      </c>
      <c r="AS71" s="16" t="str">
        <f>INDEX(Code!$B:$B,ROW())&amp;""</f>
        <v>nop</v>
      </c>
      <c r="AT71" s="12">
        <v>1</v>
      </c>
      <c r="AU71" s="12">
        <f t="shared" si="68"/>
        <v>4</v>
      </c>
      <c r="AV71" s="12">
        <f t="shared" si="69"/>
        <v>4</v>
      </c>
      <c r="AW71" s="12">
        <f t="shared" si="70"/>
        <v>4</v>
      </c>
      <c r="AX71" s="12">
        <f t="shared" si="65"/>
        <v>4</v>
      </c>
      <c r="AY71" s="12">
        <f t="shared" si="71"/>
        <v>3</v>
      </c>
      <c r="AZ71" s="17" t="str">
        <f t="shared" si="72"/>
        <v>nop</v>
      </c>
      <c r="BA71" s="17" t="str">
        <f t="shared" si="73"/>
        <v/>
      </c>
      <c r="BB71" s="17" t="str">
        <f t="shared" si="74"/>
        <v/>
      </c>
      <c r="BC71" s="17" t="str">
        <f t="shared" si="75"/>
        <v/>
      </c>
      <c r="BD71" s="17" t="str">
        <f t="shared" si="76"/>
        <v/>
      </c>
      <c r="BE71" s="17">
        <f t="shared" si="77"/>
        <v>0</v>
      </c>
      <c r="BF71" s="17">
        <f t="shared" si="78"/>
        <v>0</v>
      </c>
      <c r="BG71" s="17">
        <f t="shared" si="79"/>
        <v>0</v>
      </c>
      <c r="BH71" s="17">
        <f t="shared" si="80"/>
        <v>0</v>
      </c>
      <c r="BI71" s="17">
        <f t="shared" si="81"/>
        <v>0</v>
      </c>
      <c r="BJ71" s="17"/>
      <c r="BM71" s="12" t="str">
        <f t="shared" si="82"/>
        <v/>
      </c>
      <c r="BN71" s="12" t="str">
        <f t="shared" si="83"/>
        <v/>
      </c>
      <c r="BO71" s="12" t="str">
        <f t="shared" si="84"/>
        <v/>
      </c>
      <c r="BP71" s="12" t="str">
        <f t="shared" si="85"/>
        <v/>
      </c>
      <c r="BQ71" s="12" t="str">
        <f t="shared" si="86"/>
        <v/>
      </c>
      <c r="BR71" s="12" t="str">
        <f t="shared" si="87"/>
        <v/>
      </c>
      <c r="BS71" s="12" t="str">
        <f t="shared" si="88"/>
        <v>00000</v>
      </c>
      <c r="BT71" s="12" t="str">
        <f t="shared" si="89"/>
        <v>F513</v>
      </c>
      <c r="BU71" s="12" t="str">
        <f t="shared" si="90"/>
        <v>0000000</v>
      </c>
      <c r="BV71" s="12" t="str">
        <f t="shared" si="91"/>
        <v/>
      </c>
      <c r="BW71" s="12" t="str">
        <f t="shared" si="92"/>
        <v/>
      </c>
      <c r="BX71" s="12" t="str">
        <f t="shared" si="93"/>
        <v/>
      </c>
      <c r="BY71" s="18" t="str">
        <f t="shared" si="94"/>
        <v/>
      </c>
      <c r="BZ71" s="12" t="str">
        <f t="shared" si="95"/>
        <v/>
      </c>
      <c r="CA71" s="18" t="str">
        <f t="shared" si="96"/>
        <v>00000000000000000000</v>
      </c>
      <c r="CB71" s="18" t="str">
        <f>IFERROR(VLOOKUP(AZ71,Opcodes!$A$1:$B$88,2, FALSE),"")</f>
        <v>000000ZZZZ000000</v>
      </c>
      <c r="CC71" s="12" t="str">
        <f>SUBSTITUTE(SUBSTITUTE(SUBSTITUTE(SUBSTITUTE(SUBSTITUTE(SUBSTITUTE(SUBSTITUTE(SUBSTITUTE(SUBSTITUTE(SUBSTITUTE(CB71,Opcodes!$I$3,BM71),Opcodes!$I$4,BN71),Opcodes!$I$5,BO71),Opcodes!$I$6,BZ71),Opcodes!$I$8,BV71),Opcodes!$I$9,BW71),Opcodes!$I$10,BX71),Opcodes!$I$11,BY71),Opcodes!$I$15,"00000"),Opcodes!$I$13,CA71)</f>
        <v>00000000000000000000000000000000</v>
      </c>
      <c r="CD71" s="12" t="str">
        <f t="shared" si="97"/>
        <v/>
      </c>
      <c r="CE71" s="12" t="str">
        <f t="shared" si="98"/>
        <v>00000000</v>
      </c>
      <c r="CF71" s="12" t="str">
        <f t="shared" si="99"/>
        <v xml:space="preserve"> </v>
      </c>
    </row>
    <row r="72" spans="1:84">
      <c r="A72" t="e">
        <f>IF(AJ72,INDEX(Code!$A:$A,AK72),"")</f>
        <v>#VALUE!</v>
      </c>
      <c r="B72" s="12" t="e">
        <f t="shared" si="62"/>
        <v>#VALUE!</v>
      </c>
      <c r="C72" t="e">
        <f t="shared" si="63"/>
        <v>#VALUE!</v>
      </c>
      <c r="F72" s="1">
        <f>IFERROR(VLOOKUP(INDEX(Code!$A:$A,AK72),$AE$1:$AF$24,2,FALSE),0)</f>
        <v>0</v>
      </c>
      <c r="AJ72" s="1" t="e">
        <f t="shared" si="61"/>
        <v>#VALUE!</v>
      </c>
      <c r="AK72" s="1" t="e">
        <f t="shared" si="100"/>
        <v>#VALUE!</v>
      </c>
      <c r="AL72" s="1" t="e">
        <f t="shared" si="64"/>
        <v>#VALUE!</v>
      </c>
      <c r="AO72" s="12">
        <f>IF(LEFT(AS72,4)=".org",MAX(AO$1:AO71)+1,0)</f>
        <v>0</v>
      </c>
      <c r="AP72" s="1" t="e">
        <f>IF(AS71="","",MAX(AP73:AP$65535)+1)</f>
        <v>#REF!</v>
      </c>
      <c r="AQ72" s="1" t="e">
        <f t="shared" si="66"/>
        <v>#REF!</v>
      </c>
      <c r="AR72" s="1" t="str">
        <f t="shared" si="67"/>
        <v>0x80082BB4</v>
      </c>
      <c r="AS72" s="16" t="str">
        <f>INDEX(Code!$B:$B,ROW())&amp;""</f>
        <v/>
      </c>
      <c r="AT72" s="12">
        <v>1</v>
      </c>
      <c r="AU72" s="12" t="str">
        <f t="shared" si="68"/>
        <v/>
      </c>
      <c r="AV72" s="12">
        <f t="shared" si="69"/>
        <v>1</v>
      </c>
      <c r="AW72" s="12">
        <f t="shared" si="70"/>
        <v>1</v>
      </c>
      <c r="AX72" s="12">
        <f t="shared" si="65"/>
        <v>1</v>
      </c>
      <c r="AY72" s="12">
        <f t="shared" si="71"/>
        <v>0</v>
      </c>
      <c r="AZ72" s="17" t="e">
        <f t="shared" si="72"/>
        <v>#VALUE!</v>
      </c>
      <c r="BA72" s="17" t="str">
        <f t="shared" si="73"/>
        <v/>
      </c>
      <c r="BB72" s="17" t="str">
        <f t="shared" si="74"/>
        <v/>
      </c>
      <c r="BC72" s="17" t="str">
        <f t="shared" si="75"/>
        <v/>
      </c>
      <c r="BD72" s="17" t="str">
        <f t="shared" si="76"/>
        <v/>
      </c>
      <c r="BE72" s="17">
        <f t="shared" si="77"/>
        <v>0</v>
      </c>
      <c r="BF72" s="17">
        <f t="shared" si="78"/>
        <v>0</v>
      </c>
      <c r="BG72" s="17">
        <f t="shared" si="79"/>
        <v>0</v>
      </c>
      <c r="BH72" s="17">
        <f t="shared" si="80"/>
        <v>0</v>
      </c>
      <c r="BI72" s="17">
        <f t="shared" si="81"/>
        <v>0</v>
      </c>
      <c r="BJ72" s="17"/>
      <c r="BM72" s="12" t="str">
        <f t="shared" si="82"/>
        <v/>
      </c>
      <c r="BN72" s="12" t="str">
        <f t="shared" si="83"/>
        <v/>
      </c>
      <c r="BO72" s="12" t="str">
        <f t="shared" si="84"/>
        <v/>
      </c>
      <c r="BP72" s="12" t="str">
        <f t="shared" si="85"/>
        <v/>
      </c>
      <c r="BQ72" s="12" t="str">
        <f t="shared" si="86"/>
        <v/>
      </c>
      <c r="BR72" s="12" t="str">
        <f t="shared" si="87"/>
        <v/>
      </c>
      <c r="BS72" s="12" t="str">
        <f t="shared" si="88"/>
        <v>00000</v>
      </c>
      <c r="BT72" s="12" t="str">
        <f t="shared" si="89"/>
        <v>F512</v>
      </c>
      <c r="BU72" s="12" t="str">
        <f t="shared" si="90"/>
        <v>0000000</v>
      </c>
      <c r="BV72" s="12" t="str">
        <f t="shared" si="91"/>
        <v/>
      </c>
      <c r="BW72" s="12" t="str">
        <f t="shared" si="92"/>
        <v/>
      </c>
      <c r="BX72" s="12" t="str">
        <f t="shared" si="93"/>
        <v/>
      </c>
      <c r="BY72" s="18" t="str">
        <f t="shared" si="94"/>
        <v/>
      </c>
      <c r="BZ72" s="12" t="str">
        <f t="shared" si="95"/>
        <v/>
      </c>
      <c r="CA72" s="18" t="str">
        <f t="shared" si="96"/>
        <v>00000000000000000000</v>
      </c>
      <c r="CB72" s="18" t="str">
        <f>IFERROR(VLOOKUP(AZ72,Opcodes!$A$1:$B$88,2, FALSE),"")</f>
        <v/>
      </c>
      <c r="CC72" s="12" t="str">
        <f>SUBSTITUTE(SUBSTITUTE(SUBSTITUTE(SUBSTITUTE(SUBSTITUTE(SUBSTITUTE(SUBSTITUTE(SUBSTITUTE(SUBSTITUTE(SUBSTITUTE(CB72,Opcodes!$I$3,BM72),Opcodes!$I$4,BN72),Opcodes!$I$5,BO72),Opcodes!$I$6,BZ72),Opcodes!$I$8,BV72),Opcodes!$I$9,BW72),Opcodes!$I$10,BX72),Opcodes!$I$11,BY72),Opcodes!$I$15,"00000"),Opcodes!$I$13,CA72)</f>
        <v/>
      </c>
      <c r="CD72" s="12" t="str">
        <f t="shared" si="97"/>
        <v/>
      </c>
      <c r="CE72" s="12" t="str">
        <f t="shared" si="98"/>
        <v/>
      </c>
      <c r="CF72" s="12" t="str">
        <f t="shared" si="99"/>
        <v xml:space="preserve"> </v>
      </c>
    </row>
    <row r="73" spans="1:84">
      <c r="A73" t="e">
        <f>IF(AJ73,INDEX(Code!$A:$A,AK73),"")</f>
        <v>#VALUE!</v>
      </c>
      <c r="B73" s="12" t="e">
        <f t="shared" si="62"/>
        <v>#VALUE!</v>
      </c>
      <c r="C73" t="e">
        <f t="shared" si="63"/>
        <v>#VALUE!</v>
      </c>
      <c r="F73" s="1">
        <f>IFERROR(VLOOKUP(INDEX(Code!$A:$A,AK73),$AE$1:$AF$24,2,FALSE),0)</f>
        <v>0</v>
      </c>
      <c r="AJ73" s="1" t="e">
        <f t="shared" si="61"/>
        <v>#VALUE!</v>
      </c>
      <c r="AK73" s="1" t="e">
        <f t="shared" si="100"/>
        <v>#VALUE!</v>
      </c>
      <c r="AL73" s="1" t="e">
        <f t="shared" si="64"/>
        <v>#VALUE!</v>
      </c>
      <c r="AO73" s="12" t="e">
        <f>IF(LEFT(AS73,4)=".org",MAX(AO$1:AO72)+1,0)</f>
        <v>#VALUE!</v>
      </c>
      <c r="AP73" s="1" t="str">
        <f>IF(AS72="","",MAX(AP74:AP$65535)+1)</f>
        <v/>
      </c>
      <c r="AQ73" s="1" t="e">
        <f t="shared" si="66"/>
        <v>#VALUE!</v>
      </c>
      <c r="AR73" s="1" t="str">
        <f t="shared" si="67"/>
        <v>0x80082BB8</v>
      </c>
      <c r="AS73" s="16" t="str">
        <f>INDEX(Code!$B:$B,ROW())&amp;""</f>
        <v>.org 0x8007A87C</v>
      </c>
      <c r="AT73" s="12">
        <v>1</v>
      </c>
      <c r="AU73" s="12">
        <f t="shared" si="68"/>
        <v>16</v>
      </c>
      <c r="AV73" s="12">
        <f t="shared" si="69"/>
        <v>16</v>
      </c>
      <c r="AW73" s="12">
        <f t="shared" si="70"/>
        <v>16</v>
      </c>
      <c r="AX73" s="12">
        <f t="shared" si="65"/>
        <v>16</v>
      </c>
      <c r="AY73" s="12">
        <f t="shared" si="71"/>
        <v>15</v>
      </c>
      <c r="AZ73" s="17" t="str">
        <f t="shared" si="72"/>
        <v>.org0x8007A87C</v>
      </c>
      <c r="BA73" s="17" t="str">
        <f t="shared" si="73"/>
        <v/>
      </c>
      <c r="BB73" s="17" t="str">
        <f t="shared" si="74"/>
        <v/>
      </c>
      <c r="BC73" s="17" t="str">
        <f t="shared" si="75"/>
        <v/>
      </c>
      <c r="BD73" s="17" t="str">
        <f t="shared" si="76"/>
        <v/>
      </c>
      <c r="BE73" s="17">
        <f t="shared" si="77"/>
        <v>0</v>
      </c>
      <c r="BF73" s="17">
        <f t="shared" si="78"/>
        <v>0</v>
      </c>
      <c r="BG73" s="17">
        <f t="shared" si="79"/>
        <v>0</v>
      </c>
      <c r="BH73" s="17">
        <f t="shared" si="80"/>
        <v>0</v>
      </c>
      <c r="BI73" s="17">
        <f t="shared" si="81"/>
        <v>0</v>
      </c>
      <c r="BJ73" s="17"/>
      <c r="BM73" s="12" t="str">
        <f t="shared" si="82"/>
        <v/>
      </c>
      <c r="BN73" s="12" t="str">
        <f t="shared" si="83"/>
        <v/>
      </c>
      <c r="BO73" s="12" t="str">
        <f t="shared" si="84"/>
        <v/>
      </c>
      <c r="BP73" s="12" t="str">
        <f t="shared" si="85"/>
        <v/>
      </c>
      <c r="BQ73" s="12" t="str">
        <f t="shared" si="86"/>
        <v/>
      </c>
      <c r="BR73" s="12" t="str">
        <f t="shared" si="87"/>
        <v/>
      </c>
      <c r="BS73" s="12" t="str">
        <f t="shared" si="88"/>
        <v>00000</v>
      </c>
      <c r="BT73" s="12" t="str">
        <f t="shared" si="89"/>
        <v>F511</v>
      </c>
      <c r="BU73" s="12" t="str">
        <f t="shared" si="90"/>
        <v>0000000</v>
      </c>
      <c r="BV73" s="12" t="str">
        <f t="shared" si="91"/>
        <v/>
      </c>
      <c r="BW73" s="12" t="str">
        <f t="shared" si="92"/>
        <v/>
      </c>
      <c r="BX73" s="12" t="str">
        <f t="shared" si="93"/>
        <v/>
      </c>
      <c r="BY73" s="18" t="str">
        <f t="shared" si="94"/>
        <v/>
      </c>
      <c r="BZ73" s="12" t="str">
        <f t="shared" si="95"/>
        <v/>
      </c>
      <c r="CA73" s="18" t="str">
        <f t="shared" si="96"/>
        <v>00000000000000000000</v>
      </c>
      <c r="CB73" s="18" t="str">
        <f>IFERROR(VLOOKUP(AZ73,Opcodes!$A$1:$B$88,2, FALSE),"")</f>
        <v/>
      </c>
      <c r="CC73" s="12" t="str">
        <f>SUBSTITUTE(SUBSTITUTE(SUBSTITUTE(SUBSTITUTE(SUBSTITUTE(SUBSTITUTE(SUBSTITUTE(SUBSTITUTE(SUBSTITUTE(SUBSTITUTE(CB73,Opcodes!$I$3,BM73),Opcodes!$I$4,BN73),Opcodes!$I$5,BO73),Opcodes!$I$6,BZ73),Opcodes!$I$8,BV73),Opcodes!$I$9,BW73),Opcodes!$I$10,BX73),Opcodes!$I$11,BY73),Opcodes!$I$15,"00000"),Opcodes!$I$13,CA73)</f>
        <v/>
      </c>
      <c r="CD73" s="12" t="str">
        <f t="shared" si="97"/>
        <v/>
      </c>
      <c r="CE73" s="12" t="str">
        <f t="shared" si="98"/>
        <v/>
      </c>
      <c r="CF73" s="12" t="str">
        <f t="shared" si="99"/>
        <v>Inv.</v>
      </c>
    </row>
    <row r="74" spans="1:84">
      <c r="A74" t="e">
        <f>IF(AJ74,INDEX(Code!$A:$A,AK74),"")</f>
        <v>#VALUE!</v>
      </c>
      <c r="B74" s="12" t="e">
        <f t="shared" si="62"/>
        <v>#VALUE!</v>
      </c>
      <c r="C74" t="e">
        <f t="shared" si="63"/>
        <v>#VALUE!</v>
      </c>
      <c r="F74" s="1">
        <f>IFERROR(VLOOKUP(INDEX(Code!$A:$A,AK74),$AE$1:$AF$24,2,FALSE),0)</f>
        <v>0</v>
      </c>
      <c r="AJ74" s="1" t="e">
        <f t="shared" si="61"/>
        <v>#VALUE!</v>
      </c>
      <c r="AK74" s="1" t="e">
        <f t="shared" si="100"/>
        <v>#VALUE!</v>
      </c>
      <c r="AL74" s="1" t="e">
        <f t="shared" si="64"/>
        <v>#VALUE!</v>
      </c>
      <c r="AO74" s="12">
        <f>IF(LEFT(AS74,4)=".org",MAX(AO$1:AO73)+1,0)</f>
        <v>0</v>
      </c>
      <c r="AP74" s="1" t="e">
        <f>IF(AS73="","",MAX(AP75:AP$65535)+1)</f>
        <v>#REF!</v>
      </c>
      <c r="AQ74" s="1" t="e">
        <f t="shared" si="66"/>
        <v>#REF!</v>
      </c>
      <c r="AR74" s="1" t="str">
        <f t="shared" si="67"/>
        <v>0x8007A87C</v>
      </c>
      <c r="AS74" s="16" t="str">
        <f>INDEX(Code!$B:$B,ROW())&amp;""</f>
        <v>lui r1, 0x800C</v>
      </c>
      <c r="AT74" s="12">
        <v>1</v>
      </c>
      <c r="AU74" s="12">
        <f t="shared" si="68"/>
        <v>4</v>
      </c>
      <c r="AV74" s="12">
        <f t="shared" si="69"/>
        <v>7</v>
      </c>
      <c r="AW74" s="12">
        <f t="shared" si="70"/>
        <v>15</v>
      </c>
      <c r="AX74" s="12">
        <f t="shared" si="65"/>
        <v>15</v>
      </c>
      <c r="AY74" s="12">
        <f t="shared" si="71"/>
        <v>14</v>
      </c>
      <c r="AZ74" s="17" t="str">
        <f t="shared" si="72"/>
        <v>lui</v>
      </c>
      <c r="BA74" s="17" t="str">
        <f t="shared" si="73"/>
        <v>r1</v>
      </c>
      <c r="BB74" s="17" t="str">
        <f t="shared" si="74"/>
        <v>0x800C</v>
      </c>
      <c r="BC74" s="17" t="str">
        <f t="shared" si="75"/>
        <v/>
      </c>
      <c r="BD74" s="17" t="str">
        <f t="shared" si="76"/>
        <v/>
      </c>
      <c r="BE74" s="17">
        <f t="shared" si="77"/>
        <v>1</v>
      </c>
      <c r="BF74" s="17">
        <f t="shared" si="78"/>
        <v>0</v>
      </c>
      <c r="BG74" s="17">
        <f t="shared" si="79"/>
        <v>0</v>
      </c>
      <c r="BH74" s="17">
        <f t="shared" si="80"/>
        <v>2</v>
      </c>
      <c r="BI74" s="17">
        <f t="shared" si="81"/>
        <v>0</v>
      </c>
      <c r="BJ74" s="17"/>
      <c r="BM74" s="12" t="str">
        <f t="shared" si="82"/>
        <v>00001</v>
      </c>
      <c r="BN74" s="12" t="str">
        <f t="shared" si="83"/>
        <v/>
      </c>
      <c r="BO74" s="12" t="str">
        <f t="shared" si="84"/>
        <v/>
      </c>
      <c r="BP74" s="12" t="str">
        <f t="shared" si="85"/>
        <v>0x800C</v>
      </c>
      <c r="BQ74" s="12" t="str">
        <f t="shared" si="86"/>
        <v>FFFF7FF4</v>
      </c>
      <c r="BR74" s="12" t="str">
        <f t="shared" si="87"/>
        <v>0000800C</v>
      </c>
      <c r="BS74" s="12" t="str">
        <f t="shared" si="88"/>
        <v>0800C</v>
      </c>
      <c r="BT74" s="12" t="str">
        <f t="shared" si="89"/>
        <v>35E3</v>
      </c>
      <c r="BU74" s="12" t="str">
        <f t="shared" si="90"/>
        <v>0002003</v>
      </c>
      <c r="BV74" s="12" t="str">
        <f t="shared" si="91"/>
        <v>0011010111100011</v>
      </c>
      <c r="BW74" s="12" t="str">
        <f t="shared" si="92"/>
        <v>00000000000010000000000011</v>
      </c>
      <c r="BX74" s="12" t="str">
        <f t="shared" si="93"/>
        <v>01100</v>
      </c>
      <c r="BY74" s="18" t="str">
        <f t="shared" si="94"/>
        <v>1000000000001100</v>
      </c>
      <c r="BZ74" s="12" t="str">
        <f t="shared" si="95"/>
        <v/>
      </c>
      <c r="CA74" s="18" t="str">
        <f t="shared" si="96"/>
        <v>00001000000000001100</v>
      </c>
      <c r="CB74" s="18" t="str">
        <f>IFERROR(VLOOKUP(AZ74,Opcodes!$A$1:$B$88,2, FALSE),"")</f>
        <v>001111ZQL</v>
      </c>
      <c r="CC74" s="12" t="str">
        <f>SUBSTITUTE(SUBSTITUTE(SUBSTITUTE(SUBSTITUTE(SUBSTITUTE(SUBSTITUTE(SUBSTITUTE(SUBSTITUTE(SUBSTITUTE(SUBSTITUTE(CB74,Opcodes!$I$3,BM74),Opcodes!$I$4,BN74),Opcodes!$I$5,BO74),Opcodes!$I$6,BZ74),Opcodes!$I$8,BV74),Opcodes!$I$9,BW74),Opcodes!$I$10,BX74),Opcodes!$I$11,BY74),Opcodes!$I$15,"00000"),Opcodes!$I$13,CA74)</f>
        <v>00111100000000011000000000001100</v>
      </c>
      <c r="CD74" s="12" t="str">
        <f t="shared" si="97"/>
        <v/>
      </c>
      <c r="CE74" s="12" t="str">
        <f t="shared" si="98"/>
        <v>0C80013C</v>
      </c>
      <c r="CF74" s="12" t="str">
        <f t="shared" si="99"/>
        <v xml:space="preserve"> </v>
      </c>
    </row>
    <row r="75" spans="1:84">
      <c r="A75" t="e">
        <f>IF(AJ75,INDEX(Code!$A:$A,AK75),"")</f>
        <v>#VALUE!</v>
      </c>
      <c r="B75" s="12" t="e">
        <f t="shared" si="62"/>
        <v>#VALUE!</v>
      </c>
      <c r="C75" t="e">
        <f t="shared" si="63"/>
        <v>#VALUE!</v>
      </c>
      <c r="F75" s="1">
        <f>IFERROR(VLOOKUP(INDEX(Code!$A:$A,AK75),$AE$1:$AF$24,2,FALSE),0)</f>
        <v>0</v>
      </c>
      <c r="AJ75" s="1" t="e">
        <f t="shared" si="61"/>
        <v>#VALUE!</v>
      </c>
      <c r="AK75" s="1" t="e">
        <f t="shared" si="100"/>
        <v>#VALUE!</v>
      </c>
      <c r="AL75" s="1" t="e">
        <f t="shared" si="64"/>
        <v>#VALUE!</v>
      </c>
      <c r="AO75" s="12">
        <f>IF(LEFT(AS75,4)=".org",MAX(AO$1:AO74)+1,0)</f>
        <v>0</v>
      </c>
      <c r="AP75" s="1" t="e">
        <f>IF(AS74="","",MAX(AP76:AP$65535)+1)</f>
        <v>#REF!</v>
      </c>
      <c r="AQ75" s="1" t="e">
        <f t="shared" si="66"/>
        <v>#REF!</v>
      </c>
      <c r="AR75" s="1" t="str">
        <f t="shared" si="67"/>
        <v>0x8007A880</v>
      </c>
      <c r="AS75" s="16" t="str">
        <f>INDEX(Code!$B:$B,ROW())&amp;""</f>
        <v>addu r1, r1, r3</v>
      </c>
      <c r="AT75" s="12">
        <v>1</v>
      </c>
      <c r="AU75" s="12">
        <f t="shared" si="68"/>
        <v>5</v>
      </c>
      <c r="AV75" s="12">
        <f t="shared" si="69"/>
        <v>8</v>
      </c>
      <c r="AW75" s="12">
        <f t="shared" si="70"/>
        <v>12</v>
      </c>
      <c r="AX75" s="12">
        <f t="shared" si="65"/>
        <v>16</v>
      </c>
      <c r="AY75" s="12">
        <f t="shared" si="71"/>
        <v>15</v>
      </c>
      <c r="AZ75" s="17" t="str">
        <f t="shared" si="72"/>
        <v>addu</v>
      </c>
      <c r="BA75" s="17" t="str">
        <f t="shared" si="73"/>
        <v>r1</v>
      </c>
      <c r="BB75" s="17" t="str">
        <f t="shared" si="74"/>
        <v>r1</v>
      </c>
      <c r="BC75" s="17" t="str">
        <f t="shared" si="75"/>
        <v>r3</v>
      </c>
      <c r="BD75" s="17" t="str">
        <f t="shared" si="76"/>
        <v/>
      </c>
      <c r="BE75" s="17">
        <f t="shared" si="77"/>
        <v>1</v>
      </c>
      <c r="BF75" s="17">
        <f t="shared" si="78"/>
        <v>2</v>
      </c>
      <c r="BG75" s="17">
        <f t="shared" si="79"/>
        <v>3</v>
      </c>
      <c r="BH75" s="17">
        <f t="shared" si="80"/>
        <v>0</v>
      </c>
      <c r="BI75" s="17">
        <f t="shared" si="81"/>
        <v>0</v>
      </c>
      <c r="BJ75" s="17"/>
      <c r="BM75" s="12" t="str">
        <f t="shared" si="82"/>
        <v>00001</v>
      </c>
      <c r="BN75" s="12" t="str">
        <f t="shared" si="83"/>
        <v>00001</v>
      </c>
      <c r="BO75" s="12" t="str">
        <f t="shared" si="84"/>
        <v>00011</v>
      </c>
      <c r="BP75" s="12" t="str">
        <f t="shared" si="85"/>
        <v/>
      </c>
      <c r="BQ75" s="12" t="str">
        <f t="shared" si="86"/>
        <v/>
      </c>
      <c r="BR75" s="12" t="str">
        <f t="shared" si="87"/>
        <v/>
      </c>
      <c r="BS75" s="12" t="str">
        <f t="shared" si="88"/>
        <v>00000</v>
      </c>
      <c r="BT75" s="12" t="str">
        <f t="shared" si="89"/>
        <v>15DF</v>
      </c>
      <c r="BU75" s="12" t="str">
        <f t="shared" si="90"/>
        <v>0000000</v>
      </c>
      <c r="BV75" s="12" t="str">
        <f t="shared" si="91"/>
        <v/>
      </c>
      <c r="BW75" s="12" t="str">
        <f t="shared" si="92"/>
        <v/>
      </c>
      <c r="BX75" s="12" t="str">
        <f t="shared" si="93"/>
        <v/>
      </c>
      <c r="BY75" s="18" t="str">
        <f t="shared" si="94"/>
        <v/>
      </c>
      <c r="BZ75" s="12" t="str">
        <f t="shared" si="95"/>
        <v/>
      </c>
      <c r="CA75" s="18" t="str">
        <f t="shared" si="96"/>
        <v>00000000000000000000</v>
      </c>
      <c r="CB75" s="18" t="str">
        <f>IFERROR(VLOOKUP(AZ75,Opcodes!$A$1:$B$88,2, FALSE),"")</f>
        <v>000000WEQZ100001</v>
      </c>
      <c r="CC75" s="12" t="str">
        <f>SUBSTITUTE(SUBSTITUTE(SUBSTITUTE(SUBSTITUTE(SUBSTITUTE(SUBSTITUTE(SUBSTITUTE(SUBSTITUTE(SUBSTITUTE(SUBSTITUTE(CB75,Opcodes!$I$3,BM75),Opcodes!$I$4,BN75),Opcodes!$I$5,BO75),Opcodes!$I$6,BZ75),Opcodes!$I$8,BV75),Opcodes!$I$9,BW75),Opcodes!$I$10,BX75),Opcodes!$I$11,BY75),Opcodes!$I$15,"00000"),Opcodes!$I$13,CA75)</f>
        <v>00000000001000110000100000100001</v>
      </c>
      <c r="CD75" s="12" t="str">
        <f t="shared" si="97"/>
        <v/>
      </c>
      <c r="CE75" s="12" t="str">
        <f t="shared" si="98"/>
        <v>21082300</v>
      </c>
      <c r="CF75" s="12" t="str">
        <f t="shared" si="99"/>
        <v xml:space="preserve"> </v>
      </c>
    </row>
    <row r="76" spans="1:84">
      <c r="A76" t="e">
        <f>IF(AJ76,INDEX(Code!$A:$A,AK76),"")</f>
        <v>#VALUE!</v>
      </c>
      <c r="B76" s="12" t="e">
        <f t="shared" si="62"/>
        <v>#VALUE!</v>
      </c>
      <c r="C76" t="e">
        <f t="shared" si="63"/>
        <v>#VALUE!</v>
      </c>
      <c r="F76" s="1">
        <f>IFERROR(VLOOKUP(INDEX(Code!$A:$A,AK76),$AE$1:$AF$24,2,FALSE),0)</f>
        <v>0</v>
      </c>
      <c r="AJ76" s="1" t="e">
        <f t="shared" si="61"/>
        <v>#VALUE!</v>
      </c>
      <c r="AK76" s="1" t="e">
        <f t="shared" si="100"/>
        <v>#VALUE!</v>
      </c>
      <c r="AL76" s="1" t="e">
        <f t="shared" si="64"/>
        <v>#VALUE!</v>
      </c>
      <c r="AO76" s="12">
        <f>IF(LEFT(AS76,4)=".org",MAX(AO$1:AO75)+1,0)</f>
        <v>0</v>
      </c>
      <c r="AP76" s="1" t="e">
        <f>IF(AS75="","",MAX(AP77:AP$65535)+1)</f>
        <v>#REF!</v>
      </c>
      <c r="AQ76" s="1" t="e">
        <f t="shared" si="66"/>
        <v>#REF!</v>
      </c>
      <c r="AR76" s="1" t="str">
        <f t="shared" si="67"/>
        <v>0x8007A884</v>
      </c>
      <c r="AS76" s="16" t="str">
        <f>INDEX(Code!$B:$B,ROW())&amp;""</f>
        <v>lbu r5, 0x7CE9(r1)</v>
      </c>
      <c r="AT76" s="12">
        <v>1</v>
      </c>
      <c r="AU76" s="12">
        <f t="shared" si="68"/>
        <v>4</v>
      </c>
      <c r="AV76" s="12">
        <f t="shared" si="69"/>
        <v>7</v>
      </c>
      <c r="AW76" s="12">
        <f t="shared" si="70"/>
        <v>16</v>
      </c>
      <c r="AX76" s="12">
        <f t="shared" si="65"/>
        <v>15</v>
      </c>
      <c r="AY76" s="12">
        <f t="shared" si="71"/>
        <v>18</v>
      </c>
      <c r="AZ76" s="17" t="str">
        <f t="shared" si="72"/>
        <v>lbu</v>
      </c>
      <c r="BA76" s="17" t="str">
        <f t="shared" si="73"/>
        <v>r5</v>
      </c>
      <c r="BB76" s="17" t="str">
        <f t="shared" si="74"/>
        <v>0x7CE9</v>
      </c>
      <c r="BC76" s="17" t="str">
        <f t="shared" si="75"/>
        <v/>
      </c>
      <c r="BD76" s="17" t="str">
        <f t="shared" si="76"/>
        <v>r1</v>
      </c>
      <c r="BE76" s="17">
        <f t="shared" si="77"/>
        <v>1</v>
      </c>
      <c r="BF76" s="17">
        <f t="shared" si="78"/>
        <v>0</v>
      </c>
      <c r="BG76" s="17">
        <f t="shared" si="79"/>
        <v>0</v>
      </c>
      <c r="BH76" s="17">
        <f t="shared" si="80"/>
        <v>2</v>
      </c>
      <c r="BI76" s="17">
        <f t="shared" si="81"/>
        <v>4</v>
      </c>
      <c r="BJ76" s="17"/>
      <c r="BM76" s="12" t="str">
        <f t="shared" si="82"/>
        <v>00101</v>
      </c>
      <c r="BN76" s="12" t="str">
        <f t="shared" si="83"/>
        <v/>
      </c>
      <c r="BO76" s="12" t="str">
        <f t="shared" si="84"/>
        <v/>
      </c>
      <c r="BP76" s="12" t="str">
        <f t="shared" si="85"/>
        <v>0x7CE9</v>
      </c>
      <c r="BQ76" s="12" t="str">
        <f t="shared" si="86"/>
        <v>FFFF8317</v>
      </c>
      <c r="BR76" s="12" t="str">
        <f t="shared" si="87"/>
        <v>00007CE9</v>
      </c>
      <c r="BS76" s="12" t="str">
        <f t="shared" si="88"/>
        <v>07CE9</v>
      </c>
      <c r="BT76" s="12" t="str">
        <f t="shared" si="89"/>
        <v>3519</v>
      </c>
      <c r="BU76" s="12" t="str">
        <f t="shared" si="90"/>
        <v>0001F3A</v>
      </c>
      <c r="BV76" s="12" t="str">
        <f t="shared" si="91"/>
        <v>0011010100011001</v>
      </c>
      <c r="BW76" s="12" t="str">
        <f t="shared" si="92"/>
        <v>00000000000001111100111010</v>
      </c>
      <c r="BX76" s="12" t="str">
        <f t="shared" si="93"/>
        <v>01001</v>
      </c>
      <c r="BY76" s="18" t="str">
        <f t="shared" si="94"/>
        <v>0111110011101001</v>
      </c>
      <c r="BZ76" s="12" t="str">
        <f t="shared" si="95"/>
        <v>00001</v>
      </c>
      <c r="CA76" s="18" t="str">
        <f t="shared" si="96"/>
        <v>00000111110011101001</v>
      </c>
      <c r="CB76" s="18" t="str">
        <f>IFERROR(VLOOKUP(AZ76,Opcodes!$A$1:$B$88,2, FALSE),"")</f>
        <v>100100RQL</v>
      </c>
      <c r="CC76" s="12" t="str">
        <f>SUBSTITUTE(SUBSTITUTE(SUBSTITUTE(SUBSTITUTE(SUBSTITUTE(SUBSTITUTE(SUBSTITUTE(SUBSTITUTE(SUBSTITUTE(SUBSTITUTE(CB76,Opcodes!$I$3,BM76),Opcodes!$I$4,BN76),Opcodes!$I$5,BO76),Opcodes!$I$6,BZ76),Opcodes!$I$8,BV76),Opcodes!$I$9,BW76),Opcodes!$I$10,BX76),Opcodes!$I$11,BY76),Opcodes!$I$15,"00000"),Opcodes!$I$13,CA76)</f>
        <v>10010000001001010111110011101001</v>
      </c>
      <c r="CD76" s="12" t="str">
        <f t="shared" si="97"/>
        <v/>
      </c>
      <c r="CE76" s="12" t="str">
        <f t="shared" si="98"/>
        <v>E97C2590</v>
      </c>
      <c r="CF76" s="12" t="str">
        <f t="shared" si="99"/>
        <v xml:space="preserve"> </v>
      </c>
    </row>
    <row r="77" spans="1:84">
      <c r="A77" t="e">
        <f>IF(AJ77,INDEX(Code!$A:$A,AK77),"")</f>
        <v>#VALUE!</v>
      </c>
      <c r="B77" s="12" t="e">
        <f t="shared" si="62"/>
        <v>#VALUE!</v>
      </c>
      <c r="C77" t="e">
        <f t="shared" si="63"/>
        <v>#VALUE!</v>
      </c>
      <c r="F77" s="1">
        <f>IFERROR(VLOOKUP(INDEX(Code!$A:$A,AK77),$AE$1:$AF$24,2,FALSE),0)</f>
        <v>0</v>
      </c>
      <c r="AJ77" s="1" t="e">
        <f t="shared" si="61"/>
        <v>#VALUE!</v>
      </c>
      <c r="AK77" s="1" t="e">
        <f t="shared" si="100"/>
        <v>#VALUE!</v>
      </c>
      <c r="AL77" s="1" t="e">
        <f t="shared" si="64"/>
        <v>#VALUE!</v>
      </c>
      <c r="AO77" s="12">
        <f>IF(LEFT(AS77,4)=".org",MAX(AO$1:AO76)+1,0)</f>
        <v>0</v>
      </c>
      <c r="AP77" s="1" t="e">
        <f>IF(AS76="","",MAX(AP78:AP$65535)+1)</f>
        <v>#REF!</v>
      </c>
      <c r="AQ77" s="1" t="e">
        <f t="shared" si="66"/>
        <v>#REF!</v>
      </c>
      <c r="AR77" s="1" t="str">
        <f t="shared" si="67"/>
        <v>0x8007A888</v>
      </c>
      <c r="AS77" s="16" t="str">
        <f>INDEX(Code!$B:$B,ROW())&amp;""</f>
        <v>ori r2, r0, 0x0001</v>
      </c>
      <c r="AT77" s="12">
        <v>1</v>
      </c>
      <c r="AU77" s="12">
        <f t="shared" si="68"/>
        <v>4</v>
      </c>
      <c r="AV77" s="12">
        <f t="shared" si="69"/>
        <v>7</v>
      </c>
      <c r="AW77" s="12">
        <f t="shared" si="70"/>
        <v>11</v>
      </c>
      <c r="AX77" s="12">
        <f t="shared" si="65"/>
        <v>19</v>
      </c>
      <c r="AY77" s="12">
        <f t="shared" si="71"/>
        <v>18</v>
      </c>
      <c r="AZ77" s="17" t="str">
        <f t="shared" si="72"/>
        <v>ori</v>
      </c>
      <c r="BA77" s="17" t="str">
        <f t="shared" si="73"/>
        <v>r2</v>
      </c>
      <c r="BB77" s="17" t="str">
        <f t="shared" si="74"/>
        <v>r0</v>
      </c>
      <c r="BC77" s="17" t="str">
        <f t="shared" si="75"/>
        <v>0x0001</v>
      </c>
      <c r="BD77" s="17" t="str">
        <f t="shared" si="76"/>
        <v/>
      </c>
      <c r="BE77" s="17">
        <f t="shared" si="77"/>
        <v>1</v>
      </c>
      <c r="BF77" s="17">
        <f t="shared" si="78"/>
        <v>2</v>
      </c>
      <c r="BG77" s="17">
        <f t="shared" si="79"/>
        <v>0</v>
      </c>
      <c r="BH77" s="17">
        <f t="shared" si="80"/>
        <v>3</v>
      </c>
      <c r="BI77" s="17">
        <f t="shared" si="81"/>
        <v>0</v>
      </c>
      <c r="BJ77" s="17"/>
      <c r="BM77" s="12" t="str">
        <f t="shared" si="82"/>
        <v>00010</v>
      </c>
      <c r="BN77" s="12" t="str">
        <f t="shared" si="83"/>
        <v>00000</v>
      </c>
      <c r="BO77" s="12" t="str">
        <f t="shared" si="84"/>
        <v/>
      </c>
      <c r="BP77" s="12" t="str">
        <f t="shared" si="85"/>
        <v>0x0001</v>
      </c>
      <c r="BQ77" s="12" t="str">
        <f t="shared" si="86"/>
        <v>FFFFFFFF</v>
      </c>
      <c r="BR77" s="12" t="str">
        <f t="shared" si="87"/>
        <v>00000001</v>
      </c>
      <c r="BS77" s="12" t="str">
        <f t="shared" si="88"/>
        <v>00001</v>
      </c>
      <c r="BT77" s="12" t="str">
        <f t="shared" si="89"/>
        <v>15DE</v>
      </c>
      <c r="BU77" s="12" t="str">
        <f t="shared" si="90"/>
        <v>0000000</v>
      </c>
      <c r="BV77" s="12" t="str">
        <f t="shared" si="91"/>
        <v>0001010111011110</v>
      </c>
      <c r="BW77" s="12" t="str">
        <f t="shared" si="92"/>
        <v>00000000000000000000000000</v>
      </c>
      <c r="BX77" s="12" t="str">
        <f t="shared" si="93"/>
        <v>00001</v>
      </c>
      <c r="BY77" s="18" t="str">
        <f t="shared" si="94"/>
        <v>0000000000000001</v>
      </c>
      <c r="BZ77" s="12" t="str">
        <f t="shared" si="95"/>
        <v/>
      </c>
      <c r="CA77" s="18" t="str">
        <f t="shared" si="96"/>
        <v>00000000000000000001</v>
      </c>
      <c r="CB77" s="18" t="str">
        <f>IFERROR(VLOOKUP(AZ77,Opcodes!$A$1:$B$88,2, FALSE),"")</f>
        <v>001101WQL</v>
      </c>
      <c r="CC77" s="12" t="str">
        <f>SUBSTITUTE(SUBSTITUTE(SUBSTITUTE(SUBSTITUTE(SUBSTITUTE(SUBSTITUTE(SUBSTITUTE(SUBSTITUTE(SUBSTITUTE(SUBSTITUTE(CB77,Opcodes!$I$3,BM77),Opcodes!$I$4,BN77),Opcodes!$I$5,BO77),Opcodes!$I$6,BZ77),Opcodes!$I$8,BV77),Opcodes!$I$9,BW77),Opcodes!$I$10,BX77),Opcodes!$I$11,BY77),Opcodes!$I$15,"00000"),Opcodes!$I$13,CA77)</f>
        <v>00110100000000100000000000000001</v>
      </c>
      <c r="CD77" s="12" t="str">
        <f t="shared" si="97"/>
        <v/>
      </c>
      <c r="CE77" s="12" t="str">
        <f t="shared" si="98"/>
        <v>01000234</v>
      </c>
      <c r="CF77" s="12" t="str">
        <f t="shared" si="99"/>
        <v xml:space="preserve"> </v>
      </c>
    </row>
    <row r="78" spans="1:84">
      <c r="A78" t="e">
        <f>IF(AJ78,INDEX(Code!$A:$A,AK78),"")</f>
        <v>#VALUE!</v>
      </c>
      <c r="B78" s="12" t="e">
        <f t="shared" si="62"/>
        <v>#VALUE!</v>
      </c>
      <c r="C78" t="e">
        <f t="shared" si="63"/>
        <v>#VALUE!</v>
      </c>
      <c r="F78" s="1">
        <f>IFERROR(VLOOKUP(INDEX(Code!$A:$A,AK78),$AE$1:$AF$24,2,FALSE),0)</f>
        <v>0</v>
      </c>
      <c r="AJ78" s="1" t="e">
        <f t="shared" si="61"/>
        <v>#VALUE!</v>
      </c>
      <c r="AK78" s="1" t="e">
        <f t="shared" si="100"/>
        <v>#VALUE!</v>
      </c>
      <c r="AL78" s="1" t="e">
        <f t="shared" si="64"/>
        <v>#VALUE!</v>
      </c>
      <c r="AO78" s="12">
        <f>IF(LEFT(AS78,4)=".org",MAX(AO$1:AO77)+1,0)</f>
        <v>0</v>
      </c>
      <c r="AP78" s="1" t="e">
        <f>IF(AS77="","",MAX(AP79:AP$65535)+1)</f>
        <v>#REF!</v>
      </c>
      <c r="AQ78" s="1" t="e">
        <f t="shared" si="66"/>
        <v>#REF!</v>
      </c>
      <c r="AR78" s="1" t="str">
        <f t="shared" si="67"/>
        <v>0x8007A88C</v>
      </c>
      <c r="AS78" s="16" t="str">
        <f>INDEX(Code!$B:$B,ROW())&amp;""</f>
        <v>jal 0x80150000</v>
      </c>
      <c r="AT78" s="12">
        <v>1</v>
      </c>
      <c r="AU78" s="12">
        <f t="shared" si="68"/>
        <v>4</v>
      </c>
      <c r="AV78" s="12">
        <f t="shared" si="69"/>
        <v>15</v>
      </c>
      <c r="AW78" s="12">
        <f t="shared" si="70"/>
        <v>15</v>
      </c>
      <c r="AX78" s="12">
        <f t="shared" si="65"/>
        <v>15</v>
      </c>
      <c r="AY78" s="12">
        <f t="shared" si="71"/>
        <v>14</v>
      </c>
      <c r="AZ78" s="17" t="str">
        <f t="shared" si="72"/>
        <v>jal</v>
      </c>
      <c r="BA78" s="17" t="str">
        <f t="shared" si="73"/>
        <v>0x80150000</v>
      </c>
      <c r="BB78" s="17" t="str">
        <f t="shared" si="74"/>
        <v/>
      </c>
      <c r="BC78" s="17" t="str">
        <f t="shared" si="75"/>
        <v/>
      </c>
      <c r="BD78" s="17" t="str">
        <f t="shared" si="76"/>
        <v/>
      </c>
      <c r="BE78" s="17">
        <f t="shared" si="77"/>
        <v>0</v>
      </c>
      <c r="BF78" s="17">
        <f t="shared" si="78"/>
        <v>0</v>
      </c>
      <c r="BG78" s="17">
        <f t="shared" si="79"/>
        <v>0</v>
      </c>
      <c r="BH78" s="17">
        <f t="shared" si="80"/>
        <v>1</v>
      </c>
      <c r="BI78" s="17">
        <f t="shared" si="81"/>
        <v>0</v>
      </c>
      <c r="BJ78" s="17"/>
      <c r="BM78" s="12" t="str">
        <f t="shared" si="82"/>
        <v/>
      </c>
      <c r="BN78" s="12" t="str">
        <f t="shared" si="83"/>
        <v/>
      </c>
      <c r="BO78" s="12" t="str">
        <f t="shared" si="84"/>
        <v/>
      </c>
      <c r="BP78" s="12" t="str">
        <f t="shared" si="85"/>
        <v>0x80150000</v>
      </c>
      <c r="BQ78" s="12" t="str">
        <f t="shared" si="86"/>
        <v>7FEB0000</v>
      </c>
      <c r="BR78" s="12" t="str">
        <f t="shared" si="87"/>
        <v>80150000</v>
      </c>
      <c r="BS78" s="12" t="str">
        <f t="shared" si="88"/>
        <v>50000</v>
      </c>
      <c r="BT78" s="12" t="str">
        <f t="shared" si="89"/>
        <v>55DC</v>
      </c>
      <c r="BU78" s="12" t="str">
        <f t="shared" si="90"/>
        <v>0054000</v>
      </c>
      <c r="BV78" s="12" t="str">
        <f t="shared" si="91"/>
        <v>0101010111011100</v>
      </c>
      <c r="BW78" s="12" t="str">
        <f t="shared" si="92"/>
        <v>00000001010100000000000000</v>
      </c>
      <c r="BX78" s="12" t="str">
        <f t="shared" si="93"/>
        <v>00000</v>
      </c>
      <c r="BY78" s="18" t="str">
        <f t="shared" si="94"/>
        <v>0000000000000000</v>
      </c>
      <c r="BZ78" s="12" t="str">
        <f t="shared" si="95"/>
        <v/>
      </c>
      <c r="CA78" s="18" t="str">
        <f t="shared" si="96"/>
        <v>01010000000000000000</v>
      </c>
      <c r="CB78" s="18" t="str">
        <f>IFERROR(VLOOKUP(AZ78,Opcodes!$A$1:$B$88,2, FALSE),"")</f>
        <v>000011J</v>
      </c>
      <c r="CC78" s="12" t="str">
        <f>SUBSTITUTE(SUBSTITUTE(SUBSTITUTE(SUBSTITUTE(SUBSTITUTE(SUBSTITUTE(SUBSTITUTE(SUBSTITUTE(SUBSTITUTE(SUBSTITUTE(CB78,Opcodes!$I$3,BM78),Opcodes!$I$4,BN78),Opcodes!$I$5,BO78),Opcodes!$I$6,BZ78),Opcodes!$I$8,BV78),Opcodes!$I$9,BW78),Opcodes!$I$10,BX78),Opcodes!$I$11,BY78),Opcodes!$I$15,"00000"),Opcodes!$I$13,CA78)</f>
        <v>00001100000001010100000000000000</v>
      </c>
      <c r="CD78" s="12" t="str">
        <f t="shared" si="97"/>
        <v/>
      </c>
      <c r="CE78" s="12" t="str">
        <f t="shared" si="98"/>
        <v>0040050C</v>
      </c>
      <c r="CF78" s="12" t="str">
        <f t="shared" si="99"/>
        <v xml:space="preserve"> </v>
      </c>
    </row>
    <row r="79" spans="1:84">
      <c r="A79" t="e">
        <f>IF(AJ79,INDEX(Code!$A:$A,AK79),"")</f>
        <v>#VALUE!</v>
      </c>
      <c r="B79" s="12" t="e">
        <f t="shared" si="62"/>
        <v>#VALUE!</v>
      </c>
      <c r="C79" t="e">
        <f t="shared" si="63"/>
        <v>#VALUE!</v>
      </c>
      <c r="F79" s="1">
        <f>IFERROR(VLOOKUP(INDEX(Code!$A:$A,AK79),$AE$1:$AF$24,2,FALSE),0)</f>
        <v>0</v>
      </c>
      <c r="AJ79" s="1" t="e">
        <f t="shared" si="61"/>
        <v>#VALUE!</v>
      </c>
      <c r="AK79" s="1" t="e">
        <f t="shared" si="100"/>
        <v>#VALUE!</v>
      </c>
      <c r="AL79" s="1" t="e">
        <f t="shared" si="64"/>
        <v>#VALUE!</v>
      </c>
      <c r="AO79" s="12">
        <f>IF(LEFT(AS79,4)=".org",MAX(AO$1:AO78)+1,0)</f>
        <v>0</v>
      </c>
      <c r="AP79" s="1" t="e">
        <f>IF(AS78="","",MAX(AP80:AP$65535)+1)</f>
        <v>#REF!</v>
      </c>
      <c r="AQ79" s="1" t="e">
        <f t="shared" si="66"/>
        <v>#REF!</v>
      </c>
      <c r="AR79" s="1" t="str">
        <f t="shared" si="67"/>
        <v>0x8007A890</v>
      </c>
      <c r="AS79" s="16" t="str">
        <f>INDEX(Code!$B:$B,ROW())&amp;""</f>
        <v>or r3, r4, r0</v>
      </c>
      <c r="AT79" s="12">
        <v>1</v>
      </c>
      <c r="AU79" s="12">
        <f t="shared" si="68"/>
        <v>3</v>
      </c>
      <c r="AV79" s="12">
        <f t="shared" si="69"/>
        <v>6</v>
      </c>
      <c r="AW79" s="12">
        <f t="shared" si="70"/>
        <v>10</v>
      </c>
      <c r="AX79" s="12">
        <f t="shared" si="65"/>
        <v>14</v>
      </c>
      <c r="AY79" s="12">
        <f t="shared" si="71"/>
        <v>13</v>
      </c>
      <c r="AZ79" s="17" t="str">
        <f t="shared" si="72"/>
        <v>or</v>
      </c>
      <c r="BA79" s="17" t="str">
        <f t="shared" si="73"/>
        <v>r3</v>
      </c>
      <c r="BB79" s="17" t="str">
        <f t="shared" si="74"/>
        <v>r4</v>
      </c>
      <c r="BC79" s="17" t="str">
        <f t="shared" si="75"/>
        <v>r0</v>
      </c>
      <c r="BD79" s="17" t="str">
        <f t="shared" si="76"/>
        <v/>
      </c>
      <c r="BE79" s="17">
        <f t="shared" si="77"/>
        <v>1</v>
      </c>
      <c r="BF79" s="17">
        <f t="shared" si="78"/>
        <v>2</v>
      </c>
      <c r="BG79" s="17">
        <f t="shared" si="79"/>
        <v>3</v>
      </c>
      <c r="BH79" s="17">
        <f t="shared" si="80"/>
        <v>0</v>
      </c>
      <c r="BI79" s="17">
        <f t="shared" si="81"/>
        <v>0</v>
      </c>
      <c r="BJ79" s="17"/>
      <c r="BM79" s="12" t="str">
        <f t="shared" si="82"/>
        <v>00011</v>
      </c>
      <c r="BN79" s="12" t="str">
        <f t="shared" si="83"/>
        <v>00100</v>
      </c>
      <c r="BO79" s="12" t="str">
        <f t="shared" si="84"/>
        <v>00000</v>
      </c>
      <c r="BP79" s="12" t="str">
        <f t="shared" si="85"/>
        <v/>
      </c>
      <c r="BQ79" s="12" t="str">
        <f t="shared" si="86"/>
        <v/>
      </c>
      <c r="BR79" s="12" t="str">
        <f t="shared" si="87"/>
        <v/>
      </c>
      <c r="BS79" s="12" t="str">
        <f t="shared" si="88"/>
        <v>00000</v>
      </c>
      <c r="BT79" s="12" t="str">
        <f t="shared" si="89"/>
        <v>15DB</v>
      </c>
      <c r="BU79" s="12" t="str">
        <f t="shared" si="90"/>
        <v>0000000</v>
      </c>
      <c r="BV79" s="12" t="str">
        <f t="shared" si="91"/>
        <v/>
      </c>
      <c r="BW79" s="12" t="str">
        <f t="shared" si="92"/>
        <v/>
      </c>
      <c r="BX79" s="12" t="str">
        <f t="shared" si="93"/>
        <v/>
      </c>
      <c r="BY79" s="18" t="str">
        <f t="shared" si="94"/>
        <v/>
      </c>
      <c r="BZ79" s="12" t="str">
        <f t="shared" si="95"/>
        <v/>
      </c>
      <c r="CA79" s="18" t="str">
        <f t="shared" si="96"/>
        <v>00000000000000000000</v>
      </c>
      <c r="CB79" s="18" t="str">
        <f>IFERROR(VLOOKUP(AZ79,Opcodes!$A$1:$B$88,2, FALSE),"")</f>
        <v>000000WEQZ100101</v>
      </c>
      <c r="CC79" s="12" t="str">
        <f>SUBSTITUTE(SUBSTITUTE(SUBSTITUTE(SUBSTITUTE(SUBSTITUTE(SUBSTITUTE(SUBSTITUTE(SUBSTITUTE(SUBSTITUTE(SUBSTITUTE(CB79,Opcodes!$I$3,BM79),Opcodes!$I$4,BN79),Opcodes!$I$5,BO79),Opcodes!$I$6,BZ79),Opcodes!$I$8,BV79),Opcodes!$I$9,BW79),Opcodes!$I$10,BX79),Opcodes!$I$11,BY79),Opcodes!$I$15,"00000"),Opcodes!$I$13,CA79)</f>
        <v>00000000100000000001100000100101</v>
      </c>
      <c r="CD79" s="12" t="str">
        <f t="shared" si="97"/>
        <v/>
      </c>
      <c r="CE79" s="12" t="str">
        <f t="shared" si="98"/>
        <v>25188000</v>
      </c>
      <c r="CF79" s="12" t="str">
        <f t="shared" si="99"/>
        <v xml:space="preserve"> </v>
      </c>
    </row>
    <row r="80" spans="1:84">
      <c r="A80" t="e">
        <f>IF(AJ80,INDEX(Code!$A:$A,AK80),"")</f>
        <v>#VALUE!</v>
      </c>
      <c r="B80" s="12" t="e">
        <f t="shared" si="62"/>
        <v>#VALUE!</v>
      </c>
      <c r="C80" t="e">
        <f t="shared" si="63"/>
        <v>#VALUE!</v>
      </c>
      <c r="F80" s="1">
        <f>IFERROR(VLOOKUP(INDEX(Code!$A:$A,AK80),$AE$1:$AF$24,2,FALSE),0)</f>
        <v>0</v>
      </c>
      <c r="AJ80" s="1" t="e">
        <f t="shared" si="61"/>
        <v>#VALUE!</v>
      </c>
      <c r="AK80" s="1" t="e">
        <f t="shared" si="100"/>
        <v>#VALUE!</v>
      </c>
      <c r="AL80" s="1" t="e">
        <f t="shared" si="64"/>
        <v>#VALUE!</v>
      </c>
      <c r="AO80" s="12">
        <f>IF(LEFT(AS80,4)=".org",MAX(AO$1:AO79)+1,0)</f>
        <v>0</v>
      </c>
      <c r="AP80" s="1" t="e">
        <f>IF(AS79="","",MAX(AP81:AP$65535)+1)</f>
        <v>#REF!</v>
      </c>
      <c r="AQ80" s="1" t="e">
        <f t="shared" si="66"/>
        <v>#REF!</v>
      </c>
      <c r="AR80" s="1" t="str">
        <f t="shared" si="67"/>
        <v>0x8007A894</v>
      </c>
      <c r="AS80" s="16" t="str">
        <f>INDEX(Code!$B:$B,ROW())&amp;""</f>
        <v>or r3, r5, r0</v>
      </c>
      <c r="AT80" s="12">
        <v>1</v>
      </c>
      <c r="AU80" s="12">
        <f t="shared" si="68"/>
        <v>3</v>
      </c>
      <c r="AV80" s="12">
        <f t="shared" si="69"/>
        <v>6</v>
      </c>
      <c r="AW80" s="12">
        <f t="shared" si="70"/>
        <v>10</v>
      </c>
      <c r="AX80" s="12">
        <f t="shared" si="65"/>
        <v>14</v>
      </c>
      <c r="AY80" s="12">
        <f t="shared" si="71"/>
        <v>13</v>
      </c>
      <c r="AZ80" s="17" t="str">
        <f t="shared" si="72"/>
        <v>or</v>
      </c>
      <c r="BA80" s="17" t="str">
        <f t="shared" si="73"/>
        <v>r3</v>
      </c>
      <c r="BB80" s="17" t="str">
        <f t="shared" si="74"/>
        <v>r5</v>
      </c>
      <c r="BC80" s="17" t="str">
        <f t="shared" si="75"/>
        <v>r0</v>
      </c>
      <c r="BD80" s="17" t="str">
        <f t="shared" si="76"/>
        <v/>
      </c>
      <c r="BE80" s="17">
        <f t="shared" si="77"/>
        <v>1</v>
      </c>
      <c r="BF80" s="17">
        <f t="shared" si="78"/>
        <v>2</v>
      </c>
      <c r="BG80" s="17">
        <f t="shared" si="79"/>
        <v>3</v>
      </c>
      <c r="BH80" s="17">
        <f t="shared" si="80"/>
        <v>0</v>
      </c>
      <c r="BI80" s="17">
        <f t="shared" si="81"/>
        <v>0</v>
      </c>
      <c r="BJ80" s="17"/>
      <c r="BM80" s="12" t="str">
        <f t="shared" si="82"/>
        <v>00011</v>
      </c>
      <c r="BN80" s="12" t="str">
        <f t="shared" si="83"/>
        <v>00101</v>
      </c>
      <c r="BO80" s="12" t="str">
        <f t="shared" si="84"/>
        <v>00000</v>
      </c>
      <c r="BP80" s="12" t="str">
        <f t="shared" si="85"/>
        <v/>
      </c>
      <c r="BQ80" s="12" t="str">
        <f t="shared" si="86"/>
        <v/>
      </c>
      <c r="BR80" s="12" t="str">
        <f t="shared" si="87"/>
        <v/>
      </c>
      <c r="BS80" s="12" t="str">
        <f t="shared" si="88"/>
        <v>00000</v>
      </c>
      <c r="BT80" s="12" t="str">
        <f t="shared" si="89"/>
        <v>15DA</v>
      </c>
      <c r="BU80" s="12" t="str">
        <f t="shared" si="90"/>
        <v>0000000</v>
      </c>
      <c r="BV80" s="12" t="str">
        <f t="shared" si="91"/>
        <v/>
      </c>
      <c r="BW80" s="12" t="str">
        <f t="shared" si="92"/>
        <v/>
      </c>
      <c r="BX80" s="12" t="str">
        <f t="shared" si="93"/>
        <v/>
      </c>
      <c r="BY80" s="18" t="str">
        <f t="shared" si="94"/>
        <v/>
      </c>
      <c r="BZ80" s="12" t="str">
        <f t="shared" si="95"/>
        <v/>
      </c>
      <c r="CA80" s="18" t="str">
        <f t="shared" si="96"/>
        <v>00000000000000000000</v>
      </c>
      <c r="CB80" s="18" t="str">
        <f>IFERROR(VLOOKUP(AZ80,Opcodes!$A$1:$B$88,2, FALSE),"")</f>
        <v>000000WEQZ100101</v>
      </c>
      <c r="CC80" s="12" t="str">
        <f>SUBSTITUTE(SUBSTITUTE(SUBSTITUTE(SUBSTITUTE(SUBSTITUTE(SUBSTITUTE(SUBSTITUTE(SUBSTITUTE(SUBSTITUTE(SUBSTITUTE(CB80,Opcodes!$I$3,BM80),Opcodes!$I$4,BN80),Opcodes!$I$5,BO80),Opcodes!$I$6,BZ80),Opcodes!$I$8,BV80),Opcodes!$I$9,BW80),Opcodes!$I$10,BX80),Opcodes!$I$11,BY80),Opcodes!$I$15,"00000"),Opcodes!$I$13,CA80)</f>
        <v>00000000101000000001100000100101</v>
      </c>
      <c r="CD80" s="12" t="str">
        <f t="shared" si="97"/>
        <v/>
      </c>
      <c r="CE80" s="12" t="str">
        <f t="shared" si="98"/>
        <v>2518A000</v>
      </c>
      <c r="CF80" s="12" t="str">
        <f t="shared" si="99"/>
        <v xml:space="preserve"> </v>
      </c>
    </row>
    <row r="81" spans="1:84">
      <c r="A81" t="e">
        <f>IF(AJ81,INDEX(Code!$A:$A,AK81),"")</f>
        <v>#VALUE!</v>
      </c>
      <c r="B81" s="12" t="e">
        <f t="shared" si="62"/>
        <v>#VALUE!</v>
      </c>
      <c r="C81" t="e">
        <f t="shared" si="63"/>
        <v>#VALUE!</v>
      </c>
      <c r="F81" s="1">
        <f>IFERROR(VLOOKUP(INDEX(Code!$A:$A,AK81),$AE$1:$AF$24,2,FALSE),0)</f>
        <v>0</v>
      </c>
      <c r="AJ81" s="1" t="e">
        <f t="shared" si="61"/>
        <v>#VALUE!</v>
      </c>
      <c r="AK81" s="1" t="e">
        <f t="shared" si="100"/>
        <v>#VALUE!</v>
      </c>
      <c r="AL81" s="1" t="e">
        <f t="shared" si="64"/>
        <v>#VALUE!</v>
      </c>
      <c r="AO81" s="12">
        <f>IF(LEFT(AS81,4)=".org",MAX(AO$1:AO80)+1,0)</f>
        <v>0</v>
      </c>
      <c r="AP81" s="1" t="e">
        <f>IF(AS80="","",MAX(AP82:AP$65535)+1)</f>
        <v>#REF!</v>
      </c>
      <c r="AQ81" s="1" t="e">
        <f t="shared" si="66"/>
        <v>#REF!</v>
      </c>
      <c r="AR81" s="1" t="str">
        <f t="shared" si="67"/>
        <v>0x8007A898</v>
      </c>
      <c r="AS81" s="16" t="str">
        <f>INDEX(Code!$B:$B,ROW())&amp;""</f>
        <v>or r5, r2, r0</v>
      </c>
      <c r="AT81" s="12">
        <v>1</v>
      </c>
      <c r="AU81" s="12">
        <f t="shared" si="68"/>
        <v>3</v>
      </c>
      <c r="AV81" s="12">
        <f t="shared" si="69"/>
        <v>6</v>
      </c>
      <c r="AW81" s="12">
        <f t="shared" si="70"/>
        <v>10</v>
      </c>
      <c r="AX81" s="12">
        <f t="shared" si="65"/>
        <v>14</v>
      </c>
      <c r="AY81" s="12">
        <f t="shared" si="71"/>
        <v>13</v>
      </c>
      <c r="AZ81" s="17" t="str">
        <f t="shared" si="72"/>
        <v>or</v>
      </c>
      <c r="BA81" s="17" t="str">
        <f t="shared" si="73"/>
        <v>r5</v>
      </c>
      <c r="BB81" s="17" t="str">
        <f t="shared" si="74"/>
        <v>r2</v>
      </c>
      <c r="BC81" s="17" t="str">
        <f t="shared" si="75"/>
        <v>r0</v>
      </c>
      <c r="BD81" s="17" t="str">
        <f t="shared" si="76"/>
        <v/>
      </c>
      <c r="BE81" s="17">
        <f t="shared" si="77"/>
        <v>1</v>
      </c>
      <c r="BF81" s="17">
        <f t="shared" si="78"/>
        <v>2</v>
      </c>
      <c r="BG81" s="17">
        <f t="shared" si="79"/>
        <v>3</v>
      </c>
      <c r="BH81" s="17">
        <f t="shared" si="80"/>
        <v>0</v>
      </c>
      <c r="BI81" s="17">
        <f t="shared" si="81"/>
        <v>0</v>
      </c>
      <c r="BJ81" s="17"/>
      <c r="BM81" s="12" t="str">
        <f t="shared" si="82"/>
        <v>00101</v>
      </c>
      <c r="BN81" s="12" t="str">
        <f t="shared" si="83"/>
        <v>00010</v>
      </c>
      <c r="BO81" s="12" t="str">
        <f t="shared" si="84"/>
        <v>00000</v>
      </c>
      <c r="BP81" s="12" t="str">
        <f t="shared" si="85"/>
        <v/>
      </c>
      <c r="BQ81" s="12" t="str">
        <f t="shared" si="86"/>
        <v/>
      </c>
      <c r="BR81" s="12" t="str">
        <f t="shared" si="87"/>
        <v/>
      </c>
      <c r="BS81" s="12" t="str">
        <f t="shared" si="88"/>
        <v>00000</v>
      </c>
      <c r="BT81" s="12" t="str">
        <f t="shared" si="89"/>
        <v>15D9</v>
      </c>
      <c r="BU81" s="12" t="str">
        <f t="shared" si="90"/>
        <v>0000000</v>
      </c>
      <c r="BV81" s="12" t="str">
        <f t="shared" si="91"/>
        <v/>
      </c>
      <c r="BW81" s="12" t="str">
        <f t="shared" si="92"/>
        <v/>
      </c>
      <c r="BX81" s="12" t="str">
        <f t="shared" si="93"/>
        <v/>
      </c>
      <c r="BY81" s="18" t="str">
        <f t="shared" si="94"/>
        <v/>
      </c>
      <c r="BZ81" s="12" t="str">
        <f t="shared" si="95"/>
        <v/>
      </c>
      <c r="CA81" s="18" t="str">
        <f t="shared" si="96"/>
        <v>00000000000000000000</v>
      </c>
      <c r="CB81" s="18" t="str">
        <f>IFERROR(VLOOKUP(AZ81,Opcodes!$A$1:$B$88,2, FALSE),"")</f>
        <v>000000WEQZ100101</v>
      </c>
      <c r="CC81" s="12" t="str">
        <f>SUBSTITUTE(SUBSTITUTE(SUBSTITUTE(SUBSTITUTE(SUBSTITUTE(SUBSTITUTE(SUBSTITUTE(SUBSTITUTE(SUBSTITUTE(SUBSTITUTE(CB81,Opcodes!$I$3,BM81),Opcodes!$I$4,BN81),Opcodes!$I$5,BO81),Opcodes!$I$6,BZ81),Opcodes!$I$8,BV81),Opcodes!$I$9,BW81),Opcodes!$I$10,BX81),Opcodes!$I$11,BY81),Opcodes!$I$15,"00000"),Opcodes!$I$13,CA81)</f>
        <v>00000000010000000010100000100101</v>
      </c>
      <c r="CD81" s="12" t="str">
        <f t="shared" si="97"/>
        <v/>
      </c>
      <c r="CE81" s="12" t="str">
        <f t="shared" si="98"/>
        <v>25284000</v>
      </c>
      <c r="CF81" s="12" t="str">
        <f t="shared" si="99"/>
        <v xml:space="preserve"> </v>
      </c>
    </row>
    <row r="82" spans="1:84">
      <c r="A82" t="e">
        <f>IF(AJ82,INDEX(Code!$A:$A,AK82),"")</f>
        <v>#VALUE!</v>
      </c>
      <c r="B82" s="12" t="e">
        <f t="shared" si="62"/>
        <v>#VALUE!</v>
      </c>
      <c r="C82" t="e">
        <f t="shared" si="63"/>
        <v>#VALUE!</v>
      </c>
      <c r="F82" s="1">
        <f>IFERROR(VLOOKUP(INDEX(Code!$A:$A,AK82),$AE$1:$AF$24,2,FALSE),0)</f>
        <v>0</v>
      </c>
      <c r="AJ82" s="1" t="e">
        <f t="shared" si="61"/>
        <v>#VALUE!</v>
      </c>
      <c r="AK82" s="1" t="e">
        <f t="shared" si="100"/>
        <v>#VALUE!</v>
      </c>
      <c r="AL82" s="1" t="e">
        <f t="shared" si="64"/>
        <v>#VALUE!</v>
      </c>
      <c r="AO82" s="12">
        <f>IF(LEFT(AS82,4)=".org",MAX(AO$1:AO81)+1,0)</f>
        <v>0</v>
      </c>
      <c r="AP82" s="1" t="e">
        <f>IF(AS81="","",MAX(AP83:AP$65535)+1)</f>
        <v>#REF!</v>
      </c>
      <c r="AQ82" s="1" t="e">
        <f t="shared" si="66"/>
        <v>#REF!</v>
      </c>
      <c r="AR82" s="1" t="str">
        <f t="shared" si="67"/>
        <v>0x8007A89C</v>
      </c>
      <c r="AS82" s="16" t="str">
        <f>INDEX(Code!$B:$B,ROW())&amp;""</f>
        <v>ori r4, r0, 0x009A</v>
      </c>
      <c r="AT82" s="12">
        <v>1</v>
      </c>
      <c r="AU82" s="12">
        <f t="shared" si="68"/>
        <v>4</v>
      </c>
      <c r="AV82" s="12">
        <f t="shared" si="69"/>
        <v>7</v>
      </c>
      <c r="AW82" s="12">
        <f t="shared" si="70"/>
        <v>11</v>
      </c>
      <c r="AX82" s="12">
        <f t="shared" si="65"/>
        <v>19</v>
      </c>
      <c r="AY82" s="12">
        <f t="shared" si="71"/>
        <v>18</v>
      </c>
      <c r="AZ82" s="17" t="str">
        <f t="shared" si="72"/>
        <v>ori</v>
      </c>
      <c r="BA82" s="17" t="str">
        <f t="shared" si="73"/>
        <v>r4</v>
      </c>
      <c r="BB82" s="17" t="str">
        <f t="shared" si="74"/>
        <v>r0</v>
      </c>
      <c r="BC82" s="17" t="str">
        <f t="shared" si="75"/>
        <v>0x009A</v>
      </c>
      <c r="BD82" s="17" t="str">
        <f t="shared" si="76"/>
        <v/>
      </c>
      <c r="BE82" s="17">
        <f t="shared" si="77"/>
        <v>1</v>
      </c>
      <c r="BF82" s="17">
        <f t="shared" si="78"/>
        <v>2</v>
      </c>
      <c r="BG82" s="17">
        <f t="shared" si="79"/>
        <v>0</v>
      </c>
      <c r="BH82" s="17">
        <f t="shared" si="80"/>
        <v>3</v>
      </c>
      <c r="BI82" s="17">
        <f t="shared" si="81"/>
        <v>0</v>
      </c>
      <c r="BJ82" s="17"/>
      <c r="BM82" s="12" t="str">
        <f t="shared" si="82"/>
        <v>00100</v>
      </c>
      <c r="BN82" s="12" t="str">
        <f t="shared" si="83"/>
        <v>00000</v>
      </c>
      <c r="BO82" s="12" t="str">
        <f t="shared" si="84"/>
        <v/>
      </c>
      <c r="BP82" s="12" t="str">
        <f t="shared" si="85"/>
        <v>0x009A</v>
      </c>
      <c r="BQ82" s="12" t="str">
        <f t="shared" si="86"/>
        <v>FFFFFF66</v>
      </c>
      <c r="BR82" s="12" t="str">
        <f t="shared" si="87"/>
        <v>0000009A</v>
      </c>
      <c r="BS82" s="12" t="str">
        <f t="shared" si="88"/>
        <v>0009A</v>
      </c>
      <c r="BT82" s="12" t="str">
        <f t="shared" si="89"/>
        <v>15FF</v>
      </c>
      <c r="BU82" s="12" t="str">
        <f t="shared" si="90"/>
        <v>0000026</v>
      </c>
      <c r="BV82" s="12" t="str">
        <f t="shared" si="91"/>
        <v>0001010111111111</v>
      </c>
      <c r="BW82" s="12" t="str">
        <f t="shared" si="92"/>
        <v>00000000000000000000100110</v>
      </c>
      <c r="BX82" s="12" t="str">
        <f t="shared" si="93"/>
        <v>11010</v>
      </c>
      <c r="BY82" s="18" t="str">
        <f t="shared" si="94"/>
        <v>0000000010011010</v>
      </c>
      <c r="BZ82" s="12" t="str">
        <f t="shared" si="95"/>
        <v/>
      </c>
      <c r="CA82" s="18" t="str">
        <f t="shared" si="96"/>
        <v>00000000000010011010</v>
      </c>
      <c r="CB82" s="18" t="str">
        <f>IFERROR(VLOOKUP(AZ82,Opcodes!$A$1:$B$88,2, FALSE),"")</f>
        <v>001101WQL</v>
      </c>
      <c r="CC82" s="12" t="str">
        <f>SUBSTITUTE(SUBSTITUTE(SUBSTITUTE(SUBSTITUTE(SUBSTITUTE(SUBSTITUTE(SUBSTITUTE(SUBSTITUTE(SUBSTITUTE(SUBSTITUTE(CB82,Opcodes!$I$3,BM82),Opcodes!$I$4,BN82),Opcodes!$I$5,BO82),Opcodes!$I$6,BZ82),Opcodes!$I$8,BV82),Opcodes!$I$9,BW82),Opcodes!$I$10,BX82),Opcodes!$I$11,BY82),Opcodes!$I$15,"00000"),Opcodes!$I$13,CA82)</f>
        <v>00110100000001000000000010011010</v>
      </c>
      <c r="CD82" s="12" t="str">
        <f t="shared" si="97"/>
        <v/>
      </c>
      <c r="CE82" s="12" t="str">
        <f t="shared" si="98"/>
        <v>9A000434</v>
      </c>
      <c r="CF82" s="12" t="str">
        <f t="shared" si="99"/>
        <v xml:space="preserve"> </v>
      </c>
    </row>
    <row r="83" spans="1:84">
      <c r="A83" t="e">
        <f>IF(AJ83,INDEX(Code!$A:$A,AK83),"")</f>
        <v>#VALUE!</v>
      </c>
      <c r="B83" s="12" t="e">
        <f t="shared" si="62"/>
        <v>#VALUE!</v>
      </c>
      <c r="C83" t="e">
        <f t="shared" si="63"/>
        <v>#VALUE!</v>
      </c>
      <c r="F83" s="1">
        <f>IFERROR(VLOOKUP(INDEX(Code!$A:$A,AK83),$AE$1:$AF$24,2,FALSE),0)</f>
        <v>0</v>
      </c>
      <c r="AJ83" s="1" t="e">
        <f t="shared" si="61"/>
        <v>#VALUE!</v>
      </c>
      <c r="AK83" s="1" t="e">
        <f t="shared" si="100"/>
        <v>#VALUE!</v>
      </c>
      <c r="AL83" s="1" t="e">
        <f t="shared" si="64"/>
        <v>#VALUE!</v>
      </c>
      <c r="AO83" s="12">
        <f>IF(LEFT(AS83,4)=".org",MAX(AO$1:AO82)+1,0)</f>
        <v>0</v>
      </c>
      <c r="AP83" s="1" t="e">
        <f>IF(AS82="","",MAX(AP84:AP$65535)+1)</f>
        <v>#REF!</v>
      </c>
      <c r="AQ83" s="1" t="e">
        <f t="shared" si="66"/>
        <v>#REF!</v>
      </c>
      <c r="AR83" s="1" t="str">
        <f t="shared" si="67"/>
        <v>0x8007A8A0</v>
      </c>
      <c r="AS83" s="16" t="str">
        <f>INDEX(Code!$B:$B,ROW())&amp;""</f>
        <v/>
      </c>
      <c r="AT83" s="12">
        <v>1</v>
      </c>
      <c r="AU83" s="12" t="str">
        <f t="shared" si="68"/>
        <v/>
      </c>
      <c r="AV83" s="12">
        <f t="shared" si="69"/>
        <v>1</v>
      </c>
      <c r="AW83" s="12">
        <f t="shared" si="70"/>
        <v>1</v>
      </c>
      <c r="AX83" s="12">
        <f t="shared" si="65"/>
        <v>1</v>
      </c>
      <c r="AY83" s="12">
        <f t="shared" si="71"/>
        <v>0</v>
      </c>
      <c r="AZ83" s="17" t="e">
        <f t="shared" si="72"/>
        <v>#VALUE!</v>
      </c>
      <c r="BA83" s="17" t="str">
        <f t="shared" si="73"/>
        <v/>
      </c>
      <c r="BB83" s="17" t="str">
        <f t="shared" si="74"/>
        <v/>
      </c>
      <c r="BC83" s="17" t="str">
        <f t="shared" si="75"/>
        <v/>
      </c>
      <c r="BD83" s="17" t="str">
        <f t="shared" si="76"/>
        <v/>
      </c>
      <c r="BE83" s="17">
        <f t="shared" si="77"/>
        <v>0</v>
      </c>
      <c r="BF83" s="17">
        <f t="shared" si="78"/>
        <v>0</v>
      </c>
      <c r="BG83" s="17">
        <f t="shared" si="79"/>
        <v>0</v>
      </c>
      <c r="BH83" s="17">
        <f t="shared" si="80"/>
        <v>0</v>
      </c>
      <c r="BI83" s="17">
        <f t="shared" si="81"/>
        <v>0</v>
      </c>
      <c r="BJ83" s="17"/>
      <c r="BM83" s="12" t="str">
        <f t="shared" si="82"/>
        <v/>
      </c>
      <c r="BN83" s="12" t="str">
        <f t="shared" si="83"/>
        <v/>
      </c>
      <c r="BO83" s="12" t="str">
        <f t="shared" si="84"/>
        <v/>
      </c>
      <c r="BP83" s="12" t="str">
        <f t="shared" si="85"/>
        <v/>
      </c>
      <c r="BQ83" s="12" t="str">
        <f t="shared" si="86"/>
        <v/>
      </c>
      <c r="BR83" s="12" t="str">
        <f t="shared" si="87"/>
        <v/>
      </c>
      <c r="BS83" s="12" t="str">
        <f t="shared" si="88"/>
        <v>00000</v>
      </c>
      <c r="BT83" s="12" t="str">
        <f t="shared" si="89"/>
        <v>15D7</v>
      </c>
      <c r="BU83" s="12" t="str">
        <f t="shared" si="90"/>
        <v>0000000</v>
      </c>
      <c r="BV83" s="12" t="str">
        <f t="shared" si="91"/>
        <v/>
      </c>
      <c r="BW83" s="12" t="str">
        <f t="shared" si="92"/>
        <v/>
      </c>
      <c r="BX83" s="12" t="str">
        <f t="shared" si="93"/>
        <v/>
      </c>
      <c r="BY83" s="18" t="str">
        <f t="shared" si="94"/>
        <v/>
      </c>
      <c r="BZ83" s="12" t="str">
        <f t="shared" si="95"/>
        <v/>
      </c>
      <c r="CA83" s="18" t="str">
        <f t="shared" si="96"/>
        <v>00000000000000000000</v>
      </c>
      <c r="CB83" s="18" t="str">
        <f>IFERROR(VLOOKUP(AZ83,Opcodes!$A$1:$B$88,2, FALSE),"")</f>
        <v/>
      </c>
      <c r="CC83" s="12" t="str">
        <f>SUBSTITUTE(SUBSTITUTE(SUBSTITUTE(SUBSTITUTE(SUBSTITUTE(SUBSTITUTE(SUBSTITUTE(SUBSTITUTE(SUBSTITUTE(SUBSTITUTE(CB83,Opcodes!$I$3,BM83),Opcodes!$I$4,BN83),Opcodes!$I$5,BO83),Opcodes!$I$6,BZ83),Opcodes!$I$8,BV83),Opcodes!$I$9,BW83),Opcodes!$I$10,BX83),Opcodes!$I$11,BY83),Opcodes!$I$15,"00000"),Opcodes!$I$13,CA83)</f>
        <v/>
      </c>
      <c r="CD83" s="12" t="str">
        <f t="shared" si="97"/>
        <v/>
      </c>
      <c r="CE83" s="12" t="str">
        <f t="shared" si="98"/>
        <v/>
      </c>
      <c r="CF83" s="12" t="str">
        <f t="shared" si="99"/>
        <v xml:space="preserve"> </v>
      </c>
    </row>
    <row r="84" spans="1:84">
      <c r="A84" t="e">
        <f>IF(AJ84,INDEX(Code!$A:$A,AK84),"")</f>
        <v>#VALUE!</v>
      </c>
      <c r="B84" s="12" t="e">
        <f t="shared" si="62"/>
        <v>#VALUE!</v>
      </c>
      <c r="C84" t="e">
        <f t="shared" si="63"/>
        <v>#VALUE!</v>
      </c>
      <c r="F84" s="1">
        <f>IFERROR(VLOOKUP(INDEX(Code!$A:$A,AK84),$AE$1:$AF$24,2,FALSE),0)</f>
        <v>0</v>
      </c>
      <c r="AJ84" s="1" t="e">
        <f t="shared" si="61"/>
        <v>#VALUE!</v>
      </c>
      <c r="AK84" s="1" t="e">
        <f t="shared" si="100"/>
        <v>#VALUE!</v>
      </c>
      <c r="AL84" s="1" t="e">
        <f t="shared" si="64"/>
        <v>#VALUE!</v>
      </c>
      <c r="AO84" s="12" t="e">
        <f>IF(LEFT(AS84,4)=".org",MAX(AO$1:AO83)+1,0)</f>
        <v>#VALUE!</v>
      </c>
      <c r="AP84" s="1" t="str">
        <f>IF(AS83="","",MAX(AP85:AP$65535)+1)</f>
        <v/>
      </c>
      <c r="AQ84" s="1" t="e">
        <f t="shared" si="66"/>
        <v>#VALUE!</v>
      </c>
      <c r="AR84" s="1" t="str">
        <f t="shared" si="67"/>
        <v>0x8007A8A4</v>
      </c>
      <c r="AS84" s="16" t="str">
        <f>INDEX(Code!$B:$B,ROW())&amp;""</f>
        <v>.org 0x8007396C</v>
      </c>
      <c r="AT84" s="12">
        <v>1</v>
      </c>
      <c r="AU84" s="12">
        <f t="shared" si="68"/>
        <v>16</v>
      </c>
      <c r="AV84" s="12">
        <f t="shared" si="69"/>
        <v>16</v>
      </c>
      <c r="AW84" s="12">
        <f t="shared" si="70"/>
        <v>16</v>
      </c>
      <c r="AX84" s="12">
        <f t="shared" si="65"/>
        <v>16</v>
      </c>
      <c r="AY84" s="12">
        <f t="shared" si="71"/>
        <v>15</v>
      </c>
      <c r="AZ84" s="17" t="str">
        <f t="shared" si="72"/>
        <v>.org0x8007396C</v>
      </c>
      <c r="BA84" s="17" t="str">
        <f t="shared" si="73"/>
        <v/>
      </c>
      <c r="BB84" s="17" t="str">
        <f t="shared" si="74"/>
        <v/>
      </c>
      <c r="BC84" s="17" t="str">
        <f t="shared" si="75"/>
        <v/>
      </c>
      <c r="BD84" s="17" t="str">
        <f t="shared" si="76"/>
        <v/>
      </c>
      <c r="BE84" s="17">
        <f t="shared" si="77"/>
        <v>0</v>
      </c>
      <c r="BF84" s="17">
        <f t="shared" si="78"/>
        <v>0</v>
      </c>
      <c r="BG84" s="17">
        <f t="shared" si="79"/>
        <v>0</v>
      </c>
      <c r="BH84" s="17">
        <f t="shared" si="80"/>
        <v>0</v>
      </c>
      <c r="BI84" s="17">
        <f t="shared" si="81"/>
        <v>0</v>
      </c>
      <c r="BJ84" s="17"/>
      <c r="BM84" s="12" t="str">
        <f t="shared" si="82"/>
        <v/>
      </c>
      <c r="BN84" s="12" t="str">
        <f t="shared" si="83"/>
        <v/>
      </c>
      <c r="BO84" s="12" t="str">
        <f t="shared" si="84"/>
        <v/>
      </c>
      <c r="BP84" s="12" t="str">
        <f t="shared" si="85"/>
        <v/>
      </c>
      <c r="BQ84" s="12" t="str">
        <f t="shared" si="86"/>
        <v/>
      </c>
      <c r="BR84" s="12" t="str">
        <f t="shared" si="87"/>
        <v/>
      </c>
      <c r="BS84" s="12" t="str">
        <f t="shared" si="88"/>
        <v>00000</v>
      </c>
      <c r="BT84" s="12" t="str">
        <f t="shared" si="89"/>
        <v>15D6</v>
      </c>
      <c r="BU84" s="12" t="str">
        <f t="shared" si="90"/>
        <v>0000000</v>
      </c>
      <c r="BV84" s="12" t="str">
        <f t="shared" si="91"/>
        <v/>
      </c>
      <c r="BW84" s="12" t="str">
        <f t="shared" si="92"/>
        <v/>
      </c>
      <c r="BX84" s="12" t="str">
        <f t="shared" si="93"/>
        <v/>
      </c>
      <c r="BY84" s="18" t="str">
        <f t="shared" si="94"/>
        <v/>
      </c>
      <c r="BZ84" s="12" t="str">
        <f t="shared" si="95"/>
        <v/>
      </c>
      <c r="CA84" s="18" t="str">
        <f t="shared" si="96"/>
        <v>00000000000000000000</v>
      </c>
      <c r="CB84" s="18" t="str">
        <f>IFERROR(VLOOKUP(AZ84,Opcodes!$A$1:$B$88,2, FALSE),"")</f>
        <v/>
      </c>
      <c r="CC84" s="12" t="str">
        <f>SUBSTITUTE(SUBSTITUTE(SUBSTITUTE(SUBSTITUTE(SUBSTITUTE(SUBSTITUTE(SUBSTITUTE(SUBSTITUTE(SUBSTITUTE(SUBSTITUTE(CB84,Opcodes!$I$3,BM84),Opcodes!$I$4,BN84),Opcodes!$I$5,BO84),Opcodes!$I$6,BZ84),Opcodes!$I$8,BV84),Opcodes!$I$9,BW84),Opcodes!$I$10,BX84),Opcodes!$I$11,BY84),Opcodes!$I$15,"00000"),Opcodes!$I$13,CA84)</f>
        <v/>
      </c>
      <c r="CD84" s="12" t="str">
        <f t="shared" si="97"/>
        <v/>
      </c>
      <c r="CE84" s="12" t="str">
        <f t="shared" si="98"/>
        <v/>
      </c>
      <c r="CF84" s="12" t="str">
        <f t="shared" si="99"/>
        <v>Inv.</v>
      </c>
    </row>
    <row r="85" spans="1:84">
      <c r="A85" t="e">
        <f>IF(AJ85,INDEX(Code!$A:$A,AK85),"")</f>
        <v>#VALUE!</v>
      </c>
      <c r="B85" s="12" t="e">
        <f t="shared" si="62"/>
        <v>#VALUE!</v>
      </c>
      <c r="C85" t="e">
        <f t="shared" si="63"/>
        <v>#VALUE!</v>
      </c>
      <c r="F85" s="1">
        <f>IFERROR(VLOOKUP(INDEX(Code!$A:$A,AK85),$AE$1:$AF$24,2,FALSE),0)</f>
        <v>0</v>
      </c>
      <c r="AJ85" s="1" t="e">
        <f t="shared" si="61"/>
        <v>#VALUE!</v>
      </c>
      <c r="AK85" s="1" t="e">
        <f t="shared" si="100"/>
        <v>#VALUE!</v>
      </c>
      <c r="AL85" s="1" t="e">
        <f t="shared" si="64"/>
        <v>#VALUE!</v>
      </c>
      <c r="AO85" s="12">
        <f>IF(LEFT(AS85,4)=".org",MAX(AO$1:AO84)+1,0)</f>
        <v>0</v>
      </c>
      <c r="AP85" s="1" t="e">
        <f>IF(AS84="","",MAX(AP86:AP$65535)+1)</f>
        <v>#REF!</v>
      </c>
      <c r="AQ85" s="1" t="e">
        <f t="shared" si="66"/>
        <v>#REF!</v>
      </c>
      <c r="AR85" s="1" t="str">
        <f t="shared" si="67"/>
        <v>0x8007396C</v>
      </c>
      <c r="AS85" s="16" t="str">
        <f>INDEX(Code!$B:$B,ROW())&amp;""</f>
        <v>addu r5, r2, r20</v>
      </c>
      <c r="AT85" s="12">
        <v>1</v>
      </c>
      <c r="AU85" s="12">
        <f t="shared" si="68"/>
        <v>5</v>
      </c>
      <c r="AV85" s="12">
        <f t="shared" si="69"/>
        <v>8</v>
      </c>
      <c r="AW85" s="12">
        <f t="shared" si="70"/>
        <v>12</v>
      </c>
      <c r="AX85" s="12">
        <f t="shared" si="65"/>
        <v>17</v>
      </c>
      <c r="AY85" s="12">
        <f t="shared" si="71"/>
        <v>16</v>
      </c>
      <c r="AZ85" s="17" t="str">
        <f t="shared" si="72"/>
        <v>addu</v>
      </c>
      <c r="BA85" s="17" t="str">
        <f t="shared" si="73"/>
        <v>r5</v>
      </c>
      <c r="BB85" s="17" t="str">
        <f t="shared" si="74"/>
        <v>r2</v>
      </c>
      <c r="BC85" s="17" t="str">
        <f t="shared" si="75"/>
        <v>r20</v>
      </c>
      <c r="BD85" s="17" t="str">
        <f t="shared" si="76"/>
        <v/>
      </c>
      <c r="BE85" s="17">
        <f t="shared" si="77"/>
        <v>1</v>
      </c>
      <c r="BF85" s="17">
        <f t="shared" si="78"/>
        <v>2</v>
      </c>
      <c r="BG85" s="17">
        <f t="shared" si="79"/>
        <v>3</v>
      </c>
      <c r="BH85" s="17">
        <f t="shared" si="80"/>
        <v>0</v>
      </c>
      <c r="BI85" s="17">
        <f t="shared" si="81"/>
        <v>0</v>
      </c>
      <c r="BJ85" s="17"/>
      <c r="BM85" s="12" t="str">
        <f t="shared" si="82"/>
        <v>00101</v>
      </c>
      <c r="BN85" s="12" t="str">
        <f t="shared" si="83"/>
        <v>00010</v>
      </c>
      <c r="BO85" s="12" t="str">
        <f t="shared" si="84"/>
        <v>10100</v>
      </c>
      <c r="BP85" s="12" t="str">
        <f t="shared" si="85"/>
        <v/>
      </c>
      <c r="BQ85" s="12" t="str">
        <f t="shared" si="86"/>
        <v/>
      </c>
      <c r="BR85" s="12" t="str">
        <f t="shared" si="87"/>
        <v/>
      </c>
      <c r="BS85" s="12" t="str">
        <f t="shared" si="88"/>
        <v>00000</v>
      </c>
      <c r="BT85" s="12" t="str">
        <f t="shared" si="89"/>
        <v>31A4</v>
      </c>
      <c r="BU85" s="12" t="str">
        <f t="shared" si="90"/>
        <v>0000000</v>
      </c>
      <c r="BV85" s="12" t="str">
        <f t="shared" si="91"/>
        <v/>
      </c>
      <c r="BW85" s="12" t="str">
        <f t="shared" si="92"/>
        <v/>
      </c>
      <c r="BX85" s="12" t="str">
        <f t="shared" si="93"/>
        <v/>
      </c>
      <c r="BY85" s="18" t="str">
        <f t="shared" si="94"/>
        <v/>
      </c>
      <c r="BZ85" s="12" t="str">
        <f t="shared" si="95"/>
        <v/>
      </c>
      <c r="CA85" s="18" t="str">
        <f t="shared" si="96"/>
        <v>00000000000000000000</v>
      </c>
      <c r="CB85" s="18" t="str">
        <f>IFERROR(VLOOKUP(AZ85,Opcodes!$A$1:$B$88,2, FALSE),"")</f>
        <v>000000WEQZ100001</v>
      </c>
      <c r="CC85" s="12" t="str">
        <f>SUBSTITUTE(SUBSTITUTE(SUBSTITUTE(SUBSTITUTE(SUBSTITUTE(SUBSTITUTE(SUBSTITUTE(SUBSTITUTE(SUBSTITUTE(SUBSTITUTE(CB85,Opcodes!$I$3,BM85),Opcodes!$I$4,BN85),Opcodes!$I$5,BO85),Opcodes!$I$6,BZ85),Opcodes!$I$8,BV85),Opcodes!$I$9,BW85),Opcodes!$I$10,BX85),Opcodes!$I$11,BY85),Opcodes!$I$15,"00000"),Opcodes!$I$13,CA85)</f>
        <v>00000000010101000010100000100001</v>
      </c>
      <c r="CD85" s="12" t="str">
        <f t="shared" si="97"/>
        <v/>
      </c>
      <c r="CE85" s="12" t="str">
        <f t="shared" si="98"/>
        <v>21285400</v>
      </c>
      <c r="CF85" s="12" t="str">
        <f t="shared" si="99"/>
        <v xml:space="preserve"> </v>
      </c>
    </row>
    <row r="86" spans="1:84">
      <c r="A86" t="e">
        <f>IF(AJ86,INDEX(Code!$A:$A,AK86),"")</f>
        <v>#VALUE!</v>
      </c>
      <c r="B86" s="12" t="e">
        <f t="shared" si="62"/>
        <v>#VALUE!</v>
      </c>
      <c r="C86" t="e">
        <f t="shared" si="63"/>
        <v>#VALUE!</v>
      </c>
      <c r="F86" s="1">
        <f>IFERROR(VLOOKUP(INDEX(Code!$A:$A,AK86),$AE$1:$AF$24,2,FALSE),0)</f>
        <v>0</v>
      </c>
      <c r="AJ86" s="1" t="e">
        <f t="shared" si="61"/>
        <v>#VALUE!</v>
      </c>
      <c r="AK86" s="1" t="e">
        <f t="shared" si="100"/>
        <v>#VALUE!</v>
      </c>
      <c r="AL86" s="1" t="e">
        <f t="shared" si="64"/>
        <v>#VALUE!</v>
      </c>
      <c r="AO86" s="12">
        <f>IF(LEFT(AS86,4)=".org",MAX(AO$1:AO85)+1,0)</f>
        <v>0</v>
      </c>
      <c r="AP86" s="1" t="e">
        <f>IF(AS85="","",MAX(AP87:AP$65535)+1)</f>
        <v>#REF!</v>
      </c>
      <c r="AQ86" s="1" t="e">
        <f t="shared" si="66"/>
        <v>#REF!</v>
      </c>
      <c r="AR86" s="1" t="str">
        <f t="shared" si="67"/>
        <v>0x80073970</v>
      </c>
      <c r="AS86" s="16" t="str">
        <f>INDEX(Code!$B:$B,ROW())&amp;""</f>
        <v>or r3, r20, r0</v>
      </c>
      <c r="AT86" s="12">
        <v>1</v>
      </c>
      <c r="AU86" s="12">
        <f t="shared" si="68"/>
        <v>3</v>
      </c>
      <c r="AV86" s="12">
        <f t="shared" si="69"/>
        <v>6</v>
      </c>
      <c r="AW86" s="12">
        <f t="shared" si="70"/>
        <v>11</v>
      </c>
      <c r="AX86" s="12">
        <f t="shared" si="65"/>
        <v>15</v>
      </c>
      <c r="AY86" s="12">
        <f t="shared" si="71"/>
        <v>14</v>
      </c>
      <c r="AZ86" s="17" t="str">
        <f t="shared" si="72"/>
        <v>or</v>
      </c>
      <c r="BA86" s="17" t="str">
        <f t="shared" si="73"/>
        <v>r3</v>
      </c>
      <c r="BB86" s="17" t="str">
        <f t="shared" si="74"/>
        <v>r20</v>
      </c>
      <c r="BC86" s="17" t="str">
        <f t="shared" si="75"/>
        <v>r0</v>
      </c>
      <c r="BD86" s="17" t="str">
        <f t="shared" si="76"/>
        <v/>
      </c>
      <c r="BE86" s="17">
        <f t="shared" si="77"/>
        <v>1</v>
      </c>
      <c r="BF86" s="17">
        <f t="shared" si="78"/>
        <v>2</v>
      </c>
      <c r="BG86" s="17">
        <f t="shared" si="79"/>
        <v>3</v>
      </c>
      <c r="BH86" s="17">
        <f t="shared" si="80"/>
        <v>0</v>
      </c>
      <c r="BI86" s="17">
        <f t="shared" si="81"/>
        <v>0</v>
      </c>
      <c r="BJ86" s="17"/>
      <c r="BM86" s="12" t="str">
        <f t="shared" si="82"/>
        <v>00011</v>
      </c>
      <c r="BN86" s="12" t="str">
        <f t="shared" si="83"/>
        <v>10100</v>
      </c>
      <c r="BO86" s="12" t="str">
        <f t="shared" si="84"/>
        <v>00000</v>
      </c>
      <c r="BP86" s="12" t="str">
        <f t="shared" si="85"/>
        <v/>
      </c>
      <c r="BQ86" s="12" t="str">
        <f t="shared" si="86"/>
        <v/>
      </c>
      <c r="BR86" s="12" t="str">
        <f t="shared" si="87"/>
        <v/>
      </c>
      <c r="BS86" s="12" t="str">
        <f t="shared" si="88"/>
        <v>00000</v>
      </c>
      <c r="BT86" s="12" t="str">
        <f t="shared" si="89"/>
        <v>31A3</v>
      </c>
      <c r="BU86" s="12" t="str">
        <f t="shared" si="90"/>
        <v>0000000</v>
      </c>
      <c r="BV86" s="12" t="str">
        <f t="shared" si="91"/>
        <v/>
      </c>
      <c r="BW86" s="12" t="str">
        <f t="shared" si="92"/>
        <v/>
      </c>
      <c r="BX86" s="12" t="str">
        <f t="shared" si="93"/>
        <v/>
      </c>
      <c r="BY86" s="18" t="str">
        <f t="shared" si="94"/>
        <v/>
      </c>
      <c r="BZ86" s="12" t="str">
        <f t="shared" si="95"/>
        <v/>
      </c>
      <c r="CA86" s="18" t="str">
        <f t="shared" si="96"/>
        <v>00000000000000000000</v>
      </c>
      <c r="CB86" s="18" t="str">
        <f>IFERROR(VLOOKUP(AZ86,Opcodes!$A$1:$B$88,2, FALSE),"")</f>
        <v>000000WEQZ100101</v>
      </c>
      <c r="CC86" s="12" t="str">
        <f>SUBSTITUTE(SUBSTITUTE(SUBSTITUTE(SUBSTITUTE(SUBSTITUTE(SUBSTITUTE(SUBSTITUTE(SUBSTITUTE(SUBSTITUTE(SUBSTITUTE(CB86,Opcodes!$I$3,BM86),Opcodes!$I$4,BN86),Opcodes!$I$5,BO86),Opcodes!$I$6,BZ86),Opcodes!$I$8,BV86),Opcodes!$I$9,BW86),Opcodes!$I$10,BX86),Opcodes!$I$11,BY86),Opcodes!$I$15,"00000"),Opcodes!$I$13,CA86)</f>
        <v>00000010100000000001100000100101</v>
      </c>
      <c r="CD86" s="12" t="str">
        <f t="shared" si="97"/>
        <v/>
      </c>
      <c r="CE86" s="12" t="str">
        <f t="shared" si="98"/>
        <v>25188002</v>
      </c>
      <c r="CF86" s="12" t="str">
        <f t="shared" si="99"/>
        <v xml:space="preserve"> </v>
      </c>
    </row>
    <row r="87" spans="1:84">
      <c r="A87" t="e">
        <f>IF(AJ87,INDEX(Code!$A:$A,AK87),"")</f>
        <v>#VALUE!</v>
      </c>
      <c r="B87" s="12" t="e">
        <f t="shared" si="62"/>
        <v>#VALUE!</v>
      </c>
      <c r="C87" t="e">
        <f t="shared" si="63"/>
        <v>#VALUE!</v>
      </c>
      <c r="F87" s="1">
        <f>IFERROR(VLOOKUP(INDEX(Code!$A:$A,AK87),$AE$1:$AF$24,2,FALSE),0)</f>
        <v>0</v>
      </c>
      <c r="AJ87" s="1" t="e">
        <f t="shared" si="61"/>
        <v>#VALUE!</v>
      </c>
      <c r="AK87" s="1" t="e">
        <f t="shared" si="100"/>
        <v>#VALUE!</v>
      </c>
      <c r="AL87" s="1" t="e">
        <f t="shared" si="64"/>
        <v>#VALUE!</v>
      </c>
      <c r="AO87" s="12">
        <f>IF(LEFT(AS87,4)=".org",MAX(AO$1:AO86)+1,0)</f>
        <v>0</v>
      </c>
      <c r="AP87" s="1" t="e">
        <f>IF(AS86="","",MAX(AP88:AP$65535)+1)</f>
        <v>#REF!</v>
      </c>
      <c r="AQ87" s="1" t="e">
        <f t="shared" si="66"/>
        <v>#REF!</v>
      </c>
      <c r="AR87" s="1" t="str">
        <f t="shared" si="67"/>
        <v>0x80073974</v>
      </c>
      <c r="AS87" s="16" t="str">
        <f>INDEX(Code!$B:$B,ROW())&amp;""</f>
        <v>or r16, r19, r0</v>
      </c>
      <c r="AT87" s="12">
        <v>1</v>
      </c>
      <c r="AU87" s="12">
        <f t="shared" si="68"/>
        <v>3</v>
      </c>
      <c r="AV87" s="12">
        <f t="shared" si="69"/>
        <v>7</v>
      </c>
      <c r="AW87" s="12">
        <f t="shared" si="70"/>
        <v>12</v>
      </c>
      <c r="AX87" s="12">
        <f t="shared" si="65"/>
        <v>16</v>
      </c>
      <c r="AY87" s="12">
        <f t="shared" si="71"/>
        <v>15</v>
      </c>
      <c r="AZ87" s="17" t="str">
        <f t="shared" si="72"/>
        <v>or</v>
      </c>
      <c r="BA87" s="17" t="str">
        <f t="shared" si="73"/>
        <v>r16</v>
      </c>
      <c r="BB87" s="17" t="str">
        <f t="shared" si="74"/>
        <v>r19</v>
      </c>
      <c r="BC87" s="17" t="str">
        <f t="shared" si="75"/>
        <v>r0</v>
      </c>
      <c r="BD87" s="17" t="str">
        <f t="shared" si="76"/>
        <v/>
      </c>
      <c r="BE87" s="17">
        <f t="shared" si="77"/>
        <v>1</v>
      </c>
      <c r="BF87" s="17">
        <f t="shared" si="78"/>
        <v>2</v>
      </c>
      <c r="BG87" s="17">
        <f t="shared" si="79"/>
        <v>3</v>
      </c>
      <c r="BH87" s="17">
        <f t="shared" si="80"/>
        <v>0</v>
      </c>
      <c r="BI87" s="17">
        <f t="shared" si="81"/>
        <v>0</v>
      </c>
      <c r="BJ87" s="17"/>
      <c r="BM87" s="12" t="str">
        <f t="shared" si="82"/>
        <v>10000</v>
      </c>
      <c r="BN87" s="12" t="str">
        <f t="shared" si="83"/>
        <v>10011</v>
      </c>
      <c r="BO87" s="12" t="str">
        <f t="shared" si="84"/>
        <v>00000</v>
      </c>
      <c r="BP87" s="12" t="str">
        <f t="shared" si="85"/>
        <v/>
      </c>
      <c r="BQ87" s="12" t="str">
        <f t="shared" si="86"/>
        <v/>
      </c>
      <c r="BR87" s="12" t="str">
        <f t="shared" si="87"/>
        <v/>
      </c>
      <c r="BS87" s="12" t="str">
        <f t="shared" si="88"/>
        <v>00000</v>
      </c>
      <c r="BT87" s="12" t="str">
        <f t="shared" si="89"/>
        <v>31A2</v>
      </c>
      <c r="BU87" s="12" t="str">
        <f t="shared" si="90"/>
        <v>0000000</v>
      </c>
      <c r="BV87" s="12" t="str">
        <f t="shared" si="91"/>
        <v/>
      </c>
      <c r="BW87" s="12" t="str">
        <f t="shared" si="92"/>
        <v/>
      </c>
      <c r="BX87" s="12" t="str">
        <f t="shared" si="93"/>
        <v/>
      </c>
      <c r="BY87" s="18" t="str">
        <f t="shared" si="94"/>
        <v/>
      </c>
      <c r="BZ87" s="12" t="str">
        <f t="shared" si="95"/>
        <v/>
      </c>
      <c r="CA87" s="18" t="str">
        <f t="shared" si="96"/>
        <v>00000000000000000000</v>
      </c>
      <c r="CB87" s="18" t="str">
        <f>IFERROR(VLOOKUP(AZ87,Opcodes!$A$1:$B$88,2, FALSE),"")</f>
        <v>000000WEQZ100101</v>
      </c>
      <c r="CC87" s="12" t="str">
        <f>SUBSTITUTE(SUBSTITUTE(SUBSTITUTE(SUBSTITUTE(SUBSTITUTE(SUBSTITUTE(SUBSTITUTE(SUBSTITUTE(SUBSTITUTE(SUBSTITUTE(CB87,Opcodes!$I$3,BM87),Opcodes!$I$4,BN87),Opcodes!$I$5,BO87),Opcodes!$I$6,BZ87),Opcodes!$I$8,BV87),Opcodes!$I$9,BW87),Opcodes!$I$10,BX87),Opcodes!$I$11,BY87),Opcodes!$I$15,"00000"),Opcodes!$I$13,CA87)</f>
        <v>00000010011000001000000000100101</v>
      </c>
      <c r="CD87" s="12" t="str">
        <f t="shared" si="97"/>
        <v/>
      </c>
      <c r="CE87" s="12" t="str">
        <f t="shared" si="98"/>
        <v>25806002</v>
      </c>
      <c r="CF87" s="12" t="str">
        <f t="shared" si="99"/>
        <v xml:space="preserve"> </v>
      </c>
    </row>
    <row r="88" spans="1:84">
      <c r="A88" t="e">
        <f>IF(AJ88,INDEX(Code!$A:$A,AK88),"")</f>
        <v>#VALUE!</v>
      </c>
      <c r="B88" s="12" t="e">
        <f t="shared" si="62"/>
        <v>#VALUE!</v>
      </c>
      <c r="C88" t="e">
        <f t="shared" si="63"/>
        <v>#VALUE!</v>
      </c>
      <c r="F88" s="1">
        <f>IFERROR(VLOOKUP(INDEX(Code!$A:$A,AK88),$AE$1:$AF$24,2,FALSE),0)</f>
        <v>0</v>
      </c>
      <c r="AJ88" s="1" t="e">
        <f t="shared" si="61"/>
        <v>#VALUE!</v>
      </c>
      <c r="AK88" s="1" t="e">
        <f t="shared" si="100"/>
        <v>#VALUE!</v>
      </c>
      <c r="AL88" s="1" t="e">
        <f t="shared" si="64"/>
        <v>#VALUE!</v>
      </c>
      <c r="AO88" s="12">
        <f>IF(LEFT(AS88,4)=".org",MAX(AO$1:AO87)+1,0)</f>
        <v>0</v>
      </c>
      <c r="AP88" s="1" t="e">
        <f>IF(AS87="","",MAX(AP89:AP$65535)+1)</f>
        <v>#REF!</v>
      </c>
      <c r="AQ88" s="1" t="e">
        <f t="shared" si="66"/>
        <v>#REF!</v>
      </c>
      <c r="AR88" s="1" t="str">
        <f t="shared" si="67"/>
        <v>0x80073978</v>
      </c>
      <c r="AS88" s="16" t="str">
        <f>INDEX(Code!$B:$B,ROW())&amp;""</f>
        <v>jal 0x80150000</v>
      </c>
      <c r="AT88" s="12">
        <v>1</v>
      </c>
      <c r="AU88" s="12">
        <f t="shared" si="68"/>
        <v>4</v>
      </c>
      <c r="AV88" s="12">
        <f t="shared" si="69"/>
        <v>15</v>
      </c>
      <c r="AW88" s="12">
        <f t="shared" si="70"/>
        <v>15</v>
      </c>
      <c r="AX88" s="12">
        <f t="shared" si="65"/>
        <v>15</v>
      </c>
      <c r="AY88" s="12">
        <f t="shared" si="71"/>
        <v>14</v>
      </c>
      <c r="AZ88" s="17" t="str">
        <f t="shared" si="72"/>
        <v>jal</v>
      </c>
      <c r="BA88" s="17" t="str">
        <f t="shared" si="73"/>
        <v>0x80150000</v>
      </c>
      <c r="BB88" s="17" t="str">
        <f t="shared" si="74"/>
        <v/>
      </c>
      <c r="BC88" s="17" t="str">
        <f t="shared" si="75"/>
        <v/>
      </c>
      <c r="BD88" s="17" t="str">
        <f t="shared" si="76"/>
        <v/>
      </c>
      <c r="BE88" s="17">
        <f t="shared" si="77"/>
        <v>0</v>
      </c>
      <c r="BF88" s="17">
        <f t="shared" si="78"/>
        <v>0</v>
      </c>
      <c r="BG88" s="17">
        <f t="shared" si="79"/>
        <v>0</v>
      </c>
      <c r="BH88" s="17">
        <f t="shared" si="80"/>
        <v>1</v>
      </c>
      <c r="BI88" s="17">
        <f t="shared" si="81"/>
        <v>0</v>
      </c>
      <c r="BJ88" s="17"/>
      <c r="BM88" s="12" t="str">
        <f t="shared" si="82"/>
        <v/>
      </c>
      <c r="BN88" s="12" t="str">
        <f t="shared" si="83"/>
        <v/>
      </c>
      <c r="BO88" s="12" t="str">
        <f t="shared" si="84"/>
        <v/>
      </c>
      <c r="BP88" s="12" t="str">
        <f t="shared" si="85"/>
        <v>0x80150000</v>
      </c>
      <c r="BQ88" s="12" t="str">
        <f t="shared" si="86"/>
        <v>7FEB0000</v>
      </c>
      <c r="BR88" s="12" t="str">
        <f t="shared" si="87"/>
        <v>80150000</v>
      </c>
      <c r="BS88" s="12" t="str">
        <f t="shared" si="88"/>
        <v>50000</v>
      </c>
      <c r="BT88" s="12" t="str">
        <f t="shared" si="89"/>
        <v>71A1</v>
      </c>
      <c r="BU88" s="12" t="str">
        <f t="shared" si="90"/>
        <v>0054000</v>
      </c>
      <c r="BV88" s="12" t="str">
        <f t="shared" si="91"/>
        <v>0111000110100001</v>
      </c>
      <c r="BW88" s="12" t="str">
        <f t="shared" si="92"/>
        <v>00000001010100000000000000</v>
      </c>
      <c r="BX88" s="12" t="str">
        <f t="shared" si="93"/>
        <v>00000</v>
      </c>
      <c r="BY88" s="18" t="str">
        <f t="shared" si="94"/>
        <v>0000000000000000</v>
      </c>
      <c r="BZ88" s="12" t="str">
        <f t="shared" si="95"/>
        <v/>
      </c>
      <c r="CA88" s="18" t="str">
        <f t="shared" si="96"/>
        <v>01010000000000000000</v>
      </c>
      <c r="CB88" s="18" t="str">
        <f>IFERROR(VLOOKUP(AZ88,Opcodes!$A$1:$B$88,2, FALSE),"")</f>
        <v>000011J</v>
      </c>
      <c r="CC88" s="12" t="str">
        <f>SUBSTITUTE(SUBSTITUTE(SUBSTITUTE(SUBSTITUTE(SUBSTITUTE(SUBSTITUTE(SUBSTITUTE(SUBSTITUTE(SUBSTITUTE(SUBSTITUTE(CB88,Opcodes!$I$3,BM88),Opcodes!$I$4,BN88),Opcodes!$I$5,BO88),Opcodes!$I$6,BZ88),Opcodes!$I$8,BV88),Opcodes!$I$9,BW88),Opcodes!$I$10,BX88),Opcodes!$I$11,BY88),Opcodes!$I$15,"00000"),Opcodes!$I$13,CA88)</f>
        <v>00001100000001010100000000000000</v>
      </c>
      <c r="CD88" s="12" t="str">
        <f t="shared" si="97"/>
        <v/>
      </c>
      <c r="CE88" s="12" t="str">
        <f t="shared" si="98"/>
        <v>0040050C</v>
      </c>
      <c r="CF88" s="12" t="str">
        <f t="shared" si="99"/>
        <v xml:space="preserve"> </v>
      </c>
    </row>
    <row r="89" spans="1:84">
      <c r="A89" t="e">
        <f>IF(AJ89,INDEX(Code!$A:$A,AK89),"")</f>
        <v>#VALUE!</v>
      </c>
      <c r="B89" s="12" t="e">
        <f t="shared" si="62"/>
        <v>#VALUE!</v>
      </c>
      <c r="C89" t="e">
        <f t="shared" si="63"/>
        <v>#VALUE!</v>
      </c>
      <c r="F89" s="1">
        <f>IFERROR(VLOOKUP(INDEX(Code!$A:$A,AK89),$AE$1:$AF$24,2,FALSE),0)</f>
        <v>0</v>
      </c>
      <c r="AJ89" s="1" t="e">
        <f t="shared" si="61"/>
        <v>#VALUE!</v>
      </c>
      <c r="AK89" s="1" t="e">
        <f t="shared" si="100"/>
        <v>#VALUE!</v>
      </c>
      <c r="AL89" s="1" t="e">
        <f t="shared" si="64"/>
        <v>#VALUE!</v>
      </c>
      <c r="AO89" s="12">
        <f>IF(LEFT(AS89,4)=".org",MAX(AO$1:AO88)+1,0)</f>
        <v>0</v>
      </c>
      <c r="AP89" s="1" t="e">
        <f>IF(AS88="","",MAX(AP90:AP$65535)+1)</f>
        <v>#REF!</v>
      </c>
      <c r="AQ89" s="1" t="e">
        <f t="shared" si="66"/>
        <v>#REF!</v>
      </c>
      <c r="AR89" s="1" t="str">
        <f t="shared" si="67"/>
        <v>0x8007397C</v>
      </c>
      <c r="AS89" s="16" t="str">
        <f>INDEX(Code!$B:$B,ROW())&amp;""</f>
        <v>ori r2, r0, 0x0000</v>
      </c>
      <c r="AT89" s="12">
        <v>1</v>
      </c>
      <c r="AU89" s="12">
        <f t="shared" si="68"/>
        <v>4</v>
      </c>
      <c r="AV89" s="12">
        <f t="shared" si="69"/>
        <v>7</v>
      </c>
      <c r="AW89" s="12">
        <f t="shared" si="70"/>
        <v>11</v>
      </c>
      <c r="AX89" s="12">
        <f t="shared" si="65"/>
        <v>19</v>
      </c>
      <c r="AY89" s="12">
        <f t="shared" si="71"/>
        <v>18</v>
      </c>
      <c r="AZ89" s="17" t="str">
        <f t="shared" si="72"/>
        <v>ori</v>
      </c>
      <c r="BA89" s="17" t="str">
        <f t="shared" si="73"/>
        <v>r2</v>
      </c>
      <c r="BB89" s="17" t="str">
        <f t="shared" si="74"/>
        <v>r0</v>
      </c>
      <c r="BC89" s="17" t="str">
        <f t="shared" si="75"/>
        <v>0x0000</v>
      </c>
      <c r="BD89" s="17" t="str">
        <f t="shared" si="76"/>
        <v/>
      </c>
      <c r="BE89" s="17">
        <f t="shared" si="77"/>
        <v>1</v>
      </c>
      <c r="BF89" s="17">
        <f t="shared" si="78"/>
        <v>2</v>
      </c>
      <c r="BG89" s="17">
        <f t="shared" si="79"/>
        <v>0</v>
      </c>
      <c r="BH89" s="17">
        <f t="shared" si="80"/>
        <v>3</v>
      </c>
      <c r="BI89" s="17">
        <f t="shared" si="81"/>
        <v>0</v>
      </c>
      <c r="BJ89" s="17"/>
      <c r="BM89" s="12" t="str">
        <f t="shared" si="82"/>
        <v>00010</v>
      </c>
      <c r="BN89" s="12" t="str">
        <f t="shared" si="83"/>
        <v>00000</v>
      </c>
      <c r="BO89" s="12" t="str">
        <f t="shared" si="84"/>
        <v/>
      </c>
      <c r="BP89" s="12" t="str">
        <f t="shared" si="85"/>
        <v>0x0000</v>
      </c>
      <c r="BQ89" s="12" t="str">
        <f t="shared" si="86"/>
        <v>00000000</v>
      </c>
      <c r="BR89" s="12" t="str">
        <f t="shared" si="87"/>
        <v>00000000</v>
      </c>
      <c r="BS89" s="12" t="str">
        <f t="shared" si="88"/>
        <v>00000</v>
      </c>
      <c r="BT89" s="12" t="str">
        <f t="shared" si="89"/>
        <v>31A0</v>
      </c>
      <c r="BU89" s="12" t="str">
        <f t="shared" si="90"/>
        <v>0000000</v>
      </c>
      <c r="BV89" s="12" t="str">
        <f t="shared" si="91"/>
        <v>0011000110100000</v>
      </c>
      <c r="BW89" s="12" t="str">
        <f t="shared" si="92"/>
        <v>00000000000000000000000000</v>
      </c>
      <c r="BX89" s="12" t="str">
        <f t="shared" si="93"/>
        <v>00000</v>
      </c>
      <c r="BY89" s="18" t="str">
        <f t="shared" si="94"/>
        <v>0000000000000000</v>
      </c>
      <c r="BZ89" s="12" t="str">
        <f t="shared" si="95"/>
        <v/>
      </c>
      <c r="CA89" s="18" t="str">
        <f t="shared" si="96"/>
        <v>00000000000000000000</v>
      </c>
      <c r="CB89" s="18" t="str">
        <f>IFERROR(VLOOKUP(AZ89,Opcodes!$A$1:$B$88,2, FALSE),"")</f>
        <v>001101WQL</v>
      </c>
      <c r="CC89" s="12" t="str">
        <f>SUBSTITUTE(SUBSTITUTE(SUBSTITUTE(SUBSTITUTE(SUBSTITUTE(SUBSTITUTE(SUBSTITUTE(SUBSTITUTE(SUBSTITUTE(SUBSTITUTE(CB89,Opcodes!$I$3,BM89),Opcodes!$I$4,BN89),Opcodes!$I$5,BO89),Opcodes!$I$6,BZ89),Opcodes!$I$8,BV89),Opcodes!$I$9,BW89),Opcodes!$I$10,BX89),Opcodes!$I$11,BY89),Opcodes!$I$15,"00000"),Opcodes!$I$13,CA89)</f>
        <v>00110100000000100000000000000000</v>
      </c>
      <c r="CD89" s="12" t="str">
        <f t="shared" si="97"/>
        <v/>
      </c>
      <c r="CE89" s="12" t="str">
        <f t="shared" si="98"/>
        <v>00000234</v>
      </c>
      <c r="CF89" s="12" t="str">
        <f t="shared" si="99"/>
        <v xml:space="preserve"> </v>
      </c>
    </row>
    <row r="90" spans="1:84">
      <c r="A90" t="e">
        <f>IF(AJ90,INDEX(Code!$A:$A,AK90),"")</f>
        <v>#VALUE!</v>
      </c>
      <c r="B90" s="12" t="e">
        <f t="shared" si="62"/>
        <v>#VALUE!</v>
      </c>
      <c r="C90" t="e">
        <f t="shared" si="63"/>
        <v>#VALUE!</v>
      </c>
      <c r="F90" s="1">
        <f>IFERROR(VLOOKUP(INDEX(Code!$A:$A,AK90),$AE$1:$AF$24,2,FALSE),0)</f>
        <v>0</v>
      </c>
      <c r="AJ90" s="1" t="e">
        <f t="shared" si="61"/>
        <v>#VALUE!</v>
      </c>
      <c r="AK90" s="1" t="e">
        <f t="shared" si="100"/>
        <v>#VALUE!</v>
      </c>
      <c r="AL90" s="1" t="e">
        <f t="shared" si="64"/>
        <v>#VALUE!</v>
      </c>
      <c r="AO90" s="12">
        <f>IF(LEFT(AS90,4)=".org",MAX(AO$1:AO89)+1,0)</f>
        <v>0</v>
      </c>
      <c r="AP90" s="1" t="e">
        <f>IF(AS89="","",MAX(AP91:AP$65535)+1)</f>
        <v>#REF!</v>
      </c>
      <c r="AQ90" s="1" t="e">
        <f t="shared" si="66"/>
        <v>#REF!</v>
      </c>
      <c r="AR90" s="1" t="str">
        <f t="shared" si="67"/>
        <v>0x80073980</v>
      </c>
      <c r="AS90" s="16" t="str">
        <f>INDEX(Code!$B:$B,ROW())&amp;""</f>
        <v>j 0x801500A0</v>
      </c>
      <c r="AT90" s="12">
        <v>1</v>
      </c>
      <c r="AU90" s="12">
        <f t="shared" si="68"/>
        <v>2</v>
      </c>
      <c r="AV90" s="12">
        <f t="shared" si="69"/>
        <v>13</v>
      </c>
      <c r="AW90" s="12">
        <f t="shared" si="70"/>
        <v>13</v>
      </c>
      <c r="AX90" s="12">
        <f t="shared" si="65"/>
        <v>13</v>
      </c>
      <c r="AY90" s="12">
        <f t="shared" si="71"/>
        <v>12</v>
      </c>
      <c r="AZ90" s="17" t="str">
        <f t="shared" si="72"/>
        <v>j</v>
      </c>
      <c r="BA90" s="17" t="str">
        <f t="shared" si="73"/>
        <v>0x801500A0</v>
      </c>
      <c r="BB90" s="17" t="str">
        <f t="shared" si="74"/>
        <v/>
      </c>
      <c r="BC90" s="17" t="str">
        <f t="shared" si="75"/>
        <v/>
      </c>
      <c r="BD90" s="17" t="str">
        <f t="shared" si="76"/>
        <v/>
      </c>
      <c r="BE90" s="17">
        <f t="shared" si="77"/>
        <v>0</v>
      </c>
      <c r="BF90" s="17">
        <f t="shared" si="78"/>
        <v>0</v>
      </c>
      <c r="BG90" s="17">
        <f t="shared" si="79"/>
        <v>0</v>
      </c>
      <c r="BH90" s="17">
        <f t="shared" si="80"/>
        <v>1</v>
      </c>
      <c r="BI90" s="17">
        <f t="shared" si="81"/>
        <v>0</v>
      </c>
      <c r="BJ90" s="17"/>
      <c r="BM90" s="12" t="str">
        <f t="shared" si="82"/>
        <v/>
      </c>
      <c r="BN90" s="12" t="str">
        <f t="shared" si="83"/>
        <v/>
      </c>
      <c r="BO90" s="12" t="str">
        <f t="shared" si="84"/>
        <v/>
      </c>
      <c r="BP90" s="12" t="str">
        <f t="shared" si="85"/>
        <v>0x801500A0</v>
      </c>
      <c r="BQ90" s="12" t="str">
        <f t="shared" si="86"/>
        <v>7FEAFF60</v>
      </c>
      <c r="BR90" s="12" t="str">
        <f t="shared" si="87"/>
        <v>801500A0</v>
      </c>
      <c r="BS90" s="12" t="str">
        <f t="shared" si="88"/>
        <v>500A0</v>
      </c>
      <c r="BT90" s="12" t="str">
        <f t="shared" si="89"/>
        <v>71C7</v>
      </c>
      <c r="BU90" s="12" t="str">
        <f t="shared" si="90"/>
        <v>0054028</v>
      </c>
      <c r="BV90" s="12" t="str">
        <f t="shared" si="91"/>
        <v>0111000111000111</v>
      </c>
      <c r="BW90" s="12" t="str">
        <f t="shared" si="92"/>
        <v>00000001010100000000101000</v>
      </c>
      <c r="BX90" s="12" t="str">
        <f t="shared" si="93"/>
        <v>00000</v>
      </c>
      <c r="BY90" s="18" t="str">
        <f t="shared" si="94"/>
        <v>0000000010100000</v>
      </c>
      <c r="BZ90" s="12" t="str">
        <f t="shared" si="95"/>
        <v/>
      </c>
      <c r="CA90" s="18" t="str">
        <f t="shared" si="96"/>
        <v>01010000000010100000</v>
      </c>
      <c r="CB90" s="18" t="str">
        <f>IFERROR(VLOOKUP(AZ90,Opcodes!$A$1:$B$88,2, FALSE),"")</f>
        <v>000010J</v>
      </c>
      <c r="CC90" s="12" t="str">
        <f>SUBSTITUTE(SUBSTITUTE(SUBSTITUTE(SUBSTITUTE(SUBSTITUTE(SUBSTITUTE(SUBSTITUTE(SUBSTITUTE(SUBSTITUTE(SUBSTITUTE(CB90,Opcodes!$I$3,BM90),Opcodes!$I$4,BN90),Opcodes!$I$5,BO90),Opcodes!$I$6,BZ90),Opcodes!$I$8,BV90),Opcodes!$I$9,BW90),Opcodes!$I$10,BX90),Opcodes!$I$11,BY90),Opcodes!$I$15,"00000"),Opcodes!$I$13,CA90)</f>
        <v>00001000000001010100000000101000</v>
      </c>
      <c r="CD90" s="12" t="str">
        <f t="shared" si="97"/>
        <v/>
      </c>
      <c r="CE90" s="12" t="str">
        <f t="shared" si="98"/>
        <v>28400508</v>
      </c>
      <c r="CF90" s="12" t="str">
        <f t="shared" si="99"/>
        <v xml:space="preserve"> </v>
      </c>
    </row>
    <row r="91" spans="1:84">
      <c r="A91" t="e">
        <f>IF(AJ91,INDEX(Code!$A:$A,AK91),"")</f>
        <v>#VALUE!</v>
      </c>
      <c r="B91" s="12" t="e">
        <f t="shared" si="62"/>
        <v>#VALUE!</v>
      </c>
      <c r="C91" t="e">
        <f t="shared" si="63"/>
        <v>#VALUE!</v>
      </c>
      <c r="F91" s="1">
        <f>IFERROR(VLOOKUP(INDEX(Code!$A:$A,AK91),$AE$1:$AF$24,2,FALSE),0)</f>
        <v>0</v>
      </c>
      <c r="AJ91" s="1" t="e">
        <f t="shared" si="61"/>
        <v>#VALUE!</v>
      </c>
      <c r="AK91" s="1" t="e">
        <f t="shared" si="100"/>
        <v>#VALUE!</v>
      </c>
      <c r="AL91" s="1" t="e">
        <f t="shared" si="64"/>
        <v>#VALUE!</v>
      </c>
      <c r="AO91" s="12">
        <f>IF(LEFT(AS91,4)=".org",MAX(AO$1:AO90)+1,0)</f>
        <v>0</v>
      </c>
      <c r="AP91" s="1" t="e">
        <f>IF(AS90="","",MAX(AP92:AP$65535)+1)</f>
        <v>#REF!</v>
      </c>
      <c r="AQ91" s="1" t="e">
        <f t="shared" si="66"/>
        <v>#REF!</v>
      </c>
      <c r="AR91" s="1" t="str">
        <f t="shared" si="67"/>
        <v>0x80073984</v>
      </c>
      <c r="AS91" s="16" t="str">
        <f>INDEX(Code!$B:$B,ROW())&amp;""</f>
        <v>or r4, r2, r0</v>
      </c>
      <c r="AT91" s="12">
        <v>1</v>
      </c>
      <c r="AU91" s="12">
        <f t="shared" si="68"/>
        <v>3</v>
      </c>
      <c r="AV91" s="12">
        <f t="shared" si="69"/>
        <v>6</v>
      </c>
      <c r="AW91" s="12">
        <f t="shared" si="70"/>
        <v>10</v>
      </c>
      <c r="AX91" s="12">
        <f t="shared" si="65"/>
        <v>14</v>
      </c>
      <c r="AY91" s="12">
        <f t="shared" si="71"/>
        <v>13</v>
      </c>
      <c r="AZ91" s="17" t="str">
        <f t="shared" si="72"/>
        <v>or</v>
      </c>
      <c r="BA91" s="17" t="str">
        <f t="shared" si="73"/>
        <v>r4</v>
      </c>
      <c r="BB91" s="17" t="str">
        <f t="shared" si="74"/>
        <v>r2</v>
      </c>
      <c r="BC91" s="17" t="str">
        <f t="shared" si="75"/>
        <v>r0</v>
      </c>
      <c r="BD91" s="17" t="str">
        <f t="shared" si="76"/>
        <v/>
      </c>
      <c r="BE91" s="17">
        <f t="shared" si="77"/>
        <v>1</v>
      </c>
      <c r="BF91" s="17">
        <f t="shared" si="78"/>
        <v>2</v>
      </c>
      <c r="BG91" s="17">
        <f t="shared" si="79"/>
        <v>3</v>
      </c>
      <c r="BH91" s="17">
        <f t="shared" si="80"/>
        <v>0</v>
      </c>
      <c r="BI91" s="17">
        <f t="shared" si="81"/>
        <v>0</v>
      </c>
      <c r="BJ91" s="17"/>
      <c r="BM91" s="12" t="str">
        <f t="shared" si="82"/>
        <v>00100</v>
      </c>
      <c r="BN91" s="12" t="str">
        <f t="shared" si="83"/>
        <v>00010</v>
      </c>
      <c r="BO91" s="12" t="str">
        <f t="shared" si="84"/>
        <v>00000</v>
      </c>
      <c r="BP91" s="12" t="str">
        <f t="shared" si="85"/>
        <v/>
      </c>
      <c r="BQ91" s="12" t="str">
        <f t="shared" si="86"/>
        <v/>
      </c>
      <c r="BR91" s="12" t="str">
        <f t="shared" si="87"/>
        <v/>
      </c>
      <c r="BS91" s="12" t="str">
        <f t="shared" si="88"/>
        <v>00000</v>
      </c>
      <c r="BT91" s="12" t="str">
        <f t="shared" si="89"/>
        <v>319E</v>
      </c>
      <c r="BU91" s="12" t="str">
        <f t="shared" si="90"/>
        <v>0000000</v>
      </c>
      <c r="BV91" s="12" t="str">
        <f t="shared" si="91"/>
        <v/>
      </c>
      <c r="BW91" s="12" t="str">
        <f t="shared" si="92"/>
        <v/>
      </c>
      <c r="BX91" s="12" t="str">
        <f t="shared" si="93"/>
        <v/>
      </c>
      <c r="BY91" s="18" t="str">
        <f t="shared" si="94"/>
        <v/>
      </c>
      <c r="BZ91" s="12" t="str">
        <f t="shared" si="95"/>
        <v/>
      </c>
      <c r="CA91" s="18" t="str">
        <f t="shared" si="96"/>
        <v>00000000000000000000</v>
      </c>
      <c r="CB91" s="18" t="str">
        <f>IFERROR(VLOOKUP(AZ91,Opcodes!$A$1:$B$88,2, FALSE),"")</f>
        <v>000000WEQZ100101</v>
      </c>
      <c r="CC91" s="12" t="str">
        <f>SUBSTITUTE(SUBSTITUTE(SUBSTITUTE(SUBSTITUTE(SUBSTITUTE(SUBSTITUTE(SUBSTITUTE(SUBSTITUTE(SUBSTITUTE(SUBSTITUTE(CB91,Opcodes!$I$3,BM91),Opcodes!$I$4,BN91),Opcodes!$I$5,BO91),Opcodes!$I$6,BZ91),Opcodes!$I$8,BV91),Opcodes!$I$9,BW91),Opcodes!$I$10,BX91),Opcodes!$I$11,BY91),Opcodes!$I$15,"00000"),Opcodes!$I$13,CA91)</f>
        <v>00000000010000000010000000100101</v>
      </c>
      <c r="CD91" s="12" t="str">
        <f t="shared" si="97"/>
        <v/>
      </c>
      <c r="CE91" s="12" t="str">
        <f t="shared" si="98"/>
        <v>25204000</v>
      </c>
      <c r="CF91" s="12" t="str">
        <f t="shared" si="99"/>
        <v xml:space="preserve"> </v>
      </c>
    </row>
    <row r="92" spans="1:84">
      <c r="A92" t="e">
        <f>IF(AJ92,INDEX(Code!$A:$A,AK92),"")</f>
        <v>#VALUE!</v>
      </c>
      <c r="B92" s="12" t="e">
        <f t="shared" si="62"/>
        <v>#VALUE!</v>
      </c>
      <c r="C92" t="e">
        <f t="shared" si="63"/>
        <v>#VALUE!</v>
      </c>
      <c r="F92" s="1">
        <f>IFERROR(VLOOKUP(INDEX(Code!$A:$A,AK92),$AE$1:$AF$24,2,FALSE),0)</f>
        <v>0</v>
      </c>
      <c r="AJ92" s="1" t="e">
        <f t="shared" si="61"/>
        <v>#VALUE!</v>
      </c>
      <c r="AK92" s="1" t="e">
        <f t="shared" si="100"/>
        <v>#VALUE!</v>
      </c>
      <c r="AL92" s="1" t="e">
        <f t="shared" si="64"/>
        <v>#VALUE!</v>
      </c>
      <c r="AO92" s="12">
        <f>IF(LEFT(AS92,4)=".org",MAX(AO$1:AO91)+1,0)</f>
        <v>0</v>
      </c>
      <c r="AP92" s="1" t="e">
        <f>IF(AS91="","",MAX(AP93:AP$65535)+1)</f>
        <v>#REF!</v>
      </c>
      <c r="AQ92" s="1" t="e">
        <f t="shared" si="66"/>
        <v>#REF!</v>
      </c>
      <c r="AR92" s="1" t="str">
        <f t="shared" si="67"/>
        <v>0x80073988</v>
      </c>
      <c r="AS92" s="16" t="str">
        <f>INDEX(Code!$B:$B,ROW())&amp;""</f>
        <v>addu r1, r1, r3</v>
      </c>
      <c r="AT92" s="12">
        <v>1</v>
      </c>
      <c r="AU92" s="12">
        <f t="shared" si="68"/>
        <v>5</v>
      </c>
      <c r="AV92" s="12">
        <f t="shared" si="69"/>
        <v>8</v>
      </c>
      <c r="AW92" s="12">
        <f t="shared" si="70"/>
        <v>12</v>
      </c>
      <c r="AX92" s="12">
        <f t="shared" si="65"/>
        <v>16</v>
      </c>
      <c r="AY92" s="12">
        <f t="shared" si="71"/>
        <v>15</v>
      </c>
      <c r="AZ92" s="17" t="str">
        <f t="shared" si="72"/>
        <v>addu</v>
      </c>
      <c r="BA92" s="17" t="str">
        <f t="shared" si="73"/>
        <v>r1</v>
      </c>
      <c r="BB92" s="17" t="str">
        <f t="shared" si="74"/>
        <v>r1</v>
      </c>
      <c r="BC92" s="17" t="str">
        <f t="shared" si="75"/>
        <v>r3</v>
      </c>
      <c r="BD92" s="17" t="str">
        <f t="shared" si="76"/>
        <v/>
      </c>
      <c r="BE92" s="17">
        <f t="shared" si="77"/>
        <v>1</v>
      </c>
      <c r="BF92" s="17">
        <f t="shared" si="78"/>
        <v>2</v>
      </c>
      <c r="BG92" s="17">
        <f t="shared" si="79"/>
        <v>3</v>
      </c>
      <c r="BH92" s="17">
        <f t="shared" si="80"/>
        <v>0</v>
      </c>
      <c r="BI92" s="17">
        <f t="shared" si="81"/>
        <v>0</v>
      </c>
      <c r="BJ92" s="17"/>
      <c r="BM92" s="12" t="str">
        <f t="shared" si="82"/>
        <v>00001</v>
      </c>
      <c r="BN92" s="12" t="str">
        <f t="shared" si="83"/>
        <v>00001</v>
      </c>
      <c r="BO92" s="12" t="str">
        <f t="shared" si="84"/>
        <v>00011</v>
      </c>
      <c r="BP92" s="12" t="str">
        <f t="shared" si="85"/>
        <v/>
      </c>
      <c r="BQ92" s="12" t="str">
        <f t="shared" si="86"/>
        <v/>
      </c>
      <c r="BR92" s="12" t="str">
        <f t="shared" si="87"/>
        <v/>
      </c>
      <c r="BS92" s="12" t="str">
        <f t="shared" si="88"/>
        <v>00000</v>
      </c>
      <c r="BT92" s="12" t="str">
        <f t="shared" si="89"/>
        <v>319D</v>
      </c>
      <c r="BU92" s="12" t="str">
        <f t="shared" si="90"/>
        <v>0000000</v>
      </c>
      <c r="BV92" s="12" t="str">
        <f t="shared" si="91"/>
        <v/>
      </c>
      <c r="BW92" s="12" t="str">
        <f t="shared" si="92"/>
        <v/>
      </c>
      <c r="BX92" s="12" t="str">
        <f t="shared" si="93"/>
        <v/>
      </c>
      <c r="BY92" s="18" t="str">
        <f t="shared" si="94"/>
        <v/>
      </c>
      <c r="BZ92" s="12" t="str">
        <f t="shared" si="95"/>
        <v/>
      </c>
      <c r="CA92" s="18" t="str">
        <f t="shared" si="96"/>
        <v>00000000000000000000</v>
      </c>
      <c r="CB92" s="18" t="str">
        <f>IFERROR(VLOOKUP(AZ92,Opcodes!$A$1:$B$88,2, FALSE),"")</f>
        <v>000000WEQZ100001</v>
      </c>
      <c r="CC92" s="12" t="str">
        <f>SUBSTITUTE(SUBSTITUTE(SUBSTITUTE(SUBSTITUTE(SUBSTITUTE(SUBSTITUTE(SUBSTITUTE(SUBSTITUTE(SUBSTITUTE(SUBSTITUTE(CB92,Opcodes!$I$3,BM92),Opcodes!$I$4,BN92),Opcodes!$I$5,BO92),Opcodes!$I$6,BZ92),Opcodes!$I$8,BV92),Opcodes!$I$9,BW92),Opcodes!$I$10,BX92),Opcodes!$I$11,BY92),Opcodes!$I$15,"00000"),Opcodes!$I$13,CA92)</f>
        <v>00000000001000110000100000100001</v>
      </c>
      <c r="CD92" s="12" t="str">
        <f t="shared" si="97"/>
        <v/>
      </c>
      <c r="CE92" s="12" t="str">
        <f t="shared" si="98"/>
        <v>21082300</v>
      </c>
      <c r="CF92" s="12" t="str">
        <f t="shared" si="99"/>
        <v xml:space="preserve"> </v>
      </c>
    </row>
    <row r="93" spans="1:84">
      <c r="A93" t="e">
        <f>IF(AJ93,INDEX(Code!$A:$A,AK93),"")</f>
        <v>#VALUE!</v>
      </c>
      <c r="B93" s="12" t="e">
        <f t="shared" si="62"/>
        <v>#VALUE!</v>
      </c>
      <c r="C93" t="e">
        <f t="shared" si="63"/>
        <v>#VALUE!</v>
      </c>
      <c r="F93" s="1">
        <f>IFERROR(VLOOKUP(INDEX(Code!$A:$A,AK93),$AE$1:$AF$24,2,FALSE),0)</f>
        <v>0</v>
      </c>
      <c r="AJ93" s="1" t="e">
        <f t="shared" si="61"/>
        <v>#VALUE!</v>
      </c>
      <c r="AK93" s="1" t="e">
        <f t="shared" si="100"/>
        <v>#VALUE!</v>
      </c>
      <c r="AL93" s="1" t="e">
        <f t="shared" si="64"/>
        <v>#VALUE!</v>
      </c>
      <c r="AO93" s="12">
        <f>IF(LEFT(AS93,4)=".org",MAX(AO$1:AO92)+1,0)</f>
        <v>0</v>
      </c>
      <c r="AP93" s="1" t="e">
        <f>IF(AS92="","",MAX(AP94:AP$65535)+1)</f>
        <v>#REF!</v>
      </c>
      <c r="AQ93" s="1" t="e">
        <f t="shared" si="66"/>
        <v>#REF!</v>
      </c>
      <c r="AR93" s="1" t="str">
        <f t="shared" si="67"/>
        <v>0x8007398C</v>
      </c>
      <c r="AS93" s="16" t="str">
        <f>INDEX(Code!$B:$B,ROW())&amp;""</f>
        <v>lbu r3, -0x0409(r1)</v>
      </c>
      <c r="AT93" s="12">
        <v>1</v>
      </c>
      <c r="AU93" s="12">
        <f t="shared" si="68"/>
        <v>4</v>
      </c>
      <c r="AV93" s="12">
        <f t="shared" si="69"/>
        <v>7</v>
      </c>
      <c r="AW93" s="12">
        <f t="shared" si="70"/>
        <v>17</v>
      </c>
      <c r="AX93" s="12">
        <f t="shared" si="65"/>
        <v>16</v>
      </c>
      <c r="AY93" s="12">
        <f t="shared" si="71"/>
        <v>19</v>
      </c>
      <c r="AZ93" s="17" t="str">
        <f t="shared" si="72"/>
        <v>lbu</v>
      </c>
      <c r="BA93" s="17" t="str">
        <f t="shared" si="73"/>
        <v>r3</v>
      </c>
      <c r="BB93" s="17" t="str">
        <f t="shared" si="74"/>
        <v>-0x0409</v>
      </c>
      <c r="BC93" s="17" t="str">
        <f t="shared" si="75"/>
        <v/>
      </c>
      <c r="BD93" s="17" t="str">
        <f t="shared" si="76"/>
        <v>r1</v>
      </c>
      <c r="BE93" s="17">
        <f t="shared" si="77"/>
        <v>1</v>
      </c>
      <c r="BF93" s="17">
        <f t="shared" si="78"/>
        <v>0</v>
      </c>
      <c r="BG93" s="17">
        <f t="shared" si="79"/>
        <v>0</v>
      </c>
      <c r="BH93" s="17">
        <f t="shared" si="80"/>
        <v>2</v>
      </c>
      <c r="BI93" s="17">
        <f t="shared" si="81"/>
        <v>4</v>
      </c>
      <c r="BJ93" s="17"/>
      <c r="BM93" s="12" t="str">
        <f t="shared" si="82"/>
        <v>00011</v>
      </c>
      <c r="BN93" s="12" t="str">
        <f t="shared" si="83"/>
        <v/>
      </c>
      <c r="BO93" s="12" t="str">
        <f t="shared" si="84"/>
        <v/>
      </c>
      <c r="BP93" s="12" t="str">
        <f t="shared" si="85"/>
        <v>-0x0409</v>
      </c>
      <c r="BQ93" s="12" t="str">
        <f t="shared" si="86"/>
        <v>FFFFFBF7</v>
      </c>
      <c r="BR93" s="12" t="str">
        <f t="shared" si="87"/>
        <v>FFFFFBF7</v>
      </c>
      <c r="BS93" s="12" t="str">
        <f t="shared" si="88"/>
        <v>FFBF7</v>
      </c>
      <c r="BT93" s="12" t="str">
        <f t="shared" si="89"/>
        <v>3099</v>
      </c>
      <c r="BU93" s="12" t="str">
        <f t="shared" si="90"/>
        <v>3FFFEFD</v>
      </c>
      <c r="BV93" s="12" t="str">
        <f t="shared" si="91"/>
        <v>0011000010011001</v>
      </c>
      <c r="BW93" s="12" t="str">
        <f t="shared" si="92"/>
        <v>11111111111111111011111101</v>
      </c>
      <c r="BX93" s="12" t="str">
        <f t="shared" si="93"/>
        <v>10111</v>
      </c>
      <c r="BY93" s="18" t="str">
        <f t="shared" si="94"/>
        <v>1111101111110111</v>
      </c>
      <c r="BZ93" s="12" t="str">
        <f t="shared" si="95"/>
        <v>00001</v>
      </c>
      <c r="CA93" s="18" t="str">
        <f t="shared" si="96"/>
        <v>11111111101111110111</v>
      </c>
      <c r="CB93" s="18" t="str">
        <f>IFERROR(VLOOKUP(AZ93,Opcodes!$A$1:$B$88,2, FALSE),"")</f>
        <v>100100RQL</v>
      </c>
      <c r="CC93" s="12" t="str">
        <f>SUBSTITUTE(SUBSTITUTE(SUBSTITUTE(SUBSTITUTE(SUBSTITUTE(SUBSTITUTE(SUBSTITUTE(SUBSTITUTE(SUBSTITUTE(SUBSTITUTE(CB93,Opcodes!$I$3,BM93),Opcodes!$I$4,BN93),Opcodes!$I$5,BO93),Opcodes!$I$6,BZ93),Opcodes!$I$8,BV93),Opcodes!$I$9,BW93),Opcodes!$I$10,BX93),Opcodes!$I$11,BY93),Opcodes!$I$15,"00000"),Opcodes!$I$13,CA93)</f>
        <v>10010000001000111111101111110111</v>
      </c>
      <c r="CD93" s="12" t="str">
        <f t="shared" si="97"/>
        <v/>
      </c>
      <c r="CE93" s="12" t="str">
        <f t="shared" si="98"/>
        <v>F7FB2390</v>
      </c>
      <c r="CF93" s="12" t="str">
        <f t="shared" si="99"/>
        <v xml:space="preserve"> </v>
      </c>
    </row>
    <row r="94" spans="1:84">
      <c r="A94" t="e">
        <f>IF(AJ94,INDEX(Code!$A:$A,AK94),"")</f>
        <v>#VALUE!</v>
      </c>
      <c r="B94" s="12" t="e">
        <f t="shared" si="62"/>
        <v>#VALUE!</v>
      </c>
      <c r="C94" t="e">
        <f t="shared" si="63"/>
        <v>#VALUE!</v>
      </c>
      <c r="F94" s="1">
        <f>IFERROR(VLOOKUP(INDEX(Code!$A:$A,AK94),$AE$1:$AF$24,2,FALSE),0)</f>
        <v>0</v>
      </c>
      <c r="AJ94" s="1" t="e">
        <f t="shared" si="61"/>
        <v>#VALUE!</v>
      </c>
      <c r="AK94" s="1" t="e">
        <f t="shared" si="100"/>
        <v>#VALUE!</v>
      </c>
      <c r="AL94" s="1" t="e">
        <f t="shared" si="64"/>
        <v>#VALUE!</v>
      </c>
      <c r="AO94" s="12">
        <f>IF(LEFT(AS94,4)=".org",MAX(AO$1:AO93)+1,0)</f>
        <v>0</v>
      </c>
      <c r="AP94" s="1" t="e">
        <f>IF(AS93="","",MAX(AP95:AP$65535)+1)</f>
        <v>#REF!</v>
      </c>
      <c r="AQ94" s="1" t="e">
        <f t="shared" si="66"/>
        <v>#REF!</v>
      </c>
      <c r="AR94" s="1" t="str">
        <f t="shared" si="67"/>
        <v>0x80073990</v>
      </c>
      <c r="AS94" s="16" t="str">
        <f>INDEX(Code!$B:$B,ROW())&amp;""</f>
        <v>or r2, r5, r0</v>
      </c>
      <c r="AT94" s="12">
        <v>1</v>
      </c>
      <c r="AU94" s="12">
        <f t="shared" si="68"/>
        <v>3</v>
      </c>
      <c r="AV94" s="12">
        <f t="shared" si="69"/>
        <v>6</v>
      </c>
      <c r="AW94" s="12">
        <f t="shared" si="70"/>
        <v>10</v>
      </c>
      <c r="AX94" s="12">
        <f t="shared" si="65"/>
        <v>14</v>
      </c>
      <c r="AY94" s="12">
        <f t="shared" si="71"/>
        <v>13</v>
      </c>
      <c r="AZ94" s="17" t="str">
        <f t="shared" si="72"/>
        <v>or</v>
      </c>
      <c r="BA94" s="17" t="str">
        <f t="shared" si="73"/>
        <v>r2</v>
      </c>
      <c r="BB94" s="17" t="str">
        <f t="shared" si="74"/>
        <v>r5</v>
      </c>
      <c r="BC94" s="17" t="str">
        <f t="shared" si="75"/>
        <v>r0</v>
      </c>
      <c r="BD94" s="17" t="str">
        <f t="shared" si="76"/>
        <v/>
      </c>
      <c r="BE94" s="17">
        <f t="shared" si="77"/>
        <v>1</v>
      </c>
      <c r="BF94" s="17">
        <f t="shared" si="78"/>
        <v>2</v>
      </c>
      <c r="BG94" s="17">
        <f t="shared" si="79"/>
        <v>3</v>
      </c>
      <c r="BH94" s="17">
        <f t="shared" si="80"/>
        <v>0</v>
      </c>
      <c r="BI94" s="17">
        <f t="shared" si="81"/>
        <v>0</v>
      </c>
      <c r="BJ94" s="17"/>
      <c r="BM94" s="12" t="str">
        <f t="shared" si="82"/>
        <v>00010</v>
      </c>
      <c r="BN94" s="12" t="str">
        <f t="shared" si="83"/>
        <v>00101</v>
      </c>
      <c r="BO94" s="12" t="str">
        <f t="shared" si="84"/>
        <v>00000</v>
      </c>
      <c r="BP94" s="12" t="str">
        <f t="shared" si="85"/>
        <v/>
      </c>
      <c r="BQ94" s="12" t="str">
        <f t="shared" si="86"/>
        <v/>
      </c>
      <c r="BR94" s="12" t="str">
        <f t="shared" si="87"/>
        <v/>
      </c>
      <c r="BS94" s="12" t="str">
        <f t="shared" si="88"/>
        <v>00000</v>
      </c>
      <c r="BT94" s="12" t="str">
        <f t="shared" si="89"/>
        <v>319B</v>
      </c>
      <c r="BU94" s="12" t="str">
        <f t="shared" si="90"/>
        <v>0000000</v>
      </c>
      <c r="BV94" s="12" t="str">
        <f t="shared" si="91"/>
        <v/>
      </c>
      <c r="BW94" s="12" t="str">
        <f t="shared" si="92"/>
        <v/>
      </c>
      <c r="BX94" s="12" t="str">
        <f t="shared" si="93"/>
        <v/>
      </c>
      <c r="BY94" s="18" t="str">
        <f t="shared" si="94"/>
        <v/>
      </c>
      <c r="BZ94" s="12" t="str">
        <f t="shared" si="95"/>
        <v/>
      </c>
      <c r="CA94" s="18" t="str">
        <f t="shared" si="96"/>
        <v>00000000000000000000</v>
      </c>
      <c r="CB94" s="18" t="str">
        <f>IFERROR(VLOOKUP(AZ94,Opcodes!$A$1:$B$88,2, FALSE),"")</f>
        <v>000000WEQZ100101</v>
      </c>
      <c r="CC94" s="12" t="str">
        <f>SUBSTITUTE(SUBSTITUTE(SUBSTITUTE(SUBSTITUTE(SUBSTITUTE(SUBSTITUTE(SUBSTITUTE(SUBSTITUTE(SUBSTITUTE(SUBSTITUTE(CB94,Opcodes!$I$3,BM94),Opcodes!$I$4,BN94),Opcodes!$I$5,BO94),Opcodes!$I$6,BZ94),Opcodes!$I$8,BV94),Opcodes!$I$9,BW94),Opcodes!$I$10,BX94),Opcodes!$I$11,BY94),Opcodes!$I$15,"00000"),Opcodes!$I$13,CA94)</f>
        <v>00000000101000000001000000100101</v>
      </c>
      <c r="CD94" s="12" t="str">
        <f t="shared" si="97"/>
        <v/>
      </c>
      <c r="CE94" s="12" t="str">
        <f t="shared" si="98"/>
        <v>2510A000</v>
      </c>
      <c r="CF94" s="12" t="str">
        <f t="shared" si="99"/>
        <v xml:space="preserve"> </v>
      </c>
    </row>
    <row r="95" spans="1:84">
      <c r="A95" t="e">
        <f>IF(AJ95,INDEX(Code!$A:$A,AK95),"")</f>
        <v>#VALUE!</v>
      </c>
      <c r="B95" s="12" t="e">
        <f t="shared" si="62"/>
        <v>#VALUE!</v>
      </c>
      <c r="C95" t="e">
        <f t="shared" si="63"/>
        <v>#VALUE!</v>
      </c>
      <c r="F95" s="1">
        <f>IFERROR(VLOOKUP(INDEX(Code!$A:$A,AK95),$AE$1:$AF$24,2,FALSE),0)</f>
        <v>0</v>
      </c>
      <c r="AJ95" s="1" t="e">
        <f t="shared" si="61"/>
        <v>#VALUE!</v>
      </c>
      <c r="AK95" s="1" t="e">
        <f t="shared" si="100"/>
        <v>#VALUE!</v>
      </c>
      <c r="AL95" s="1" t="e">
        <f t="shared" si="64"/>
        <v>#VALUE!</v>
      </c>
      <c r="AO95" s="12">
        <f>IF(LEFT(AS95,4)=".org",MAX(AO$1:AO94)+1,0)</f>
        <v>0</v>
      </c>
      <c r="AP95" s="1" t="e">
        <f>IF(AS94="","",MAX(AP96:AP$65535)+1)</f>
        <v>#REF!</v>
      </c>
      <c r="AQ95" s="1" t="e">
        <f t="shared" si="66"/>
        <v>#REF!</v>
      </c>
      <c r="AR95" s="1" t="str">
        <f t="shared" si="67"/>
        <v>0x80073994</v>
      </c>
      <c r="AS95" s="16" t="str">
        <f>INDEX(Code!$B:$B,ROW())&amp;""</f>
        <v/>
      </c>
      <c r="AT95" s="12">
        <v>1</v>
      </c>
      <c r="AU95" s="12" t="str">
        <f t="shared" si="68"/>
        <v/>
      </c>
      <c r="AV95" s="12">
        <f t="shared" si="69"/>
        <v>1</v>
      </c>
      <c r="AW95" s="12">
        <f t="shared" si="70"/>
        <v>1</v>
      </c>
      <c r="AX95" s="12">
        <f t="shared" si="65"/>
        <v>1</v>
      </c>
      <c r="AY95" s="12">
        <f t="shared" si="71"/>
        <v>0</v>
      </c>
      <c r="AZ95" s="17" t="e">
        <f t="shared" si="72"/>
        <v>#VALUE!</v>
      </c>
      <c r="BA95" s="17" t="str">
        <f t="shared" si="73"/>
        <v/>
      </c>
      <c r="BB95" s="17" t="str">
        <f t="shared" si="74"/>
        <v/>
      </c>
      <c r="BC95" s="17" t="str">
        <f t="shared" si="75"/>
        <v/>
      </c>
      <c r="BD95" s="17" t="str">
        <f t="shared" si="76"/>
        <v/>
      </c>
      <c r="BE95" s="17">
        <f t="shared" si="77"/>
        <v>0</v>
      </c>
      <c r="BF95" s="17">
        <f t="shared" si="78"/>
        <v>0</v>
      </c>
      <c r="BG95" s="17">
        <f t="shared" si="79"/>
        <v>0</v>
      </c>
      <c r="BH95" s="17">
        <f t="shared" si="80"/>
        <v>0</v>
      </c>
      <c r="BI95" s="17">
        <f t="shared" si="81"/>
        <v>0</v>
      </c>
      <c r="BJ95" s="17"/>
      <c r="BM95" s="12" t="str">
        <f t="shared" si="82"/>
        <v/>
      </c>
      <c r="BN95" s="12" t="str">
        <f t="shared" si="83"/>
        <v/>
      </c>
      <c r="BO95" s="12" t="str">
        <f t="shared" si="84"/>
        <v/>
      </c>
      <c r="BP95" s="12" t="str">
        <f t="shared" si="85"/>
        <v/>
      </c>
      <c r="BQ95" s="12" t="str">
        <f t="shared" si="86"/>
        <v/>
      </c>
      <c r="BR95" s="12" t="str">
        <f t="shared" si="87"/>
        <v/>
      </c>
      <c r="BS95" s="12" t="str">
        <f t="shared" si="88"/>
        <v>00000</v>
      </c>
      <c r="BT95" s="12" t="str">
        <f t="shared" si="89"/>
        <v>319A</v>
      </c>
      <c r="BU95" s="12" t="str">
        <f t="shared" si="90"/>
        <v>0000000</v>
      </c>
      <c r="BV95" s="12" t="str">
        <f t="shared" si="91"/>
        <v/>
      </c>
      <c r="BW95" s="12" t="str">
        <f t="shared" si="92"/>
        <v/>
      </c>
      <c r="BX95" s="12" t="str">
        <f t="shared" si="93"/>
        <v/>
      </c>
      <c r="BY95" s="18" t="str">
        <f t="shared" si="94"/>
        <v/>
      </c>
      <c r="BZ95" s="12" t="str">
        <f t="shared" si="95"/>
        <v/>
      </c>
      <c r="CA95" s="18" t="str">
        <f t="shared" si="96"/>
        <v>00000000000000000000</v>
      </c>
      <c r="CB95" s="18" t="str">
        <f>IFERROR(VLOOKUP(AZ95,Opcodes!$A$1:$B$88,2, FALSE),"")</f>
        <v/>
      </c>
      <c r="CC95" s="12" t="str">
        <f>SUBSTITUTE(SUBSTITUTE(SUBSTITUTE(SUBSTITUTE(SUBSTITUTE(SUBSTITUTE(SUBSTITUTE(SUBSTITUTE(SUBSTITUTE(SUBSTITUTE(CB95,Opcodes!$I$3,BM95),Opcodes!$I$4,BN95),Opcodes!$I$5,BO95),Opcodes!$I$6,BZ95),Opcodes!$I$8,BV95),Opcodes!$I$9,BW95),Opcodes!$I$10,BX95),Opcodes!$I$11,BY95),Opcodes!$I$15,"00000"),Opcodes!$I$13,CA95)</f>
        <v/>
      </c>
      <c r="CD95" s="12" t="str">
        <f t="shared" si="97"/>
        <v/>
      </c>
      <c r="CE95" s="12" t="str">
        <f t="shared" si="98"/>
        <v/>
      </c>
      <c r="CF95" s="12" t="str">
        <f t="shared" si="99"/>
        <v xml:space="preserve"> </v>
      </c>
    </row>
    <row r="96" spans="1:84">
      <c r="A96" t="e">
        <f>IF(AJ96,INDEX(Code!$A:$A,AK96),"")</f>
        <v>#VALUE!</v>
      </c>
      <c r="B96" s="12" t="e">
        <f t="shared" si="62"/>
        <v>#VALUE!</v>
      </c>
      <c r="C96" t="e">
        <f t="shared" si="63"/>
        <v>#VALUE!</v>
      </c>
      <c r="F96" s="1">
        <f>IFERROR(VLOOKUP(INDEX(Code!$A:$A,AK96),$AE$1:$AF$24,2,FALSE),0)</f>
        <v>0</v>
      </c>
      <c r="AJ96" s="1" t="e">
        <f t="shared" si="61"/>
        <v>#VALUE!</v>
      </c>
      <c r="AK96" s="1" t="e">
        <f t="shared" si="100"/>
        <v>#VALUE!</v>
      </c>
      <c r="AL96" s="1" t="e">
        <f t="shared" si="64"/>
        <v>#VALUE!</v>
      </c>
      <c r="AO96" s="12" t="e">
        <f>IF(LEFT(AS96,4)=".org",MAX(AO$1:AO95)+1,0)</f>
        <v>#VALUE!</v>
      </c>
      <c r="AP96" s="1" t="str">
        <f>IF(AS95="","",MAX(AP97:AP$65535)+1)</f>
        <v/>
      </c>
      <c r="AQ96" s="1" t="e">
        <f t="shared" si="66"/>
        <v>#VALUE!</v>
      </c>
      <c r="AR96" s="1" t="str">
        <f t="shared" si="67"/>
        <v>0x80073998</v>
      </c>
      <c r="AS96" s="16" t="str">
        <f>INDEX(Code!$B:$B,ROW())&amp;""</f>
        <v>.org 0x80082C60</v>
      </c>
      <c r="AT96" s="12">
        <v>1</v>
      </c>
      <c r="AU96" s="12">
        <f t="shared" si="68"/>
        <v>16</v>
      </c>
      <c r="AV96" s="12">
        <f t="shared" si="69"/>
        <v>16</v>
      </c>
      <c r="AW96" s="12">
        <f t="shared" si="70"/>
        <v>16</v>
      </c>
      <c r="AX96" s="12">
        <f t="shared" si="65"/>
        <v>16</v>
      </c>
      <c r="AY96" s="12">
        <f t="shared" si="71"/>
        <v>15</v>
      </c>
      <c r="AZ96" s="17" t="str">
        <f t="shared" si="72"/>
        <v>.org0x80082C60</v>
      </c>
      <c r="BA96" s="17" t="str">
        <f t="shared" si="73"/>
        <v/>
      </c>
      <c r="BB96" s="17" t="str">
        <f t="shared" si="74"/>
        <v/>
      </c>
      <c r="BC96" s="17" t="str">
        <f t="shared" si="75"/>
        <v/>
      </c>
      <c r="BD96" s="17" t="str">
        <f t="shared" si="76"/>
        <v/>
      </c>
      <c r="BE96" s="17">
        <f t="shared" si="77"/>
        <v>0</v>
      </c>
      <c r="BF96" s="17">
        <f t="shared" si="78"/>
        <v>0</v>
      </c>
      <c r="BG96" s="17">
        <f t="shared" si="79"/>
        <v>0</v>
      </c>
      <c r="BH96" s="17">
        <f t="shared" si="80"/>
        <v>0</v>
      </c>
      <c r="BI96" s="17">
        <f t="shared" si="81"/>
        <v>0</v>
      </c>
      <c r="BJ96" s="17"/>
      <c r="BM96" s="12" t="str">
        <f t="shared" si="82"/>
        <v/>
      </c>
      <c r="BN96" s="12" t="str">
        <f t="shared" si="83"/>
        <v/>
      </c>
      <c r="BO96" s="12" t="str">
        <f t="shared" si="84"/>
        <v/>
      </c>
      <c r="BP96" s="12" t="str">
        <f t="shared" si="85"/>
        <v/>
      </c>
      <c r="BQ96" s="12" t="str">
        <f t="shared" si="86"/>
        <v/>
      </c>
      <c r="BR96" s="12" t="str">
        <f t="shared" si="87"/>
        <v/>
      </c>
      <c r="BS96" s="12" t="str">
        <f t="shared" si="88"/>
        <v>00000</v>
      </c>
      <c r="BT96" s="12" t="str">
        <f t="shared" si="89"/>
        <v>3199</v>
      </c>
      <c r="BU96" s="12" t="str">
        <f t="shared" si="90"/>
        <v>0000000</v>
      </c>
      <c r="BV96" s="12" t="str">
        <f t="shared" si="91"/>
        <v/>
      </c>
      <c r="BW96" s="12" t="str">
        <f t="shared" si="92"/>
        <v/>
      </c>
      <c r="BX96" s="12" t="str">
        <f t="shared" si="93"/>
        <v/>
      </c>
      <c r="BY96" s="18" t="str">
        <f t="shared" si="94"/>
        <v/>
      </c>
      <c r="BZ96" s="12" t="str">
        <f t="shared" si="95"/>
        <v/>
      </c>
      <c r="CA96" s="18" t="str">
        <f t="shared" si="96"/>
        <v>00000000000000000000</v>
      </c>
      <c r="CB96" s="18" t="str">
        <f>IFERROR(VLOOKUP(AZ96,Opcodes!$A$1:$B$88,2, FALSE),"")</f>
        <v/>
      </c>
      <c r="CC96" s="12" t="str">
        <f>SUBSTITUTE(SUBSTITUTE(SUBSTITUTE(SUBSTITUTE(SUBSTITUTE(SUBSTITUTE(SUBSTITUTE(SUBSTITUTE(SUBSTITUTE(SUBSTITUTE(CB96,Opcodes!$I$3,BM96),Opcodes!$I$4,BN96),Opcodes!$I$5,BO96),Opcodes!$I$6,BZ96),Opcodes!$I$8,BV96),Opcodes!$I$9,BW96),Opcodes!$I$10,BX96),Opcodes!$I$11,BY96),Opcodes!$I$15,"00000"),Opcodes!$I$13,CA96)</f>
        <v/>
      </c>
      <c r="CD96" s="12" t="str">
        <f t="shared" si="97"/>
        <v/>
      </c>
      <c r="CE96" s="12" t="str">
        <f t="shared" si="98"/>
        <v/>
      </c>
      <c r="CF96" s="12" t="str">
        <f t="shared" si="99"/>
        <v>Inv.</v>
      </c>
    </row>
    <row r="97" spans="1:86">
      <c r="A97" t="e">
        <f>IF(AJ97,INDEX(Code!$A:$A,AK97),"")</f>
        <v>#VALUE!</v>
      </c>
      <c r="B97" s="12" t="e">
        <f t="shared" si="62"/>
        <v>#VALUE!</v>
      </c>
      <c r="C97" t="e">
        <f t="shared" si="63"/>
        <v>#VALUE!</v>
      </c>
      <c r="F97" s="1">
        <f>IFERROR(VLOOKUP(INDEX(Code!$A:$A,AK97),$AE$1:$AF$24,2,FALSE),0)</f>
        <v>0</v>
      </c>
      <c r="AJ97" s="1" t="e">
        <f t="shared" si="61"/>
        <v>#VALUE!</v>
      </c>
      <c r="AK97" s="1" t="e">
        <f t="shared" si="100"/>
        <v>#VALUE!</v>
      </c>
      <c r="AL97" s="1" t="e">
        <f t="shared" si="64"/>
        <v>#VALUE!</v>
      </c>
      <c r="AO97" s="12">
        <f>IF(LEFT(AS97,4)=".org",MAX(AO$1:AO96)+1,0)</f>
        <v>0</v>
      </c>
      <c r="AP97" s="1" t="e">
        <f>IF(AS96="","",MAX(AP98:AP$65535)+1)</f>
        <v>#REF!</v>
      </c>
      <c r="AQ97" s="1" t="e">
        <f t="shared" si="66"/>
        <v>#REF!</v>
      </c>
      <c r="AR97" s="1" t="str">
        <f t="shared" si="67"/>
        <v>0x80082C60</v>
      </c>
      <c r="AS97" s="16" t="str">
        <f>INDEX(Code!$B:$B,ROW())&amp;""</f>
        <v>sw r16, 0x0008(r29)</v>
      </c>
      <c r="AT97" s="12">
        <v>1</v>
      </c>
      <c r="AU97" s="12">
        <f t="shared" si="68"/>
        <v>3</v>
      </c>
      <c r="AV97" s="12">
        <f t="shared" si="69"/>
        <v>7</v>
      </c>
      <c r="AW97" s="12">
        <f t="shared" si="70"/>
        <v>16</v>
      </c>
      <c r="AX97" s="12">
        <f t="shared" si="65"/>
        <v>15</v>
      </c>
      <c r="AY97" s="12">
        <f t="shared" si="71"/>
        <v>19</v>
      </c>
      <c r="AZ97" s="17" t="str">
        <f t="shared" si="72"/>
        <v>sw</v>
      </c>
      <c r="BA97" s="17" t="str">
        <f t="shared" si="73"/>
        <v>r16</v>
      </c>
      <c r="BB97" s="17" t="str">
        <f t="shared" si="74"/>
        <v>0x0008</v>
      </c>
      <c r="BC97" s="17" t="str">
        <f t="shared" si="75"/>
        <v/>
      </c>
      <c r="BD97" s="17" t="str">
        <f t="shared" si="76"/>
        <v>r29</v>
      </c>
      <c r="BE97" s="17">
        <f t="shared" si="77"/>
        <v>1</v>
      </c>
      <c r="BF97" s="17">
        <f t="shared" si="78"/>
        <v>0</v>
      </c>
      <c r="BG97" s="17">
        <f t="shared" si="79"/>
        <v>0</v>
      </c>
      <c r="BH97" s="17">
        <f t="shared" si="80"/>
        <v>2</v>
      </c>
      <c r="BI97" s="17">
        <f t="shared" si="81"/>
        <v>4</v>
      </c>
      <c r="BJ97" s="17"/>
      <c r="BM97" s="12" t="str">
        <f t="shared" si="82"/>
        <v>10000</v>
      </c>
      <c r="BN97" s="12" t="str">
        <f t="shared" si="83"/>
        <v/>
      </c>
      <c r="BO97" s="12" t="str">
        <f t="shared" si="84"/>
        <v/>
      </c>
      <c r="BP97" s="12" t="str">
        <f t="shared" si="85"/>
        <v>0x0008</v>
      </c>
      <c r="BQ97" s="12" t="str">
        <f t="shared" si="86"/>
        <v>FFFFFFF8</v>
      </c>
      <c r="BR97" s="12" t="str">
        <f t="shared" si="87"/>
        <v>00000008</v>
      </c>
      <c r="BS97" s="12" t="str">
        <f t="shared" si="88"/>
        <v>00008</v>
      </c>
      <c r="BT97" s="12" t="str">
        <f t="shared" si="89"/>
        <v>F4E9</v>
      </c>
      <c r="BU97" s="12" t="str">
        <f t="shared" si="90"/>
        <v>0000002</v>
      </c>
      <c r="BV97" s="12" t="str">
        <f t="shared" si="91"/>
        <v>1111010011101001</v>
      </c>
      <c r="BW97" s="12" t="str">
        <f t="shared" si="92"/>
        <v>00000000000000000000000010</v>
      </c>
      <c r="BX97" s="12" t="str">
        <f t="shared" si="93"/>
        <v>01000</v>
      </c>
      <c r="BY97" s="18" t="str">
        <f t="shared" si="94"/>
        <v>0000000000001000</v>
      </c>
      <c r="BZ97" s="12" t="str">
        <f t="shared" si="95"/>
        <v>11101</v>
      </c>
      <c r="CA97" s="18" t="str">
        <f t="shared" si="96"/>
        <v>00000000000000001000</v>
      </c>
      <c r="CB97" s="18" t="str">
        <f>IFERROR(VLOOKUP(AZ97,Opcodes!$A$1:$B$88,2, FALSE),"")</f>
        <v>101011RQL</v>
      </c>
      <c r="CC97" s="12" t="str">
        <f>SUBSTITUTE(SUBSTITUTE(SUBSTITUTE(SUBSTITUTE(SUBSTITUTE(SUBSTITUTE(SUBSTITUTE(SUBSTITUTE(SUBSTITUTE(SUBSTITUTE(CB97,Opcodes!$I$3,BM97),Opcodes!$I$4,BN97),Opcodes!$I$5,BO97),Opcodes!$I$6,BZ97),Opcodes!$I$8,BV97),Opcodes!$I$9,BW97),Opcodes!$I$10,BX97),Opcodes!$I$11,BY97),Opcodes!$I$15,"00000"),Opcodes!$I$13,CA97)</f>
        <v>10101111101100000000000000001000</v>
      </c>
      <c r="CD97" s="12" t="str">
        <f t="shared" si="97"/>
        <v/>
      </c>
      <c r="CE97" s="12" t="str">
        <f t="shared" si="98"/>
        <v>0800B0AF</v>
      </c>
      <c r="CF97" s="12" t="str">
        <f t="shared" si="99"/>
        <v xml:space="preserve"> </v>
      </c>
    </row>
    <row r="98" spans="1:86">
      <c r="A98" t="e">
        <f>IF(AJ98,INDEX(Code!$A:$A,AK98),"")</f>
        <v>#VALUE!</v>
      </c>
      <c r="B98" s="12" t="e">
        <f t="shared" si="62"/>
        <v>#VALUE!</v>
      </c>
      <c r="C98" t="e">
        <f t="shared" si="63"/>
        <v>#VALUE!</v>
      </c>
      <c r="F98" s="1">
        <f>IFERROR(VLOOKUP(INDEX(Code!$A:$A,AK98),$AE$1:$AF$24,2,FALSE),0)</f>
        <v>0</v>
      </c>
      <c r="AJ98" s="1" t="e">
        <f t="shared" si="61"/>
        <v>#VALUE!</v>
      </c>
      <c r="AK98" s="1" t="e">
        <f t="shared" si="100"/>
        <v>#VALUE!</v>
      </c>
      <c r="AL98" s="1" t="e">
        <f t="shared" si="64"/>
        <v>#VALUE!</v>
      </c>
      <c r="AO98" s="12">
        <f>IF(LEFT(AS98,4)=".org",MAX(AO$1:AO97)+1,0)</f>
        <v>0</v>
      </c>
      <c r="AP98" s="1" t="e">
        <f>IF(AS97="","",MAX(AP99:AP$65535)+1)</f>
        <v>#REF!</v>
      </c>
      <c r="AQ98" s="1" t="e">
        <f t="shared" si="66"/>
        <v>#REF!</v>
      </c>
      <c r="AR98" s="1" t="str">
        <f t="shared" si="67"/>
        <v>0x80082C64</v>
      </c>
      <c r="AS98" s="16" t="str">
        <f>INDEX(Code!$B:$B,ROW())&amp;""</f>
        <v>or r16, r18, r0</v>
      </c>
      <c r="AT98" s="12">
        <v>1</v>
      </c>
      <c r="AU98" s="12">
        <f t="shared" si="68"/>
        <v>3</v>
      </c>
      <c r="AV98" s="12">
        <f t="shared" si="69"/>
        <v>7</v>
      </c>
      <c r="AW98" s="12">
        <f t="shared" si="70"/>
        <v>12</v>
      </c>
      <c r="AX98" s="12">
        <f t="shared" si="65"/>
        <v>16</v>
      </c>
      <c r="AY98" s="12">
        <f t="shared" si="71"/>
        <v>15</v>
      </c>
      <c r="AZ98" s="17" t="str">
        <f t="shared" si="72"/>
        <v>or</v>
      </c>
      <c r="BA98" s="17" t="str">
        <f t="shared" si="73"/>
        <v>r16</v>
      </c>
      <c r="BB98" s="17" t="str">
        <f t="shared" si="74"/>
        <v>r18</v>
      </c>
      <c r="BC98" s="17" t="str">
        <f t="shared" si="75"/>
        <v>r0</v>
      </c>
      <c r="BD98" s="17" t="str">
        <f t="shared" si="76"/>
        <v/>
      </c>
      <c r="BE98" s="17">
        <f t="shared" si="77"/>
        <v>1</v>
      </c>
      <c r="BF98" s="17">
        <f t="shared" si="78"/>
        <v>2</v>
      </c>
      <c r="BG98" s="17">
        <f t="shared" si="79"/>
        <v>3</v>
      </c>
      <c r="BH98" s="17">
        <f t="shared" si="80"/>
        <v>0</v>
      </c>
      <c r="BI98" s="17">
        <f t="shared" si="81"/>
        <v>0</v>
      </c>
      <c r="BJ98" s="17"/>
      <c r="BM98" s="12" t="str">
        <f t="shared" si="82"/>
        <v>10000</v>
      </c>
      <c r="BN98" s="12" t="str">
        <f t="shared" si="83"/>
        <v>10010</v>
      </c>
      <c r="BO98" s="12" t="str">
        <f t="shared" si="84"/>
        <v>00000</v>
      </c>
      <c r="BP98" s="12" t="str">
        <f t="shared" si="85"/>
        <v/>
      </c>
      <c r="BQ98" s="12" t="str">
        <f t="shared" si="86"/>
        <v/>
      </c>
      <c r="BR98" s="12" t="str">
        <f t="shared" si="87"/>
        <v/>
      </c>
      <c r="BS98" s="12" t="str">
        <f t="shared" si="88"/>
        <v>00000</v>
      </c>
      <c r="BT98" s="12" t="str">
        <f t="shared" si="89"/>
        <v>F4E6</v>
      </c>
      <c r="BU98" s="12" t="str">
        <f t="shared" si="90"/>
        <v>0000000</v>
      </c>
      <c r="BV98" s="12" t="str">
        <f t="shared" si="91"/>
        <v/>
      </c>
      <c r="BW98" s="12" t="str">
        <f t="shared" si="92"/>
        <v/>
      </c>
      <c r="BX98" s="12" t="str">
        <f t="shared" si="93"/>
        <v/>
      </c>
      <c r="BY98" s="18" t="str">
        <f t="shared" si="94"/>
        <v/>
      </c>
      <c r="BZ98" s="12" t="str">
        <f t="shared" si="95"/>
        <v/>
      </c>
      <c r="CA98" s="18" t="str">
        <f t="shared" si="96"/>
        <v>00000000000000000000</v>
      </c>
      <c r="CB98" s="18" t="str">
        <f>IFERROR(VLOOKUP(AZ98,Opcodes!$A$1:$B$88,2, FALSE),"")</f>
        <v>000000WEQZ100101</v>
      </c>
      <c r="CC98" s="12" t="str">
        <f>SUBSTITUTE(SUBSTITUTE(SUBSTITUTE(SUBSTITUTE(SUBSTITUTE(SUBSTITUTE(SUBSTITUTE(SUBSTITUTE(SUBSTITUTE(SUBSTITUTE(CB98,Opcodes!$I$3,BM98),Opcodes!$I$4,BN98),Opcodes!$I$5,BO98),Opcodes!$I$6,BZ98),Opcodes!$I$8,BV98),Opcodes!$I$9,BW98),Opcodes!$I$10,BX98),Opcodes!$I$11,BY98),Opcodes!$I$15,"00000"),Opcodes!$I$13,CA98)</f>
        <v>00000010010000001000000000100101</v>
      </c>
      <c r="CD98" s="12" t="str">
        <f t="shared" si="97"/>
        <v/>
      </c>
      <c r="CE98" s="12" t="str">
        <f t="shared" si="98"/>
        <v>25804002</v>
      </c>
      <c r="CF98" s="12" t="str">
        <f t="shared" si="99"/>
        <v xml:space="preserve"> </v>
      </c>
    </row>
    <row r="99" spans="1:86">
      <c r="A99" t="e">
        <f>IF(AJ99,INDEX(Code!$A:$A,AK99),"")</f>
        <v>#VALUE!</v>
      </c>
      <c r="B99" s="12" t="e">
        <f t="shared" si="62"/>
        <v>#VALUE!</v>
      </c>
      <c r="C99" t="e">
        <f t="shared" si="63"/>
        <v>#VALUE!</v>
      </c>
      <c r="F99" s="1">
        <f>IFERROR(VLOOKUP(INDEX(Code!$A:$A,AK99),$AE$1:$AF$24,2,FALSE),0)</f>
        <v>0</v>
      </c>
      <c r="AJ99" s="1" t="e">
        <f t="shared" si="61"/>
        <v>#VALUE!</v>
      </c>
      <c r="AK99" s="1" t="e">
        <f t="shared" si="100"/>
        <v>#VALUE!</v>
      </c>
      <c r="AL99" s="1" t="e">
        <f t="shared" si="64"/>
        <v>#VALUE!</v>
      </c>
      <c r="AO99" s="12">
        <f>IF(LEFT(AS99,4)=".org",MAX(AO$1:AO98)+1,0)</f>
        <v>0</v>
      </c>
      <c r="AP99" s="1" t="e">
        <f>IF(AS98="","",MAX(AP100:AP$65535)+1)</f>
        <v>#REF!</v>
      </c>
      <c r="AQ99" s="1" t="e">
        <f t="shared" si="66"/>
        <v>#REF!</v>
      </c>
      <c r="AR99" s="1" t="str">
        <f t="shared" si="67"/>
        <v>0x80082C68</v>
      </c>
      <c r="AS99" s="16" t="str">
        <f>INDEX(Code!$B:$B,ROW())&amp;""</f>
        <v>jal 0x80150000</v>
      </c>
      <c r="AT99" s="12">
        <v>1</v>
      </c>
      <c r="AU99" s="12">
        <f t="shared" si="68"/>
        <v>4</v>
      </c>
      <c r="AV99" s="12">
        <f t="shared" si="69"/>
        <v>15</v>
      </c>
      <c r="AW99" s="12">
        <f t="shared" si="70"/>
        <v>15</v>
      </c>
      <c r="AX99" s="12">
        <f t="shared" si="65"/>
        <v>15</v>
      </c>
      <c r="AY99" s="12">
        <f t="shared" si="71"/>
        <v>14</v>
      </c>
      <c r="AZ99" s="17" t="str">
        <f t="shared" si="72"/>
        <v>jal</v>
      </c>
      <c r="BA99" s="17" t="str">
        <f t="shared" si="73"/>
        <v>0x80150000</v>
      </c>
      <c r="BB99" s="17" t="str">
        <f t="shared" si="74"/>
        <v/>
      </c>
      <c r="BC99" s="17" t="str">
        <f t="shared" si="75"/>
        <v/>
      </c>
      <c r="BD99" s="17" t="str">
        <f t="shared" si="76"/>
        <v/>
      </c>
      <c r="BE99" s="17">
        <f t="shared" si="77"/>
        <v>0</v>
      </c>
      <c r="BF99" s="17">
        <f t="shared" si="78"/>
        <v>0</v>
      </c>
      <c r="BG99" s="17">
        <f t="shared" si="79"/>
        <v>0</v>
      </c>
      <c r="BH99" s="17">
        <f t="shared" si="80"/>
        <v>1</v>
      </c>
      <c r="BI99" s="17">
        <f t="shared" si="81"/>
        <v>0</v>
      </c>
      <c r="BJ99" s="17"/>
      <c r="BM99" s="12" t="str">
        <f t="shared" si="82"/>
        <v/>
      </c>
      <c r="BN99" s="12" t="str">
        <f t="shared" si="83"/>
        <v/>
      </c>
      <c r="BO99" s="12" t="str">
        <f t="shared" si="84"/>
        <v/>
      </c>
      <c r="BP99" s="12" t="str">
        <f t="shared" si="85"/>
        <v>0x80150000</v>
      </c>
      <c r="BQ99" s="12" t="str">
        <f t="shared" si="86"/>
        <v>7FEB0000</v>
      </c>
      <c r="BR99" s="12" t="str">
        <f t="shared" si="87"/>
        <v>80150000</v>
      </c>
      <c r="BS99" s="12" t="str">
        <f t="shared" si="88"/>
        <v>50000</v>
      </c>
      <c r="BT99" s="12" t="str">
        <f t="shared" si="89"/>
        <v>34E5</v>
      </c>
      <c r="BU99" s="12" t="str">
        <f t="shared" si="90"/>
        <v>0054000</v>
      </c>
      <c r="BV99" s="12" t="str">
        <f t="shared" si="91"/>
        <v>0011010011100101</v>
      </c>
      <c r="BW99" s="12" t="str">
        <f t="shared" si="92"/>
        <v>00000001010100000000000000</v>
      </c>
      <c r="BX99" s="12" t="str">
        <f t="shared" si="93"/>
        <v>00000</v>
      </c>
      <c r="BY99" s="18" t="str">
        <f t="shared" si="94"/>
        <v>0000000000000000</v>
      </c>
      <c r="BZ99" s="12" t="str">
        <f t="shared" si="95"/>
        <v/>
      </c>
      <c r="CA99" s="18" t="str">
        <f t="shared" si="96"/>
        <v>01010000000000000000</v>
      </c>
      <c r="CB99" s="18" t="str">
        <f>IFERROR(VLOOKUP(AZ99,Opcodes!$A$1:$B$88,2, FALSE),"")</f>
        <v>000011J</v>
      </c>
      <c r="CC99" s="12" t="str">
        <f>SUBSTITUTE(SUBSTITUTE(SUBSTITUTE(SUBSTITUTE(SUBSTITUTE(SUBSTITUTE(SUBSTITUTE(SUBSTITUTE(SUBSTITUTE(SUBSTITUTE(CB99,Opcodes!$I$3,BM99),Opcodes!$I$4,BN99),Opcodes!$I$5,BO99),Opcodes!$I$6,BZ99),Opcodes!$I$8,BV99),Opcodes!$I$9,BW99),Opcodes!$I$10,BX99),Opcodes!$I$11,BY99),Opcodes!$I$15,"00000"),Opcodes!$I$13,CA99)</f>
        <v>00001100000001010100000000000000</v>
      </c>
      <c r="CD99" s="12" t="str">
        <f t="shared" si="97"/>
        <v/>
      </c>
      <c r="CE99" s="12" t="str">
        <f t="shared" si="98"/>
        <v>0040050C</v>
      </c>
      <c r="CF99" s="12" t="str">
        <f t="shared" si="99"/>
        <v xml:space="preserve"> </v>
      </c>
    </row>
    <row r="100" spans="1:86">
      <c r="A100" t="e">
        <f>IF(AJ100,INDEX(Code!$A:$A,AK100),"")</f>
        <v>#VALUE!</v>
      </c>
      <c r="B100" s="12" t="e">
        <f t="shared" si="62"/>
        <v>#VALUE!</v>
      </c>
      <c r="C100" t="e">
        <f t="shared" si="63"/>
        <v>#VALUE!</v>
      </c>
      <c r="F100" s="1">
        <f>IFERROR(VLOOKUP(INDEX(Code!$A:$A,AK100),$AE$1:$AF$24,2,FALSE),0)</f>
        <v>0</v>
      </c>
      <c r="AJ100" s="1" t="e">
        <f t="shared" si="61"/>
        <v>#VALUE!</v>
      </c>
      <c r="AK100" s="1" t="e">
        <f t="shared" si="100"/>
        <v>#VALUE!</v>
      </c>
      <c r="AL100" s="1" t="e">
        <f t="shared" si="64"/>
        <v>#VALUE!</v>
      </c>
      <c r="AO100" s="12">
        <f>IF(LEFT(AS100,4)=".org",MAX(AO$1:AO99)+1,0)</f>
        <v>0</v>
      </c>
      <c r="AP100" s="1" t="e">
        <f>IF(AS99="","",MAX(AP101:AP$65535)+1)</f>
        <v>#REF!</v>
      </c>
      <c r="AQ100" s="1" t="e">
        <f t="shared" si="66"/>
        <v>#REF!</v>
      </c>
      <c r="AR100" s="1" t="str">
        <f t="shared" si="67"/>
        <v>0x80082C6C</v>
      </c>
      <c r="AS100" s="16" t="str">
        <f>INDEX(Code!$B:$B,ROW())&amp;""</f>
        <v>ori r2, r0, 0x0001</v>
      </c>
      <c r="AT100" s="12">
        <v>1</v>
      </c>
      <c r="AU100" s="12">
        <f t="shared" si="68"/>
        <v>4</v>
      </c>
      <c r="AV100" s="12">
        <f t="shared" si="69"/>
        <v>7</v>
      </c>
      <c r="AW100" s="12">
        <f t="shared" si="70"/>
        <v>11</v>
      </c>
      <c r="AX100" s="12">
        <f t="shared" si="65"/>
        <v>19</v>
      </c>
      <c r="AY100" s="12">
        <f t="shared" si="71"/>
        <v>18</v>
      </c>
      <c r="AZ100" s="17" t="str">
        <f t="shared" si="72"/>
        <v>ori</v>
      </c>
      <c r="BA100" s="17" t="str">
        <f t="shared" si="73"/>
        <v>r2</v>
      </c>
      <c r="BB100" s="17" t="str">
        <f t="shared" si="74"/>
        <v>r0</v>
      </c>
      <c r="BC100" s="17" t="str">
        <f t="shared" si="75"/>
        <v>0x0001</v>
      </c>
      <c r="BD100" s="17" t="str">
        <f t="shared" si="76"/>
        <v/>
      </c>
      <c r="BE100" s="17">
        <f t="shared" si="77"/>
        <v>1</v>
      </c>
      <c r="BF100" s="17">
        <f t="shared" si="78"/>
        <v>2</v>
      </c>
      <c r="BG100" s="17">
        <f t="shared" si="79"/>
        <v>0</v>
      </c>
      <c r="BH100" s="17">
        <f t="shared" si="80"/>
        <v>3</v>
      </c>
      <c r="BI100" s="17">
        <f t="shared" si="81"/>
        <v>0</v>
      </c>
      <c r="BJ100" s="17"/>
      <c r="BM100" s="12" t="str">
        <f t="shared" si="82"/>
        <v>00010</v>
      </c>
      <c r="BN100" s="12" t="str">
        <f t="shared" si="83"/>
        <v>00000</v>
      </c>
      <c r="BO100" s="12" t="str">
        <f t="shared" si="84"/>
        <v/>
      </c>
      <c r="BP100" s="12" t="str">
        <f t="shared" si="85"/>
        <v>0x0001</v>
      </c>
      <c r="BQ100" s="12" t="str">
        <f t="shared" si="86"/>
        <v>FFFFFFFF</v>
      </c>
      <c r="BR100" s="12" t="str">
        <f t="shared" si="87"/>
        <v>00000001</v>
      </c>
      <c r="BS100" s="12" t="str">
        <f t="shared" si="88"/>
        <v>00001</v>
      </c>
      <c r="BT100" s="12" t="str">
        <f t="shared" si="89"/>
        <v>F4E5</v>
      </c>
      <c r="BU100" s="12" t="str">
        <f t="shared" si="90"/>
        <v>0000000</v>
      </c>
      <c r="BV100" s="12" t="str">
        <f t="shared" si="91"/>
        <v>1111010011100101</v>
      </c>
      <c r="BW100" s="12" t="str">
        <f t="shared" si="92"/>
        <v>00000000000000000000000000</v>
      </c>
      <c r="BX100" s="12" t="str">
        <f t="shared" si="93"/>
        <v>00001</v>
      </c>
      <c r="BY100" s="18" t="str">
        <f t="shared" si="94"/>
        <v>0000000000000001</v>
      </c>
      <c r="BZ100" s="12" t="str">
        <f t="shared" si="95"/>
        <v/>
      </c>
      <c r="CA100" s="18" t="str">
        <f t="shared" si="96"/>
        <v>00000000000000000001</v>
      </c>
      <c r="CB100" s="18" t="str">
        <f>IFERROR(VLOOKUP(AZ100,Opcodes!$A$1:$B$88,2, FALSE),"")</f>
        <v>001101WQL</v>
      </c>
      <c r="CC100" s="12" t="str">
        <f>SUBSTITUTE(SUBSTITUTE(SUBSTITUTE(SUBSTITUTE(SUBSTITUTE(SUBSTITUTE(SUBSTITUTE(SUBSTITUTE(SUBSTITUTE(SUBSTITUTE(CB100,Opcodes!$I$3,BM100),Opcodes!$I$4,BN100),Opcodes!$I$5,BO100),Opcodes!$I$6,BZ100),Opcodes!$I$8,BV100),Opcodes!$I$9,BW100),Opcodes!$I$10,BX100),Opcodes!$I$11,BY100),Opcodes!$I$15,"00000"),Opcodes!$I$13,CA100)</f>
        <v>00110100000000100000000000000001</v>
      </c>
      <c r="CD100" s="12" t="str">
        <f t="shared" si="97"/>
        <v/>
      </c>
      <c r="CE100" s="12" t="str">
        <f t="shared" si="98"/>
        <v>01000234</v>
      </c>
      <c r="CF100" s="12" t="str">
        <f t="shared" si="99"/>
        <v xml:space="preserve"> </v>
      </c>
    </row>
    <row r="101" spans="1:86">
      <c r="A101" t="e">
        <f>IF(AJ101,INDEX(Code!$A:$A,AK101),"")</f>
        <v>#VALUE!</v>
      </c>
      <c r="B101" s="12" t="e">
        <f t="shared" si="62"/>
        <v>#VALUE!</v>
      </c>
      <c r="C101" t="e">
        <f t="shared" si="63"/>
        <v>#VALUE!</v>
      </c>
      <c r="F101" s="1">
        <f>IFERROR(VLOOKUP(INDEX(Code!$A:$A,AK101),$AE$1:$AF$24,2,FALSE),0)</f>
        <v>0</v>
      </c>
      <c r="AJ101" s="1" t="e">
        <f t="shared" si="61"/>
        <v>#VALUE!</v>
      </c>
      <c r="AK101" s="1" t="e">
        <f t="shared" si="100"/>
        <v>#VALUE!</v>
      </c>
      <c r="AL101" s="1" t="e">
        <f t="shared" si="64"/>
        <v>#VALUE!</v>
      </c>
      <c r="AO101" s="12">
        <f>IF(LEFT(AS101,4)=".org",MAX(AO$1:AO100)+1,0)</f>
        <v>0</v>
      </c>
      <c r="AP101" s="1" t="e">
        <f>IF(AS100="","",MAX(AP102:AP$65535)+1)</f>
        <v>#REF!</v>
      </c>
      <c r="AQ101" s="1" t="e">
        <f t="shared" si="66"/>
        <v>#REF!</v>
      </c>
      <c r="AR101" s="1" t="str">
        <f t="shared" si="67"/>
        <v>0x80082C70</v>
      </c>
      <c r="AS101" s="16" t="str">
        <f>INDEX(Code!$B:$B,ROW())&amp;""</f>
        <v>or r4, r2, r0</v>
      </c>
      <c r="AT101" s="12">
        <v>1</v>
      </c>
      <c r="AU101" s="12">
        <f t="shared" si="68"/>
        <v>3</v>
      </c>
      <c r="AV101" s="12">
        <f t="shared" si="69"/>
        <v>6</v>
      </c>
      <c r="AW101" s="12">
        <f t="shared" si="70"/>
        <v>10</v>
      </c>
      <c r="AX101" s="12">
        <f t="shared" si="65"/>
        <v>14</v>
      </c>
      <c r="AY101" s="12">
        <f t="shared" si="71"/>
        <v>13</v>
      </c>
      <c r="AZ101" s="17" t="str">
        <f t="shared" si="72"/>
        <v>or</v>
      </c>
      <c r="BA101" s="17" t="str">
        <f t="shared" si="73"/>
        <v>r4</v>
      </c>
      <c r="BB101" s="17" t="str">
        <f t="shared" si="74"/>
        <v>r2</v>
      </c>
      <c r="BC101" s="17" t="str">
        <f t="shared" si="75"/>
        <v>r0</v>
      </c>
      <c r="BD101" s="17" t="str">
        <f t="shared" si="76"/>
        <v/>
      </c>
      <c r="BE101" s="17">
        <f t="shared" si="77"/>
        <v>1</v>
      </c>
      <c r="BF101" s="17">
        <f t="shared" si="78"/>
        <v>2</v>
      </c>
      <c r="BG101" s="17">
        <f t="shared" si="79"/>
        <v>3</v>
      </c>
      <c r="BH101" s="17">
        <f t="shared" si="80"/>
        <v>0</v>
      </c>
      <c r="BI101" s="17">
        <f t="shared" si="81"/>
        <v>0</v>
      </c>
      <c r="BJ101" s="17"/>
      <c r="BM101" s="12" t="str">
        <f t="shared" si="82"/>
        <v>00100</v>
      </c>
      <c r="BN101" s="12" t="str">
        <f t="shared" si="83"/>
        <v>00010</v>
      </c>
      <c r="BO101" s="12" t="str">
        <f t="shared" si="84"/>
        <v>00000</v>
      </c>
      <c r="BP101" s="12" t="str">
        <f t="shared" si="85"/>
        <v/>
      </c>
      <c r="BQ101" s="12" t="str">
        <f t="shared" si="86"/>
        <v/>
      </c>
      <c r="BR101" s="12" t="str">
        <f t="shared" si="87"/>
        <v/>
      </c>
      <c r="BS101" s="12" t="str">
        <f t="shared" si="88"/>
        <v>00000</v>
      </c>
      <c r="BT101" s="12" t="str">
        <f t="shared" si="89"/>
        <v>F4E3</v>
      </c>
      <c r="BU101" s="12" t="str">
        <f t="shared" si="90"/>
        <v>0000000</v>
      </c>
      <c r="BV101" s="12" t="str">
        <f t="shared" si="91"/>
        <v/>
      </c>
      <c r="BW101" s="12" t="str">
        <f t="shared" si="92"/>
        <v/>
      </c>
      <c r="BX101" s="12" t="str">
        <f t="shared" si="93"/>
        <v/>
      </c>
      <c r="BY101" s="18" t="str">
        <f t="shared" si="94"/>
        <v/>
      </c>
      <c r="BZ101" s="12" t="str">
        <f t="shared" si="95"/>
        <v/>
      </c>
      <c r="CA101" s="18" t="str">
        <f t="shared" si="96"/>
        <v>00000000000000000000</v>
      </c>
      <c r="CB101" s="18" t="str">
        <f>IFERROR(VLOOKUP(AZ101,Opcodes!$A$1:$B$88,2, FALSE),"")</f>
        <v>000000WEQZ100101</v>
      </c>
      <c r="CC101" s="12" t="str">
        <f>SUBSTITUTE(SUBSTITUTE(SUBSTITUTE(SUBSTITUTE(SUBSTITUTE(SUBSTITUTE(SUBSTITUTE(SUBSTITUTE(SUBSTITUTE(SUBSTITUTE(CB101,Opcodes!$I$3,BM101),Opcodes!$I$4,BN101),Opcodes!$I$5,BO101),Opcodes!$I$6,BZ101),Opcodes!$I$8,BV101),Opcodes!$I$9,BW101),Opcodes!$I$10,BX101),Opcodes!$I$11,BY101),Opcodes!$I$15,"00000"),Opcodes!$I$13,CA101)</f>
        <v>00000000010000000010000000100101</v>
      </c>
      <c r="CD101" s="12" t="str">
        <f t="shared" si="97"/>
        <v/>
      </c>
      <c r="CE101" s="12" t="str">
        <f t="shared" si="98"/>
        <v>25204000</v>
      </c>
      <c r="CF101" s="12" t="str">
        <f t="shared" si="99"/>
        <v xml:space="preserve"> </v>
      </c>
    </row>
    <row r="102" spans="1:86">
      <c r="A102" t="e">
        <f>IF(AJ102,INDEX(Code!$A:$A,AK102),"")</f>
        <v>#VALUE!</v>
      </c>
      <c r="B102" s="12" t="e">
        <f t="shared" si="62"/>
        <v>#VALUE!</v>
      </c>
      <c r="C102" t="e">
        <f t="shared" si="63"/>
        <v>#VALUE!</v>
      </c>
      <c r="F102" s="1">
        <f>IFERROR(VLOOKUP(INDEX(Code!$A:$A,AK102),$AE$1:$AF$24,2,FALSE),0)</f>
        <v>0</v>
      </c>
      <c r="AJ102" s="1" t="e">
        <f t="shared" si="61"/>
        <v>#VALUE!</v>
      </c>
      <c r="AK102" s="1" t="e">
        <f t="shared" si="100"/>
        <v>#VALUE!</v>
      </c>
      <c r="AL102" s="1" t="e">
        <f t="shared" si="64"/>
        <v>#VALUE!</v>
      </c>
      <c r="AO102" s="12">
        <f>IF(LEFT(AS102,4)=".org",MAX(AO$1:AO101)+1,0)</f>
        <v>0</v>
      </c>
      <c r="AP102" s="1" t="e">
        <f>IF(AS101="","",MAX(AP103:AP$65535)+1)</f>
        <v>#REF!</v>
      </c>
      <c r="AQ102" s="1" t="e">
        <f t="shared" si="66"/>
        <v>#REF!</v>
      </c>
      <c r="AR102" s="1" t="str">
        <f t="shared" si="67"/>
        <v>0x80082C74</v>
      </c>
      <c r="AS102" s="16" t="str">
        <f>INDEX(Code!$B:$B,ROW())&amp;""</f>
        <v>lw r16, 0x0008(r29)</v>
      </c>
      <c r="AT102" s="12">
        <v>1</v>
      </c>
      <c r="AU102" s="12">
        <f t="shared" si="68"/>
        <v>3</v>
      </c>
      <c r="AV102" s="12">
        <f t="shared" si="69"/>
        <v>7</v>
      </c>
      <c r="AW102" s="12">
        <f t="shared" si="70"/>
        <v>16</v>
      </c>
      <c r="AX102" s="12">
        <f t="shared" si="65"/>
        <v>15</v>
      </c>
      <c r="AY102" s="12">
        <f t="shared" si="71"/>
        <v>19</v>
      </c>
      <c r="AZ102" s="17" t="str">
        <f t="shared" si="72"/>
        <v>lw</v>
      </c>
      <c r="BA102" s="17" t="str">
        <f t="shared" si="73"/>
        <v>r16</v>
      </c>
      <c r="BB102" s="17" t="str">
        <f t="shared" si="74"/>
        <v>0x0008</v>
      </c>
      <c r="BC102" s="17" t="str">
        <f t="shared" si="75"/>
        <v/>
      </c>
      <c r="BD102" s="17" t="str">
        <f t="shared" si="76"/>
        <v>r29</v>
      </c>
      <c r="BE102" s="17">
        <f t="shared" si="77"/>
        <v>1</v>
      </c>
      <c r="BF102" s="17">
        <f t="shared" si="78"/>
        <v>0</v>
      </c>
      <c r="BG102" s="17">
        <f t="shared" si="79"/>
        <v>0</v>
      </c>
      <c r="BH102" s="17">
        <f t="shared" si="80"/>
        <v>2</v>
      </c>
      <c r="BI102" s="17">
        <f t="shared" si="81"/>
        <v>4</v>
      </c>
      <c r="BJ102" s="17"/>
      <c r="BM102" s="12" t="str">
        <f t="shared" si="82"/>
        <v>10000</v>
      </c>
      <c r="BN102" s="12" t="str">
        <f t="shared" si="83"/>
        <v/>
      </c>
      <c r="BO102" s="12" t="str">
        <f t="shared" si="84"/>
        <v/>
      </c>
      <c r="BP102" s="12" t="str">
        <f t="shared" si="85"/>
        <v>0x0008</v>
      </c>
      <c r="BQ102" s="12" t="str">
        <f t="shared" si="86"/>
        <v>FFFFFFF8</v>
      </c>
      <c r="BR102" s="12" t="str">
        <f t="shared" si="87"/>
        <v>00000008</v>
      </c>
      <c r="BS102" s="12" t="str">
        <f t="shared" si="88"/>
        <v>00008</v>
      </c>
      <c r="BT102" s="12" t="str">
        <f t="shared" si="89"/>
        <v>F4E4</v>
      </c>
      <c r="BU102" s="12" t="str">
        <f t="shared" si="90"/>
        <v>0000002</v>
      </c>
      <c r="BV102" s="12" t="str">
        <f t="shared" si="91"/>
        <v>1111010011100100</v>
      </c>
      <c r="BW102" s="12" t="str">
        <f t="shared" si="92"/>
        <v>00000000000000000000000010</v>
      </c>
      <c r="BX102" s="12" t="str">
        <f t="shared" si="93"/>
        <v>01000</v>
      </c>
      <c r="BY102" s="18" t="str">
        <f t="shared" si="94"/>
        <v>0000000000001000</v>
      </c>
      <c r="BZ102" s="12" t="str">
        <f t="shared" si="95"/>
        <v>11101</v>
      </c>
      <c r="CA102" s="18" t="str">
        <f t="shared" si="96"/>
        <v>00000000000000001000</v>
      </c>
      <c r="CB102" s="18" t="str">
        <f>IFERROR(VLOOKUP(AZ102,Opcodes!$A$1:$B$88,2, FALSE),"")</f>
        <v>100011RQL</v>
      </c>
      <c r="CC102" s="12" t="str">
        <f>SUBSTITUTE(SUBSTITUTE(SUBSTITUTE(SUBSTITUTE(SUBSTITUTE(SUBSTITUTE(SUBSTITUTE(SUBSTITUTE(SUBSTITUTE(SUBSTITUTE(CB102,Opcodes!$I$3,BM102),Opcodes!$I$4,BN102),Opcodes!$I$5,BO102),Opcodes!$I$6,BZ102),Opcodes!$I$8,BV102),Opcodes!$I$9,BW102),Opcodes!$I$10,BX102),Opcodes!$I$11,BY102),Opcodes!$I$15,"00000"),Opcodes!$I$13,CA102)</f>
        <v>10001111101100000000000000001000</v>
      </c>
      <c r="CD102" s="12" t="str">
        <f t="shared" si="97"/>
        <v/>
      </c>
      <c r="CE102" s="12" t="str">
        <f t="shared" si="98"/>
        <v>0800B08F</v>
      </c>
      <c r="CF102" s="12" t="str">
        <f t="shared" si="99"/>
        <v xml:space="preserve"> </v>
      </c>
    </row>
    <row r="103" spans="1:86">
      <c r="A103" t="e">
        <f>IF(AJ103,INDEX(Code!$A:$A,AK103),"")</f>
        <v>#VALUE!</v>
      </c>
      <c r="B103" s="12" t="e">
        <f t="shared" si="62"/>
        <v>#VALUE!</v>
      </c>
      <c r="C103" t="e">
        <f t="shared" si="63"/>
        <v>#VALUE!</v>
      </c>
      <c r="F103" s="1">
        <f>IFERROR(VLOOKUP(INDEX(Code!$A:$A,AK103),$AE$1:$AF$24,2,FALSE),0)</f>
        <v>0</v>
      </c>
      <c r="AJ103" s="1" t="e">
        <f t="shared" si="61"/>
        <v>#VALUE!</v>
      </c>
      <c r="AK103" s="1" t="e">
        <f t="shared" si="100"/>
        <v>#VALUE!</v>
      </c>
      <c r="AL103" s="1" t="e">
        <f t="shared" si="64"/>
        <v>#VALUE!</v>
      </c>
      <c r="AO103" s="12">
        <f>IF(LEFT(AS103,4)=".org",MAX(AO$1:AO102)+1,0)</f>
        <v>0</v>
      </c>
      <c r="AP103" s="1" t="e">
        <f>IF(AS102="","",MAX(AP104:AP$65535)+1)</f>
        <v>#REF!</v>
      </c>
      <c r="AQ103" s="1" t="e">
        <f t="shared" si="66"/>
        <v>#REF!</v>
      </c>
      <c r="AR103" s="1" t="str">
        <f t="shared" si="67"/>
        <v>0x80082C78</v>
      </c>
      <c r="AS103" s="16" t="str">
        <f>INDEX(Code!$B:$B,ROW())&amp;""</f>
        <v/>
      </c>
      <c r="AT103" s="12">
        <v>1</v>
      </c>
      <c r="AU103" s="12" t="str">
        <f t="shared" si="68"/>
        <v/>
      </c>
      <c r="AV103" s="12">
        <f t="shared" si="69"/>
        <v>1</v>
      </c>
      <c r="AW103" s="12">
        <f t="shared" si="70"/>
        <v>1</v>
      </c>
      <c r="AX103" s="12">
        <f t="shared" si="65"/>
        <v>1</v>
      </c>
      <c r="AY103" s="12">
        <f t="shared" si="71"/>
        <v>0</v>
      </c>
      <c r="AZ103" s="17" t="e">
        <f t="shared" si="72"/>
        <v>#VALUE!</v>
      </c>
      <c r="BA103" s="17" t="str">
        <f t="shared" si="73"/>
        <v/>
      </c>
      <c r="BB103" s="17" t="str">
        <f t="shared" si="74"/>
        <v/>
      </c>
      <c r="BC103" s="17" t="str">
        <f t="shared" si="75"/>
        <v/>
      </c>
      <c r="BD103" s="17" t="str">
        <f t="shared" si="76"/>
        <v/>
      </c>
      <c r="BE103" s="17">
        <f t="shared" si="77"/>
        <v>0</v>
      </c>
      <c r="BF103" s="17">
        <f t="shared" si="78"/>
        <v>0</v>
      </c>
      <c r="BG103" s="17">
        <f t="shared" si="79"/>
        <v>0</v>
      </c>
      <c r="BH103" s="17">
        <f t="shared" si="80"/>
        <v>0</v>
      </c>
      <c r="BI103" s="17">
        <f t="shared" si="81"/>
        <v>0</v>
      </c>
      <c r="BJ103" s="17"/>
      <c r="BM103" s="12" t="str">
        <f t="shared" si="82"/>
        <v/>
      </c>
      <c r="BN103" s="12" t="str">
        <f t="shared" si="83"/>
        <v/>
      </c>
      <c r="BO103" s="12" t="str">
        <f t="shared" si="84"/>
        <v/>
      </c>
      <c r="BP103" s="12" t="str">
        <f t="shared" si="85"/>
        <v/>
      </c>
      <c r="BQ103" s="12" t="str">
        <f t="shared" si="86"/>
        <v/>
      </c>
      <c r="BR103" s="12" t="str">
        <f t="shared" si="87"/>
        <v/>
      </c>
      <c r="BS103" s="12" t="str">
        <f t="shared" si="88"/>
        <v>00000</v>
      </c>
      <c r="BT103" s="12" t="str">
        <f t="shared" si="89"/>
        <v>F4E1</v>
      </c>
      <c r="BU103" s="12" t="str">
        <f t="shared" si="90"/>
        <v>0000000</v>
      </c>
      <c r="BV103" s="12" t="str">
        <f t="shared" si="91"/>
        <v/>
      </c>
      <c r="BW103" s="12" t="str">
        <f t="shared" si="92"/>
        <v/>
      </c>
      <c r="BX103" s="12" t="str">
        <f t="shared" si="93"/>
        <v/>
      </c>
      <c r="BY103" s="18" t="str">
        <f t="shared" si="94"/>
        <v/>
      </c>
      <c r="BZ103" s="12" t="str">
        <f t="shared" si="95"/>
        <v/>
      </c>
      <c r="CA103" s="18" t="str">
        <f t="shared" si="96"/>
        <v>00000000000000000000</v>
      </c>
      <c r="CB103" s="18" t="str">
        <f>IFERROR(VLOOKUP(AZ103,Opcodes!$A$1:$B$88,2, FALSE),"")</f>
        <v/>
      </c>
      <c r="CC103" s="12" t="str">
        <f>SUBSTITUTE(SUBSTITUTE(SUBSTITUTE(SUBSTITUTE(SUBSTITUTE(SUBSTITUTE(SUBSTITUTE(SUBSTITUTE(SUBSTITUTE(SUBSTITUTE(CB103,Opcodes!$I$3,BM103),Opcodes!$I$4,BN103),Opcodes!$I$5,BO103),Opcodes!$I$6,BZ103),Opcodes!$I$8,BV103),Opcodes!$I$9,BW103),Opcodes!$I$10,BX103),Opcodes!$I$11,BY103),Opcodes!$I$15,"00000"),Opcodes!$I$13,CA103)</f>
        <v/>
      </c>
      <c r="CD103" s="12" t="str">
        <f t="shared" si="97"/>
        <v/>
      </c>
      <c r="CE103" s="12" t="str">
        <f t="shared" si="98"/>
        <v/>
      </c>
      <c r="CF103" s="12" t="str">
        <f t="shared" si="99"/>
        <v xml:space="preserve"> </v>
      </c>
    </row>
    <row r="104" spans="1:86">
      <c r="A104" t="e">
        <f>IF(AJ104,INDEX(Code!$A:$A,AK104),"")</f>
        <v>#VALUE!</v>
      </c>
      <c r="B104" s="12" t="e">
        <f t="shared" si="62"/>
        <v>#VALUE!</v>
      </c>
      <c r="C104" t="e">
        <f t="shared" si="63"/>
        <v>#VALUE!</v>
      </c>
      <c r="F104" s="1">
        <f>IFERROR(VLOOKUP(INDEX(Code!$A:$A,AK104),$AE$1:$AF$24,2,FALSE),0)</f>
        <v>0</v>
      </c>
      <c r="AJ104" s="1" t="e">
        <f t="shared" si="61"/>
        <v>#VALUE!</v>
      </c>
      <c r="AK104" s="1" t="e">
        <f t="shared" si="100"/>
        <v>#VALUE!</v>
      </c>
      <c r="AL104" s="1" t="e">
        <f t="shared" si="64"/>
        <v>#VALUE!</v>
      </c>
      <c r="AO104" s="12" t="e">
        <f>IF(LEFT(AS104,4)=".org",MAX(AO$1:AO103)+1,0)</f>
        <v>#VALUE!</v>
      </c>
      <c r="AP104" s="1" t="str">
        <f>IF(AS103="","",MAX(AP105:AP$65535)+1)</f>
        <v/>
      </c>
      <c r="AQ104" s="1" t="e">
        <f t="shared" si="66"/>
        <v>#VALUE!</v>
      </c>
      <c r="AR104" s="1" t="str">
        <f t="shared" si="67"/>
        <v>0x80082C7C</v>
      </c>
      <c r="AS104" s="16" t="str">
        <f>INDEX(Code!$B:$B,ROW())&amp;""</f>
        <v>.org 0x800733E4</v>
      </c>
      <c r="AT104" s="12">
        <v>1</v>
      </c>
      <c r="AU104" s="12">
        <f t="shared" si="68"/>
        <v>16</v>
      </c>
      <c r="AV104" s="12">
        <f t="shared" si="69"/>
        <v>16</v>
      </c>
      <c r="AW104" s="12">
        <f t="shared" si="70"/>
        <v>16</v>
      </c>
      <c r="AX104" s="12">
        <f t="shared" si="65"/>
        <v>16</v>
      </c>
      <c r="AY104" s="12">
        <f t="shared" si="71"/>
        <v>15</v>
      </c>
      <c r="AZ104" s="17" t="str">
        <f t="shared" si="72"/>
        <v>.org0x800733E4</v>
      </c>
      <c r="BA104" s="17" t="str">
        <f t="shared" si="73"/>
        <v/>
      </c>
      <c r="BB104" s="17" t="str">
        <f t="shared" si="74"/>
        <v/>
      </c>
      <c r="BC104" s="17" t="str">
        <f t="shared" si="75"/>
        <v/>
      </c>
      <c r="BD104" s="17" t="str">
        <f t="shared" si="76"/>
        <v/>
      </c>
      <c r="BE104" s="17">
        <f t="shared" si="77"/>
        <v>0</v>
      </c>
      <c r="BF104" s="17">
        <f t="shared" si="78"/>
        <v>0</v>
      </c>
      <c r="BG104" s="17">
        <f t="shared" si="79"/>
        <v>0</v>
      </c>
      <c r="BH104" s="17">
        <f t="shared" si="80"/>
        <v>0</v>
      </c>
      <c r="BI104" s="17">
        <f t="shared" si="81"/>
        <v>0</v>
      </c>
      <c r="BJ104" s="17"/>
      <c r="BM104" s="12" t="str">
        <f t="shared" si="82"/>
        <v/>
      </c>
      <c r="BN104" s="12" t="str">
        <f t="shared" si="83"/>
        <v/>
      </c>
      <c r="BO104" s="12" t="str">
        <f t="shared" si="84"/>
        <v/>
      </c>
      <c r="BP104" s="12" t="str">
        <f t="shared" si="85"/>
        <v/>
      </c>
      <c r="BQ104" s="12" t="str">
        <f t="shared" si="86"/>
        <v/>
      </c>
      <c r="BR104" s="12" t="str">
        <f t="shared" si="87"/>
        <v/>
      </c>
      <c r="BS104" s="12" t="str">
        <f t="shared" si="88"/>
        <v>00000</v>
      </c>
      <c r="BT104" s="12" t="str">
        <f t="shared" si="89"/>
        <v>F4E0</v>
      </c>
      <c r="BU104" s="12" t="str">
        <f t="shared" si="90"/>
        <v>0000000</v>
      </c>
      <c r="BV104" s="12" t="str">
        <f t="shared" si="91"/>
        <v/>
      </c>
      <c r="BW104" s="12" t="str">
        <f t="shared" si="92"/>
        <v/>
      </c>
      <c r="BX104" s="12" t="str">
        <f t="shared" si="93"/>
        <v/>
      </c>
      <c r="BY104" s="18" t="str">
        <f t="shared" si="94"/>
        <v/>
      </c>
      <c r="BZ104" s="12" t="str">
        <f t="shared" si="95"/>
        <v/>
      </c>
      <c r="CA104" s="18" t="str">
        <f t="shared" si="96"/>
        <v>00000000000000000000</v>
      </c>
      <c r="CB104" s="18" t="str">
        <f>IFERROR(VLOOKUP(AZ104,Opcodes!$A$1:$B$88,2, FALSE),"")</f>
        <v/>
      </c>
      <c r="CC104" s="12" t="str">
        <f>SUBSTITUTE(SUBSTITUTE(SUBSTITUTE(SUBSTITUTE(SUBSTITUTE(SUBSTITUTE(SUBSTITUTE(SUBSTITUTE(SUBSTITUTE(SUBSTITUTE(CB104,Opcodes!$I$3,BM104),Opcodes!$I$4,BN104),Opcodes!$I$5,BO104),Opcodes!$I$6,BZ104),Opcodes!$I$8,BV104),Opcodes!$I$9,BW104),Opcodes!$I$10,BX104),Opcodes!$I$11,BY104),Opcodes!$I$15,"00000"),Opcodes!$I$13,CA104)</f>
        <v/>
      </c>
      <c r="CD104" s="12" t="str">
        <f t="shared" si="97"/>
        <v/>
      </c>
      <c r="CE104" s="12" t="str">
        <f t="shared" si="98"/>
        <v/>
      </c>
      <c r="CF104" s="12" t="str">
        <f t="shared" si="99"/>
        <v>Inv.</v>
      </c>
    </row>
    <row r="105" spans="1:86">
      <c r="A105" t="e">
        <f>IF(AJ105,INDEX(Code!$A:$A,AK105),"")</f>
        <v>#VALUE!</v>
      </c>
      <c r="B105" s="12" t="e">
        <f t="shared" si="62"/>
        <v>#VALUE!</v>
      </c>
      <c r="C105" t="e">
        <f t="shared" si="63"/>
        <v>#VALUE!</v>
      </c>
      <c r="F105" s="1">
        <f>IFERROR(VLOOKUP(INDEX(Code!$A:$A,AK105),$AE$1:$AF$24,2,FALSE),0)</f>
        <v>0</v>
      </c>
      <c r="AJ105" s="1" t="e">
        <f t="shared" si="61"/>
        <v>#VALUE!</v>
      </c>
      <c r="AK105" s="1" t="e">
        <f t="shared" si="100"/>
        <v>#VALUE!</v>
      </c>
      <c r="AL105" s="1" t="e">
        <f t="shared" si="64"/>
        <v>#VALUE!</v>
      </c>
      <c r="AO105" s="12">
        <f>IF(LEFT(AS105,4)=".org",MAX(AO$1:AO104)+1,0)</f>
        <v>0</v>
      </c>
      <c r="AP105" s="1" t="e">
        <f>IF(AS104="","",MAX(AP106:AP$65535)+1)</f>
        <v>#REF!</v>
      </c>
      <c r="AQ105" s="1" t="e">
        <f t="shared" si="66"/>
        <v>#REF!</v>
      </c>
      <c r="AR105" s="1" t="str">
        <f t="shared" si="67"/>
        <v>0x800733E4</v>
      </c>
      <c r="AS105" s="16" t="str">
        <f>INDEX(Code!$B:$B,ROW())&amp;""</f>
        <v>sw r16, 0x0008(r29)</v>
      </c>
      <c r="AT105" s="12">
        <v>1</v>
      </c>
      <c r="AU105" s="12">
        <f t="shared" si="68"/>
        <v>3</v>
      </c>
      <c r="AV105" s="12">
        <f t="shared" si="69"/>
        <v>7</v>
      </c>
      <c r="AW105" s="12">
        <f t="shared" si="70"/>
        <v>16</v>
      </c>
      <c r="AX105" s="12">
        <f t="shared" si="65"/>
        <v>15</v>
      </c>
      <c r="AY105" s="12">
        <f t="shared" si="71"/>
        <v>19</v>
      </c>
      <c r="AZ105" s="17" t="str">
        <f t="shared" si="72"/>
        <v>sw</v>
      </c>
      <c r="BA105" s="17" t="str">
        <f t="shared" si="73"/>
        <v>r16</v>
      </c>
      <c r="BB105" s="17" t="str">
        <f t="shared" si="74"/>
        <v>0x0008</v>
      </c>
      <c r="BC105" s="17" t="str">
        <f t="shared" si="75"/>
        <v/>
      </c>
      <c r="BD105" s="17" t="str">
        <f t="shared" si="76"/>
        <v>r29</v>
      </c>
      <c r="BE105" s="17">
        <f t="shared" si="77"/>
        <v>1</v>
      </c>
      <c r="BF105" s="17">
        <f t="shared" si="78"/>
        <v>0</v>
      </c>
      <c r="BG105" s="17">
        <f t="shared" si="79"/>
        <v>0</v>
      </c>
      <c r="BH105" s="17">
        <f t="shared" si="80"/>
        <v>2</v>
      </c>
      <c r="BI105" s="17">
        <f t="shared" si="81"/>
        <v>4</v>
      </c>
      <c r="BJ105" s="17"/>
      <c r="BM105" s="12" t="str">
        <f t="shared" si="82"/>
        <v>10000</v>
      </c>
      <c r="BN105" s="12" t="str">
        <f t="shared" si="83"/>
        <v/>
      </c>
      <c r="BO105" s="12" t="str">
        <f t="shared" si="84"/>
        <v/>
      </c>
      <c r="BP105" s="12" t="str">
        <f t="shared" si="85"/>
        <v>0x0008</v>
      </c>
      <c r="BQ105" s="12" t="str">
        <f t="shared" si="86"/>
        <v>FFFFFFF8</v>
      </c>
      <c r="BR105" s="12" t="str">
        <f t="shared" si="87"/>
        <v>00000008</v>
      </c>
      <c r="BS105" s="12" t="str">
        <f t="shared" si="88"/>
        <v>00008</v>
      </c>
      <c r="BT105" s="12" t="str">
        <f t="shared" si="89"/>
        <v>3308</v>
      </c>
      <c r="BU105" s="12" t="str">
        <f t="shared" si="90"/>
        <v>0000002</v>
      </c>
      <c r="BV105" s="12" t="str">
        <f t="shared" si="91"/>
        <v>0011001100001000</v>
      </c>
      <c r="BW105" s="12" t="str">
        <f t="shared" si="92"/>
        <v>00000000000000000000000010</v>
      </c>
      <c r="BX105" s="12" t="str">
        <f t="shared" si="93"/>
        <v>01000</v>
      </c>
      <c r="BY105" s="18" t="str">
        <f t="shared" si="94"/>
        <v>0000000000001000</v>
      </c>
      <c r="BZ105" s="12" t="str">
        <f t="shared" si="95"/>
        <v>11101</v>
      </c>
      <c r="CA105" s="18" t="str">
        <f t="shared" si="96"/>
        <v>00000000000000001000</v>
      </c>
      <c r="CB105" s="18" t="str">
        <f>IFERROR(VLOOKUP(AZ105,Opcodes!$A$1:$B$88,2, FALSE),"")</f>
        <v>101011RQL</v>
      </c>
      <c r="CC105" s="12" t="str">
        <f>SUBSTITUTE(SUBSTITUTE(SUBSTITUTE(SUBSTITUTE(SUBSTITUTE(SUBSTITUTE(SUBSTITUTE(SUBSTITUTE(SUBSTITUTE(SUBSTITUTE(CB105,Opcodes!$I$3,BM105),Opcodes!$I$4,BN105),Opcodes!$I$5,BO105),Opcodes!$I$6,BZ105),Opcodes!$I$8,BV105),Opcodes!$I$9,BW105),Opcodes!$I$10,BX105),Opcodes!$I$11,BY105),Opcodes!$I$15,"00000"),Opcodes!$I$13,CA105)</f>
        <v>10101111101100000000000000001000</v>
      </c>
      <c r="CD105" s="12" t="str">
        <f t="shared" si="97"/>
        <v/>
      </c>
      <c r="CE105" s="12" t="str">
        <f t="shared" si="98"/>
        <v>0800B0AF</v>
      </c>
      <c r="CF105" s="12" t="str">
        <f t="shared" si="99"/>
        <v xml:space="preserve"> </v>
      </c>
    </row>
    <row r="106" spans="1:86">
      <c r="A106" t="e">
        <f>IF(AJ106,INDEX(Code!$A:$A,AK106),"")</f>
        <v>#VALUE!</v>
      </c>
      <c r="B106" s="12" t="e">
        <f t="shared" si="62"/>
        <v>#VALUE!</v>
      </c>
      <c r="C106" t="e">
        <f t="shared" si="63"/>
        <v>#VALUE!</v>
      </c>
      <c r="F106" s="1">
        <f>IFERROR(VLOOKUP(INDEX(Code!$A:$A,AK106),$AE$1:$AF$24,2,FALSE),0)</f>
        <v>0</v>
      </c>
      <c r="AJ106" s="1" t="e">
        <f t="shared" si="61"/>
        <v>#VALUE!</v>
      </c>
      <c r="AK106" s="1" t="e">
        <f t="shared" si="100"/>
        <v>#VALUE!</v>
      </c>
      <c r="AL106" s="1" t="e">
        <f t="shared" si="64"/>
        <v>#VALUE!</v>
      </c>
      <c r="AO106" s="12">
        <f>IF(LEFT(AS106,4)=".org",MAX(AO$1:AO105)+1,0)</f>
        <v>0</v>
      </c>
      <c r="AP106" s="1" t="e">
        <f>IF(AS105="","",MAX(AP107:AP$65535)+1)</f>
        <v>#REF!</v>
      </c>
      <c r="AQ106" s="1" t="e">
        <f t="shared" si="66"/>
        <v>#REF!</v>
      </c>
      <c r="AR106" s="1" t="str">
        <f t="shared" si="67"/>
        <v>0x800733E8</v>
      </c>
      <c r="AS106" s="16" t="str">
        <f>INDEX(Code!$B:$B,ROW())&amp;""</f>
        <v>or r16, r18, r0</v>
      </c>
      <c r="AT106" s="12">
        <v>1</v>
      </c>
      <c r="AU106" s="12">
        <f t="shared" si="68"/>
        <v>3</v>
      </c>
      <c r="AV106" s="12">
        <f t="shared" si="69"/>
        <v>7</v>
      </c>
      <c r="AW106" s="12">
        <f t="shared" si="70"/>
        <v>12</v>
      </c>
      <c r="AX106" s="12">
        <f t="shared" si="65"/>
        <v>16</v>
      </c>
      <c r="AY106" s="12">
        <f t="shared" si="71"/>
        <v>15</v>
      </c>
      <c r="AZ106" s="17" t="str">
        <f t="shared" si="72"/>
        <v>or</v>
      </c>
      <c r="BA106" s="17" t="str">
        <f t="shared" si="73"/>
        <v>r16</v>
      </c>
      <c r="BB106" s="17" t="str">
        <f t="shared" si="74"/>
        <v>r18</v>
      </c>
      <c r="BC106" s="17" t="str">
        <f t="shared" si="75"/>
        <v>r0</v>
      </c>
      <c r="BD106" s="17" t="str">
        <f t="shared" si="76"/>
        <v/>
      </c>
      <c r="BE106" s="17">
        <f t="shared" si="77"/>
        <v>1</v>
      </c>
      <c r="BF106" s="17">
        <f t="shared" si="78"/>
        <v>2</v>
      </c>
      <c r="BG106" s="17">
        <f t="shared" si="79"/>
        <v>3</v>
      </c>
      <c r="BH106" s="17">
        <f t="shared" si="80"/>
        <v>0</v>
      </c>
      <c r="BI106" s="17">
        <f t="shared" si="81"/>
        <v>0</v>
      </c>
      <c r="BJ106" s="17"/>
      <c r="BM106" s="12" t="str">
        <f t="shared" si="82"/>
        <v>10000</v>
      </c>
      <c r="BN106" s="12" t="str">
        <f t="shared" si="83"/>
        <v>10010</v>
      </c>
      <c r="BO106" s="12" t="str">
        <f t="shared" si="84"/>
        <v>00000</v>
      </c>
      <c r="BP106" s="12" t="str">
        <f t="shared" si="85"/>
        <v/>
      </c>
      <c r="BQ106" s="12" t="str">
        <f t="shared" si="86"/>
        <v/>
      </c>
      <c r="BR106" s="12" t="str">
        <f t="shared" si="87"/>
        <v/>
      </c>
      <c r="BS106" s="12" t="str">
        <f t="shared" si="88"/>
        <v>00000</v>
      </c>
      <c r="BT106" s="12" t="str">
        <f t="shared" si="89"/>
        <v>3305</v>
      </c>
      <c r="BU106" s="12" t="str">
        <f t="shared" si="90"/>
        <v>0000000</v>
      </c>
      <c r="BV106" s="12" t="str">
        <f t="shared" si="91"/>
        <v/>
      </c>
      <c r="BW106" s="12" t="str">
        <f t="shared" si="92"/>
        <v/>
      </c>
      <c r="BX106" s="12" t="str">
        <f t="shared" si="93"/>
        <v/>
      </c>
      <c r="BY106" s="18" t="str">
        <f t="shared" si="94"/>
        <v/>
      </c>
      <c r="BZ106" s="12" t="str">
        <f t="shared" si="95"/>
        <v/>
      </c>
      <c r="CA106" s="18" t="str">
        <f t="shared" si="96"/>
        <v>00000000000000000000</v>
      </c>
      <c r="CB106" s="18" t="str">
        <f>IFERROR(VLOOKUP(AZ106,Opcodes!$A$1:$B$88,2, FALSE),"")</f>
        <v>000000WEQZ100101</v>
      </c>
      <c r="CC106" s="12" t="str">
        <f>SUBSTITUTE(SUBSTITUTE(SUBSTITUTE(SUBSTITUTE(SUBSTITUTE(SUBSTITUTE(SUBSTITUTE(SUBSTITUTE(SUBSTITUTE(SUBSTITUTE(CB106,Opcodes!$I$3,BM106),Opcodes!$I$4,BN106),Opcodes!$I$5,BO106),Opcodes!$I$6,BZ106),Opcodes!$I$8,BV106),Opcodes!$I$9,BW106),Opcodes!$I$10,BX106),Opcodes!$I$11,BY106),Opcodes!$I$15,"00000"),Opcodes!$I$13,CA106)</f>
        <v>00000010010000001000000000100101</v>
      </c>
      <c r="CD106" s="12" t="str">
        <f t="shared" si="97"/>
        <v/>
      </c>
      <c r="CE106" s="12" t="str">
        <f t="shared" si="98"/>
        <v>25804002</v>
      </c>
      <c r="CF106" s="12" t="str">
        <f t="shared" si="99"/>
        <v xml:space="preserve"> </v>
      </c>
    </row>
    <row r="107" spans="1:86">
      <c r="A107" t="e">
        <f>IF(AJ107,INDEX(Code!$A:$A,AK107),"")</f>
        <v>#VALUE!</v>
      </c>
      <c r="B107" s="12" t="e">
        <f t="shared" si="62"/>
        <v>#VALUE!</v>
      </c>
      <c r="C107" t="e">
        <f t="shared" si="63"/>
        <v>#VALUE!</v>
      </c>
      <c r="F107" s="1">
        <f>IFERROR(VLOOKUP(INDEX(Code!$A:$A,AK107),$AE$1:$AF$24,2,FALSE),0)</f>
        <v>0</v>
      </c>
      <c r="AJ107" s="1" t="e">
        <f t="shared" si="61"/>
        <v>#VALUE!</v>
      </c>
      <c r="AK107" s="1" t="e">
        <f t="shared" si="100"/>
        <v>#VALUE!</v>
      </c>
      <c r="AL107" s="1" t="e">
        <f t="shared" si="64"/>
        <v>#VALUE!</v>
      </c>
      <c r="AO107" s="12">
        <f>IF(LEFT(AS107,4)=".org",MAX(AO$1:AO106)+1,0)</f>
        <v>0</v>
      </c>
      <c r="AP107" s="1" t="e">
        <f>IF(AS106="","",MAX(AP108:AP$65535)+1)</f>
        <v>#REF!</v>
      </c>
      <c r="AQ107" s="1" t="e">
        <f t="shared" si="66"/>
        <v>#REF!</v>
      </c>
      <c r="AR107" s="1" t="str">
        <f t="shared" si="67"/>
        <v>0x800733EC</v>
      </c>
      <c r="AS107" s="16" t="str">
        <f>INDEX(Code!$B:$B,ROW())&amp;""</f>
        <v>jal 0x80150000</v>
      </c>
      <c r="AT107" s="12">
        <v>1</v>
      </c>
      <c r="AU107" s="12">
        <f t="shared" si="68"/>
        <v>4</v>
      </c>
      <c r="AV107" s="12">
        <f t="shared" si="69"/>
        <v>15</v>
      </c>
      <c r="AW107" s="12">
        <f t="shared" si="70"/>
        <v>15</v>
      </c>
      <c r="AX107" s="12">
        <f t="shared" si="65"/>
        <v>15</v>
      </c>
      <c r="AY107" s="12">
        <f t="shared" si="71"/>
        <v>14</v>
      </c>
      <c r="AZ107" s="17" t="str">
        <f t="shared" si="72"/>
        <v>jal</v>
      </c>
      <c r="BA107" s="17" t="str">
        <f t="shared" si="73"/>
        <v>0x80150000</v>
      </c>
      <c r="BB107" s="17" t="str">
        <f t="shared" si="74"/>
        <v/>
      </c>
      <c r="BC107" s="17" t="str">
        <f t="shared" si="75"/>
        <v/>
      </c>
      <c r="BD107" s="17" t="str">
        <f t="shared" si="76"/>
        <v/>
      </c>
      <c r="BE107" s="17">
        <f t="shared" si="77"/>
        <v>0</v>
      </c>
      <c r="BF107" s="17">
        <f t="shared" si="78"/>
        <v>0</v>
      </c>
      <c r="BG107" s="17">
        <f t="shared" si="79"/>
        <v>0</v>
      </c>
      <c r="BH107" s="17">
        <f t="shared" si="80"/>
        <v>1</v>
      </c>
      <c r="BI107" s="17">
        <f t="shared" si="81"/>
        <v>0</v>
      </c>
      <c r="BJ107" s="17"/>
      <c r="BM107" s="12" t="str">
        <f t="shared" si="82"/>
        <v/>
      </c>
      <c r="BN107" s="12" t="str">
        <f t="shared" si="83"/>
        <v/>
      </c>
      <c r="BO107" s="12" t="str">
        <f t="shared" si="84"/>
        <v/>
      </c>
      <c r="BP107" s="12" t="str">
        <f t="shared" si="85"/>
        <v>0x80150000</v>
      </c>
      <c r="BQ107" s="12" t="str">
        <f t="shared" si="86"/>
        <v>7FEB0000</v>
      </c>
      <c r="BR107" s="12" t="str">
        <f t="shared" si="87"/>
        <v>80150000</v>
      </c>
      <c r="BS107" s="12" t="str">
        <f t="shared" si="88"/>
        <v>50000</v>
      </c>
      <c r="BT107" s="12" t="str">
        <f t="shared" si="89"/>
        <v>7304</v>
      </c>
      <c r="BU107" s="12" t="str">
        <f t="shared" si="90"/>
        <v>0054000</v>
      </c>
      <c r="BV107" s="12" t="str">
        <f t="shared" si="91"/>
        <v>0111001100000100</v>
      </c>
      <c r="BW107" s="12" t="str">
        <f t="shared" si="92"/>
        <v>00000001010100000000000000</v>
      </c>
      <c r="BX107" s="12" t="str">
        <f t="shared" si="93"/>
        <v>00000</v>
      </c>
      <c r="BY107" s="18" t="str">
        <f t="shared" si="94"/>
        <v>0000000000000000</v>
      </c>
      <c r="BZ107" s="12" t="str">
        <f t="shared" si="95"/>
        <v/>
      </c>
      <c r="CA107" s="18" t="str">
        <f t="shared" si="96"/>
        <v>01010000000000000000</v>
      </c>
      <c r="CB107" s="18" t="str">
        <f>IFERROR(VLOOKUP(AZ107,Opcodes!$A$1:$B$88,2, FALSE),"")</f>
        <v>000011J</v>
      </c>
      <c r="CC107" s="12" t="str">
        <f>SUBSTITUTE(SUBSTITUTE(SUBSTITUTE(SUBSTITUTE(SUBSTITUTE(SUBSTITUTE(SUBSTITUTE(SUBSTITUTE(SUBSTITUTE(SUBSTITUTE(CB107,Opcodes!$I$3,BM107),Opcodes!$I$4,BN107),Opcodes!$I$5,BO107),Opcodes!$I$6,BZ107),Opcodes!$I$8,BV107),Opcodes!$I$9,BW107),Opcodes!$I$10,BX107),Opcodes!$I$11,BY107),Opcodes!$I$15,"00000"),Opcodes!$I$13,CA107)</f>
        <v>00001100000001010100000000000000</v>
      </c>
      <c r="CD107" s="12" t="str">
        <f t="shared" si="97"/>
        <v/>
      </c>
      <c r="CE107" s="12" t="str">
        <f t="shared" si="98"/>
        <v>0040050C</v>
      </c>
      <c r="CF107" s="12" t="str">
        <f t="shared" si="99"/>
        <v xml:space="preserve"> </v>
      </c>
    </row>
    <row r="108" spans="1:86">
      <c r="A108" t="e">
        <f>IF(AJ108,INDEX(Code!$A:$A,AK108),"")</f>
        <v>#VALUE!</v>
      </c>
      <c r="B108" s="12" t="e">
        <f t="shared" si="62"/>
        <v>#VALUE!</v>
      </c>
      <c r="C108" t="e">
        <f t="shared" si="63"/>
        <v>#VALUE!</v>
      </c>
      <c r="F108" s="1">
        <f>IFERROR(VLOOKUP(INDEX(Code!$A:$A,AK108),$AE$1:$AF$24,2,FALSE),0)</f>
        <v>0</v>
      </c>
      <c r="AJ108" s="1" t="e">
        <f t="shared" si="61"/>
        <v>#VALUE!</v>
      </c>
      <c r="AK108" s="1" t="e">
        <f t="shared" si="100"/>
        <v>#VALUE!</v>
      </c>
      <c r="AL108" s="1" t="e">
        <f t="shared" si="64"/>
        <v>#VALUE!</v>
      </c>
      <c r="AO108" s="12">
        <f>IF(LEFT(AS108,4)=".org",MAX(AO$1:AO107)+1,0)</f>
        <v>0</v>
      </c>
      <c r="AP108" s="1" t="e">
        <f>IF(AS107="","",MAX(AP109:AP$65535)+1)</f>
        <v>#REF!</v>
      </c>
      <c r="AQ108" s="1" t="e">
        <f t="shared" si="66"/>
        <v>#REF!</v>
      </c>
      <c r="AR108" s="1" t="str">
        <f t="shared" si="67"/>
        <v>0x800733F0</v>
      </c>
      <c r="AS108" s="16" t="str">
        <f>INDEX(Code!$B:$B,ROW())&amp;""</f>
        <v>ori r2, r0, 0x0002</v>
      </c>
      <c r="AT108" s="12">
        <v>1</v>
      </c>
      <c r="AU108" s="12">
        <f t="shared" si="68"/>
        <v>4</v>
      </c>
      <c r="AV108" s="12">
        <f t="shared" si="69"/>
        <v>7</v>
      </c>
      <c r="AW108" s="12">
        <f t="shared" si="70"/>
        <v>11</v>
      </c>
      <c r="AX108" s="12">
        <f t="shared" si="65"/>
        <v>19</v>
      </c>
      <c r="AY108" s="12">
        <f t="shared" si="71"/>
        <v>18</v>
      </c>
      <c r="AZ108" s="17" t="str">
        <f t="shared" si="72"/>
        <v>ori</v>
      </c>
      <c r="BA108" s="17" t="str">
        <f t="shared" si="73"/>
        <v>r2</v>
      </c>
      <c r="BB108" s="17" t="str">
        <f t="shared" si="74"/>
        <v>r0</v>
      </c>
      <c r="BC108" s="17" t="str">
        <f t="shared" si="75"/>
        <v>0x0002</v>
      </c>
      <c r="BD108" s="17" t="str">
        <f t="shared" si="76"/>
        <v/>
      </c>
      <c r="BE108" s="17">
        <f t="shared" si="77"/>
        <v>1</v>
      </c>
      <c r="BF108" s="17">
        <f t="shared" si="78"/>
        <v>2</v>
      </c>
      <c r="BG108" s="17">
        <f t="shared" si="79"/>
        <v>0</v>
      </c>
      <c r="BH108" s="17">
        <f t="shared" si="80"/>
        <v>3</v>
      </c>
      <c r="BI108" s="17">
        <f t="shared" si="81"/>
        <v>0</v>
      </c>
      <c r="BJ108" s="17"/>
      <c r="BM108" s="12" t="str">
        <f t="shared" si="82"/>
        <v>00010</v>
      </c>
      <c r="BN108" s="12" t="str">
        <f t="shared" si="83"/>
        <v>00000</v>
      </c>
      <c r="BO108" s="12" t="str">
        <f t="shared" si="84"/>
        <v/>
      </c>
      <c r="BP108" s="12" t="str">
        <f t="shared" si="85"/>
        <v>0x0002</v>
      </c>
      <c r="BQ108" s="12" t="str">
        <f t="shared" si="86"/>
        <v>FFFFFFFE</v>
      </c>
      <c r="BR108" s="12" t="str">
        <f t="shared" si="87"/>
        <v>00000002</v>
      </c>
      <c r="BS108" s="12" t="str">
        <f t="shared" si="88"/>
        <v>00002</v>
      </c>
      <c r="BT108" s="12" t="str">
        <f t="shared" si="89"/>
        <v>3304</v>
      </c>
      <c r="BU108" s="12" t="str">
        <f t="shared" si="90"/>
        <v>0000000</v>
      </c>
      <c r="BV108" s="12" t="str">
        <f t="shared" si="91"/>
        <v>0011001100000100</v>
      </c>
      <c r="BW108" s="12" t="str">
        <f t="shared" si="92"/>
        <v>00000000000000000000000000</v>
      </c>
      <c r="BX108" s="12" t="str">
        <f t="shared" si="93"/>
        <v>00010</v>
      </c>
      <c r="BY108" s="18" t="str">
        <f t="shared" si="94"/>
        <v>0000000000000010</v>
      </c>
      <c r="BZ108" s="12" t="str">
        <f t="shared" si="95"/>
        <v/>
      </c>
      <c r="CA108" s="18" t="str">
        <f t="shared" si="96"/>
        <v>00000000000000000010</v>
      </c>
      <c r="CB108" s="18" t="str">
        <f>IFERROR(VLOOKUP(AZ108,Opcodes!$A$1:$B$88,2, FALSE),"")</f>
        <v>001101WQL</v>
      </c>
      <c r="CC108" s="12" t="str">
        <f>SUBSTITUTE(SUBSTITUTE(SUBSTITUTE(SUBSTITUTE(SUBSTITUTE(SUBSTITUTE(SUBSTITUTE(SUBSTITUTE(SUBSTITUTE(SUBSTITUTE(CB108,Opcodes!$I$3,BM108),Opcodes!$I$4,BN108),Opcodes!$I$5,BO108),Opcodes!$I$6,BZ108),Opcodes!$I$8,BV108),Opcodes!$I$9,BW108),Opcodes!$I$10,BX108),Opcodes!$I$11,BY108),Opcodes!$I$15,"00000"),Opcodes!$I$13,CA108)</f>
        <v>00110100000000100000000000000010</v>
      </c>
      <c r="CD108" s="12" t="str">
        <f t="shared" si="97"/>
        <v/>
      </c>
      <c r="CE108" s="12" t="str">
        <f t="shared" si="98"/>
        <v>02000234</v>
      </c>
      <c r="CF108" s="12" t="str">
        <f t="shared" si="99"/>
        <v xml:space="preserve"> </v>
      </c>
    </row>
    <row r="109" spans="1:86">
      <c r="A109" t="e">
        <f>IF(AJ109,INDEX(Code!$A:$A,AK109),"")</f>
        <v>#VALUE!</v>
      </c>
      <c r="B109" s="12" t="e">
        <f t="shared" si="62"/>
        <v>#VALUE!</v>
      </c>
      <c r="C109" t="e">
        <f t="shared" si="63"/>
        <v>#VALUE!</v>
      </c>
      <c r="F109" s="1">
        <f>IFERROR(VLOOKUP(INDEX(Code!$A:$A,AK109),$AE$1:$AF$24,2,FALSE),0)</f>
        <v>0</v>
      </c>
      <c r="K109" s="12"/>
      <c r="L109" s="12"/>
      <c r="AJ109" s="1" t="e">
        <f t="shared" si="61"/>
        <v>#VALUE!</v>
      </c>
      <c r="AK109" s="1" t="e">
        <f t="shared" si="100"/>
        <v>#VALUE!</v>
      </c>
      <c r="AL109" s="1" t="e">
        <f t="shared" si="64"/>
        <v>#VALUE!</v>
      </c>
      <c r="AO109" s="12">
        <f>IF(LEFT(AS109,4)=".org",MAX(AO$1:AO108)+1,0)</f>
        <v>0</v>
      </c>
      <c r="AP109" s="1" t="e">
        <f>IF(AS108="","",MAX(AP110:AP$65535)+1)</f>
        <v>#REF!</v>
      </c>
      <c r="AQ109" s="1" t="e">
        <f t="shared" si="66"/>
        <v>#REF!</v>
      </c>
      <c r="AR109" s="1" t="str">
        <f t="shared" si="67"/>
        <v>0x800733F4</v>
      </c>
      <c r="AS109" s="16" t="str">
        <f>INDEX(Code!$B:$B,ROW())&amp;""</f>
        <v>or r17, r2, r0</v>
      </c>
      <c r="AT109" s="12">
        <v>1</v>
      </c>
      <c r="AU109" s="12">
        <f t="shared" si="68"/>
        <v>3</v>
      </c>
      <c r="AV109" s="12">
        <f t="shared" si="69"/>
        <v>7</v>
      </c>
      <c r="AW109" s="12">
        <f t="shared" si="70"/>
        <v>11</v>
      </c>
      <c r="AX109" s="12">
        <f t="shared" si="65"/>
        <v>15</v>
      </c>
      <c r="AY109" s="12">
        <f t="shared" si="71"/>
        <v>14</v>
      </c>
      <c r="AZ109" s="17" t="str">
        <f t="shared" si="72"/>
        <v>or</v>
      </c>
      <c r="BA109" s="17" t="str">
        <f t="shared" si="73"/>
        <v>r17</v>
      </c>
      <c r="BB109" s="17" t="str">
        <f t="shared" si="74"/>
        <v>r2</v>
      </c>
      <c r="BC109" s="17" t="str">
        <f t="shared" si="75"/>
        <v>r0</v>
      </c>
      <c r="BD109" s="17" t="str">
        <f t="shared" si="76"/>
        <v/>
      </c>
      <c r="BE109" s="17">
        <f t="shared" si="77"/>
        <v>1</v>
      </c>
      <c r="BF109" s="17">
        <f t="shared" si="78"/>
        <v>2</v>
      </c>
      <c r="BG109" s="17">
        <f t="shared" si="79"/>
        <v>3</v>
      </c>
      <c r="BH109" s="17">
        <f t="shared" si="80"/>
        <v>0</v>
      </c>
      <c r="BI109" s="17">
        <f t="shared" si="81"/>
        <v>0</v>
      </c>
      <c r="BJ109" s="17"/>
      <c r="BM109" s="12" t="str">
        <f t="shared" si="82"/>
        <v>10001</v>
      </c>
      <c r="BN109" s="12" t="str">
        <f t="shared" si="83"/>
        <v>00010</v>
      </c>
      <c r="BO109" s="12" t="str">
        <f t="shared" si="84"/>
        <v>00000</v>
      </c>
      <c r="BP109" s="12" t="str">
        <f t="shared" si="85"/>
        <v/>
      </c>
      <c r="BQ109" s="12" t="str">
        <f t="shared" si="86"/>
        <v/>
      </c>
      <c r="BR109" s="12" t="str">
        <f t="shared" si="87"/>
        <v/>
      </c>
      <c r="BS109" s="12" t="str">
        <f t="shared" si="88"/>
        <v>00000</v>
      </c>
      <c r="BT109" s="12" t="str">
        <f t="shared" si="89"/>
        <v>3302</v>
      </c>
      <c r="BU109" s="12" t="str">
        <f t="shared" si="90"/>
        <v>0000000</v>
      </c>
      <c r="BV109" s="12" t="str">
        <f t="shared" si="91"/>
        <v/>
      </c>
      <c r="BW109" s="12" t="str">
        <f t="shared" si="92"/>
        <v/>
      </c>
      <c r="BX109" s="12" t="str">
        <f t="shared" si="93"/>
        <v/>
      </c>
      <c r="BY109" s="18" t="str">
        <f t="shared" si="94"/>
        <v/>
      </c>
      <c r="BZ109" s="12" t="str">
        <f t="shared" si="95"/>
        <v/>
      </c>
      <c r="CA109" s="18" t="str">
        <f t="shared" si="96"/>
        <v>00000000000000000000</v>
      </c>
      <c r="CB109" s="18" t="str">
        <f>IFERROR(VLOOKUP(AZ109,Opcodes!$A$1:$B$88,2, FALSE),"")</f>
        <v>000000WEQZ100101</v>
      </c>
      <c r="CC109" s="12" t="str">
        <f>SUBSTITUTE(SUBSTITUTE(SUBSTITUTE(SUBSTITUTE(SUBSTITUTE(SUBSTITUTE(SUBSTITUTE(SUBSTITUTE(SUBSTITUTE(SUBSTITUTE(CB109,Opcodes!$I$3,BM109),Opcodes!$I$4,BN109),Opcodes!$I$5,BO109),Opcodes!$I$6,BZ109),Opcodes!$I$8,BV109),Opcodes!$I$9,BW109),Opcodes!$I$10,BX109),Opcodes!$I$11,BY109),Opcodes!$I$15,"00000"),Opcodes!$I$13,CA109)</f>
        <v>00000000010000001000100000100101</v>
      </c>
      <c r="CD109" s="12" t="str">
        <f t="shared" si="97"/>
        <v/>
      </c>
      <c r="CE109" s="12" t="str">
        <f t="shared" si="98"/>
        <v>25884000</v>
      </c>
      <c r="CF109" s="12" t="str">
        <f t="shared" si="99"/>
        <v xml:space="preserve"> </v>
      </c>
      <c r="CH109" s="12"/>
    </row>
    <row r="110" spans="1:86">
      <c r="A110" t="e">
        <f>IF(AJ110,INDEX(Code!$A:$A,AK110),"")</f>
        <v>#VALUE!</v>
      </c>
      <c r="B110" s="12" t="e">
        <f t="shared" si="62"/>
        <v>#VALUE!</v>
      </c>
      <c r="C110" t="e">
        <f t="shared" si="63"/>
        <v>#VALUE!</v>
      </c>
      <c r="F110" s="1">
        <f>IFERROR(VLOOKUP(INDEX(Code!$A:$A,AK110),$AE$1:$AF$24,2,FALSE),0)</f>
        <v>0</v>
      </c>
      <c r="AJ110" s="1" t="e">
        <f t="shared" si="61"/>
        <v>#VALUE!</v>
      </c>
      <c r="AK110" s="1" t="e">
        <f t="shared" si="100"/>
        <v>#VALUE!</v>
      </c>
      <c r="AL110" s="1" t="e">
        <f t="shared" si="64"/>
        <v>#VALUE!</v>
      </c>
      <c r="AO110" s="12">
        <f>IF(LEFT(AS110,4)=".org",MAX(AO$1:AO109)+1,0)</f>
        <v>0</v>
      </c>
      <c r="AP110" s="1" t="e">
        <f>IF(AS109="","",MAX(AP111:AP$65535)+1)</f>
        <v>#REF!</v>
      </c>
      <c r="AQ110" s="1" t="e">
        <f t="shared" si="66"/>
        <v>#REF!</v>
      </c>
      <c r="AR110" s="1" t="str">
        <f t="shared" si="67"/>
        <v>0x800733F8</v>
      </c>
      <c r="AS110" s="16" t="str">
        <f>INDEX(Code!$B:$B,ROW())&amp;""</f>
        <v>lw r16, 0x0008(r29)</v>
      </c>
      <c r="AT110" s="12">
        <v>1</v>
      </c>
      <c r="AU110" s="12">
        <f t="shared" si="68"/>
        <v>3</v>
      </c>
      <c r="AV110" s="12">
        <f t="shared" si="69"/>
        <v>7</v>
      </c>
      <c r="AW110" s="12">
        <f t="shared" si="70"/>
        <v>16</v>
      </c>
      <c r="AX110" s="12">
        <f t="shared" si="65"/>
        <v>15</v>
      </c>
      <c r="AY110" s="12">
        <f t="shared" si="71"/>
        <v>19</v>
      </c>
      <c r="AZ110" s="17" t="str">
        <f t="shared" si="72"/>
        <v>lw</v>
      </c>
      <c r="BA110" s="17" t="str">
        <f t="shared" si="73"/>
        <v>r16</v>
      </c>
      <c r="BB110" s="17" t="str">
        <f t="shared" si="74"/>
        <v>0x0008</v>
      </c>
      <c r="BC110" s="17" t="str">
        <f t="shared" si="75"/>
        <v/>
      </c>
      <c r="BD110" s="17" t="str">
        <f t="shared" si="76"/>
        <v>r29</v>
      </c>
      <c r="BE110" s="17">
        <f t="shared" si="77"/>
        <v>1</v>
      </c>
      <c r="BF110" s="17">
        <f t="shared" si="78"/>
        <v>0</v>
      </c>
      <c r="BG110" s="17">
        <f t="shared" si="79"/>
        <v>0</v>
      </c>
      <c r="BH110" s="17">
        <f t="shared" si="80"/>
        <v>2</v>
      </c>
      <c r="BI110" s="17">
        <f t="shared" si="81"/>
        <v>4</v>
      </c>
      <c r="BJ110" s="17"/>
      <c r="BM110" s="12" t="str">
        <f t="shared" si="82"/>
        <v>10000</v>
      </c>
      <c r="BN110" s="12" t="str">
        <f t="shared" si="83"/>
        <v/>
      </c>
      <c r="BO110" s="12" t="str">
        <f t="shared" si="84"/>
        <v/>
      </c>
      <c r="BP110" s="12" t="str">
        <f t="shared" si="85"/>
        <v>0x0008</v>
      </c>
      <c r="BQ110" s="12" t="str">
        <f t="shared" si="86"/>
        <v>FFFFFFF8</v>
      </c>
      <c r="BR110" s="12" t="str">
        <f t="shared" si="87"/>
        <v>00000008</v>
      </c>
      <c r="BS110" s="12" t="str">
        <f t="shared" si="88"/>
        <v>00008</v>
      </c>
      <c r="BT110" s="12" t="str">
        <f t="shared" si="89"/>
        <v>3303</v>
      </c>
      <c r="BU110" s="12" t="str">
        <f t="shared" si="90"/>
        <v>0000002</v>
      </c>
      <c r="BV110" s="12" t="str">
        <f t="shared" si="91"/>
        <v>0011001100000011</v>
      </c>
      <c r="BW110" s="12" t="str">
        <f t="shared" si="92"/>
        <v>00000000000000000000000010</v>
      </c>
      <c r="BX110" s="12" t="str">
        <f t="shared" si="93"/>
        <v>01000</v>
      </c>
      <c r="BY110" s="18" t="str">
        <f t="shared" si="94"/>
        <v>0000000000001000</v>
      </c>
      <c r="BZ110" s="12" t="str">
        <f t="shared" si="95"/>
        <v>11101</v>
      </c>
      <c r="CA110" s="18" t="str">
        <f t="shared" si="96"/>
        <v>00000000000000001000</v>
      </c>
      <c r="CB110" s="18" t="str">
        <f>IFERROR(VLOOKUP(AZ110,Opcodes!$A$1:$B$88,2, FALSE),"")</f>
        <v>100011RQL</v>
      </c>
      <c r="CC110" s="12" t="str">
        <f>SUBSTITUTE(SUBSTITUTE(SUBSTITUTE(SUBSTITUTE(SUBSTITUTE(SUBSTITUTE(SUBSTITUTE(SUBSTITUTE(SUBSTITUTE(SUBSTITUTE(CB110,Opcodes!$I$3,BM110),Opcodes!$I$4,BN110),Opcodes!$I$5,BO110),Opcodes!$I$6,BZ110),Opcodes!$I$8,BV110),Opcodes!$I$9,BW110),Opcodes!$I$10,BX110),Opcodes!$I$11,BY110),Opcodes!$I$15,"00000"),Opcodes!$I$13,CA110)</f>
        <v>10001111101100000000000000001000</v>
      </c>
      <c r="CD110" s="12" t="str">
        <f t="shared" si="97"/>
        <v/>
      </c>
      <c r="CE110" s="12" t="str">
        <f t="shared" si="98"/>
        <v>0800B08F</v>
      </c>
      <c r="CF110" s="12" t="str">
        <f t="shared" si="99"/>
        <v xml:space="preserve"> </v>
      </c>
    </row>
    <row r="111" spans="1:86">
      <c r="A111" t="e">
        <f>IF(AJ111,INDEX(Code!$A:$A,AK111),"")</f>
        <v>#VALUE!</v>
      </c>
      <c r="B111" s="12" t="e">
        <f t="shared" si="62"/>
        <v>#VALUE!</v>
      </c>
      <c r="C111" t="e">
        <f t="shared" si="63"/>
        <v>#VALUE!</v>
      </c>
      <c r="F111" s="1">
        <f>IFERROR(VLOOKUP(INDEX(Code!$A:$A,AK111),$AE$1:$AF$24,2,FALSE),0)</f>
        <v>0</v>
      </c>
      <c r="AJ111" s="1" t="e">
        <f t="shared" si="61"/>
        <v>#VALUE!</v>
      </c>
      <c r="AK111" s="1" t="e">
        <f t="shared" si="100"/>
        <v>#VALUE!</v>
      </c>
      <c r="AL111" s="1" t="e">
        <f t="shared" si="64"/>
        <v>#VALUE!</v>
      </c>
      <c r="AO111" s="12">
        <f>IF(LEFT(AS111,4)=".org",MAX(AO$1:AO110)+1,0)</f>
        <v>0</v>
      </c>
      <c r="AP111" s="1" t="e">
        <f>IF(AS110="","",MAX(AP112:AP$65535)+1)</f>
        <v>#REF!</v>
      </c>
      <c r="AQ111" s="1" t="e">
        <f t="shared" si="66"/>
        <v>#REF!</v>
      </c>
      <c r="AR111" s="1" t="str">
        <f t="shared" si="67"/>
        <v>0x800733FC</v>
      </c>
      <c r="AS111" s="16" t="str">
        <f>INDEX(Code!$B:$B,ROW())&amp;""</f>
        <v>nop</v>
      </c>
      <c r="AT111" s="12">
        <v>1</v>
      </c>
      <c r="AU111" s="12">
        <f t="shared" si="68"/>
        <v>4</v>
      </c>
      <c r="AV111" s="12">
        <f t="shared" si="69"/>
        <v>4</v>
      </c>
      <c r="AW111" s="12">
        <f t="shared" si="70"/>
        <v>4</v>
      </c>
      <c r="AX111" s="12">
        <f t="shared" si="65"/>
        <v>4</v>
      </c>
      <c r="AY111" s="12">
        <f t="shared" si="71"/>
        <v>3</v>
      </c>
      <c r="AZ111" s="17" t="str">
        <f t="shared" si="72"/>
        <v>nop</v>
      </c>
      <c r="BA111" s="17" t="str">
        <f t="shared" si="73"/>
        <v/>
      </c>
      <c r="BB111" s="17" t="str">
        <f t="shared" si="74"/>
        <v/>
      </c>
      <c r="BC111" s="17" t="str">
        <f t="shared" si="75"/>
        <v/>
      </c>
      <c r="BD111" s="17" t="str">
        <f t="shared" si="76"/>
        <v/>
      </c>
      <c r="BE111" s="17">
        <f t="shared" si="77"/>
        <v>0</v>
      </c>
      <c r="BF111" s="17">
        <f t="shared" si="78"/>
        <v>0</v>
      </c>
      <c r="BG111" s="17">
        <f t="shared" si="79"/>
        <v>0</v>
      </c>
      <c r="BH111" s="17">
        <f t="shared" si="80"/>
        <v>0</v>
      </c>
      <c r="BI111" s="17">
        <f t="shared" si="81"/>
        <v>0</v>
      </c>
      <c r="BJ111" s="17"/>
      <c r="BM111" s="12" t="str">
        <f t="shared" si="82"/>
        <v/>
      </c>
      <c r="BN111" s="12" t="str">
        <f t="shared" si="83"/>
        <v/>
      </c>
      <c r="BO111" s="12" t="str">
        <f t="shared" si="84"/>
        <v/>
      </c>
      <c r="BP111" s="12" t="str">
        <f t="shared" si="85"/>
        <v/>
      </c>
      <c r="BQ111" s="12" t="str">
        <f t="shared" si="86"/>
        <v/>
      </c>
      <c r="BR111" s="12" t="str">
        <f t="shared" si="87"/>
        <v/>
      </c>
      <c r="BS111" s="12" t="str">
        <f t="shared" si="88"/>
        <v>00000</v>
      </c>
      <c r="BT111" s="12" t="str">
        <f t="shared" si="89"/>
        <v>3300</v>
      </c>
      <c r="BU111" s="12" t="str">
        <f t="shared" si="90"/>
        <v>0000000</v>
      </c>
      <c r="BV111" s="12" t="str">
        <f t="shared" si="91"/>
        <v/>
      </c>
      <c r="BW111" s="12" t="str">
        <f t="shared" si="92"/>
        <v/>
      </c>
      <c r="BX111" s="12" t="str">
        <f t="shared" si="93"/>
        <v/>
      </c>
      <c r="BY111" s="18" t="str">
        <f t="shared" si="94"/>
        <v/>
      </c>
      <c r="BZ111" s="12" t="str">
        <f t="shared" si="95"/>
        <v/>
      </c>
      <c r="CA111" s="18" t="str">
        <f t="shared" si="96"/>
        <v>00000000000000000000</v>
      </c>
      <c r="CB111" s="18" t="str">
        <f>IFERROR(VLOOKUP(AZ111,Opcodes!$A$1:$B$88,2, FALSE),"")</f>
        <v>000000ZZZZ000000</v>
      </c>
      <c r="CC111" s="12" t="str">
        <f>SUBSTITUTE(SUBSTITUTE(SUBSTITUTE(SUBSTITUTE(SUBSTITUTE(SUBSTITUTE(SUBSTITUTE(SUBSTITUTE(SUBSTITUTE(SUBSTITUTE(CB111,Opcodes!$I$3,BM111),Opcodes!$I$4,BN111),Opcodes!$I$5,BO111),Opcodes!$I$6,BZ111),Opcodes!$I$8,BV111),Opcodes!$I$9,BW111),Opcodes!$I$10,BX111),Opcodes!$I$11,BY111),Opcodes!$I$15,"00000"),Opcodes!$I$13,CA111)</f>
        <v>00000000000000000000000000000000</v>
      </c>
      <c r="CD111" s="12" t="str">
        <f t="shared" si="97"/>
        <v/>
      </c>
      <c r="CE111" s="12" t="str">
        <f t="shared" si="98"/>
        <v>00000000</v>
      </c>
      <c r="CF111" s="12" t="str">
        <f t="shared" si="99"/>
        <v xml:space="preserve"> </v>
      </c>
    </row>
    <row r="112" spans="1:86">
      <c r="A112" t="e">
        <f>IF(AJ112,INDEX(Code!$A:$A,AK112),"")</f>
        <v>#VALUE!</v>
      </c>
      <c r="B112" s="12" t="e">
        <f t="shared" si="62"/>
        <v>#VALUE!</v>
      </c>
      <c r="C112" t="e">
        <f t="shared" si="63"/>
        <v>#VALUE!</v>
      </c>
      <c r="F112" s="1">
        <f>IFERROR(VLOOKUP(INDEX(Code!$A:$A,AK112),$AE$1:$AF$24,2,FALSE),0)</f>
        <v>0</v>
      </c>
      <c r="AJ112" s="1" t="e">
        <f t="shared" si="61"/>
        <v>#VALUE!</v>
      </c>
      <c r="AK112" s="1" t="e">
        <f t="shared" si="100"/>
        <v>#VALUE!</v>
      </c>
      <c r="AL112" s="1" t="e">
        <f t="shared" si="64"/>
        <v>#VALUE!</v>
      </c>
      <c r="AO112" s="12">
        <f>IF(LEFT(AS112,4)=".org",MAX(AO$1:AO111)+1,0)</f>
        <v>0</v>
      </c>
      <c r="AP112" s="1" t="e">
        <f>IF(AS111="","",MAX(AP113:AP$65535)+1)</f>
        <v>#REF!</v>
      </c>
      <c r="AQ112" s="1" t="e">
        <f t="shared" si="66"/>
        <v>#REF!</v>
      </c>
      <c r="AR112" s="1" t="str">
        <f t="shared" si="67"/>
        <v>0x80073400</v>
      </c>
      <c r="AS112" s="16" t="str">
        <f>INDEX(Code!$B:$B,ROW())&amp;""</f>
        <v/>
      </c>
      <c r="AT112" s="12">
        <v>1</v>
      </c>
      <c r="AU112" s="12" t="str">
        <f t="shared" si="68"/>
        <v/>
      </c>
      <c r="AV112" s="12">
        <f t="shared" si="69"/>
        <v>1</v>
      </c>
      <c r="AW112" s="12">
        <f t="shared" si="70"/>
        <v>1</v>
      </c>
      <c r="AX112" s="12">
        <f t="shared" si="65"/>
        <v>1</v>
      </c>
      <c r="AY112" s="12">
        <f t="shared" si="71"/>
        <v>0</v>
      </c>
      <c r="AZ112" s="17" t="e">
        <f t="shared" si="72"/>
        <v>#VALUE!</v>
      </c>
      <c r="BA112" s="17" t="str">
        <f t="shared" si="73"/>
        <v/>
      </c>
      <c r="BB112" s="17" t="str">
        <f t="shared" si="74"/>
        <v/>
      </c>
      <c r="BC112" s="17" t="str">
        <f t="shared" si="75"/>
        <v/>
      </c>
      <c r="BD112" s="17" t="str">
        <f t="shared" si="76"/>
        <v/>
      </c>
      <c r="BE112" s="17">
        <f t="shared" si="77"/>
        <v>0</v>
      </c>
      <c r="BF112" s="17">
        <f t="shared" si="78"/>
        <v>0</v>
      </c>
      <c r="BG112" s="17">
        <f t="shared" si="79"/>
        <v>0</v>
      </c>
      <c r="BH112" s="17">
        <f t="shared" si="80"/>
        <v>0</v>
      </c>
      <c r="BI112" s="17">
        <f t="shared" si="81"/>
        <v>0</v>
      </c>
      <c r="BJ112" s="17"/>
      <c r="BM112" s="12" t="str">
        <f t="shared" si="82"/>
        <v/>
      </c>
      <c r="BN112" s="12" t="str">
        <f t="shared" si="83"/>
        <v/>
      </c>
      <c r="BO112" s="12" t="str">
        <f t="shared" si="84"/>
        <v/>
      </c>
      <c r="BP112" s="12" t="str">
        <f t="shared" si="85"/>
        <v/>
      </c>
      <c r="BQ112" s="12" t="str">
        <f t="shared" si="86"/>
        <v/>
      </c>
      <c r="BR112" s="12" t="str">
        <f t="shared" si="87"/>
        <v/>
      </c>
      <c r="BS112" s="12" t="str">
        <f t="shared" si="88"/>
        <v>00000</v>
      </c>
      <c r="BT112" s="12" t="str">
        <f t="shared" si="89"/>
        <v>32FF</v>
      </c>
      <c r="BU112" s="12" t="str">
        <f t="shared" si="90"/>
        <v>0000000</v>
      </c>
      <c r="BV112" s="12" t="str">
        <f t="shared" si="91"/>
        <v/>
      </c>
      <c r="BW112" s="12" t="str">
        <f t="shared" si="92"/>
        <v/>
      </c>
      <c r="BX112" s="12" t="str">
        <f t="shared" si="93"/>
        <v/>
      </c>
      <c r="BY112" s="18" t="str">
        <f t="shared" si="94"/>
        <v/>
      </c>
      <c r="BZ112" s="12" t="str">
        <f t="shared" si="95"/>
        <v/>
      </c>
      <c r="CA112" s="18" t="str">
        <f t="shared" si="96"/>
        <v>00000000000000000000</v>
      </c>
      <c r="CB112" s="18" t="str">
        <f>IFERROR(VLOOKUP(AZ112,Opcodes!$A$1:$B$88,2, FALSE),"")</f>
        <v/>
      </c>
      <c r="CC112" s="12" t="str">
        <f>SUBSTITUTE(SUBSTITUTE(SUBSTITUTE(SUBSTITUTE(SUBSTITUTE(SUBSTITUTE(SUBSTITUTE(SUBSTITUTE(SUBSTITUTE(SUBSTITUTE(CB112,Opcodes!$I$3,BM112),Opcodes!$I$4,BN112),Opcodes!$I$5,BO112),Opcodes!$I$6,BZ112),Opcodes!$I$8,BV112),Opcodes!$I$9,BW112),Opcodes!$I$10,BX112),Opcodes!$I$11,BY112),Opcodes!$I$15,"00000"),Opcodes!$I$13,CA112)</f>
        <v/>
      </c>
      <c r="CD112" s="12" t="str">
        <f t="shared" si="97"/>
        <v/>
      </c>
      <c r="CE112" s="12" t="str">
        <f t="shared" si="98"/>
        <v/>
      </c>
      <c r="CF112" s="12" t="str">
        <f t="shared" si="99"/>
        <v xml:space="preserve"> </v>
      </c>
    </row>
    <row r="113" spans="1:84">
      <c r="A113" t="e">
        <f>IF(AJ113,INDEX(Code!$A:$A,AK113),"")</f>
        <v>#VALUE!</v>
      </c>
      <c r="B113" s="12" t="e">
        <f t="shared" si="62"/>
        <v>#VALUE!</v>
      </c>
      <c r="C113" t="e">
        <f t="shared" si="63"/>
        <v>#VALUE!</v>
      </c>
      <c r="F113" s="1">
        <f>IFERROR(VLOOKUP(INDEX(Code!$A:$A,AK113),$AE$1:$AF$24,2,FALSE),0)</f>
        <v>0</v>
      </c>
      <c r="AJ113" s="1" t="e">
        <f t="shared" si="61"/>
        <v>#VALUE!</v>
      </c>
      <c r="AK113" s="1" t="e">
        <f t="shared" si="100"/>
        <v>#VALUE!</v>
      </c>
      <c r="AL113" s="1" t="e">
        <f t="shared" si="64"/>
        <v>#VALUE!</v>
      </c>
      <c r="AO113" s="12" t="e">
        <f>IF(LEFT(AS113,4)=".org",MAX(AO$1:AO112)+1,0)</f>
        <v>#VALUE!</v>
      </c>
      <c r="AP113" s="1" t="str">
        <f>IF(AS112="","",MAX(AP114:AP$65535)+1)</f>
        <v/>
      </c>
      <c r="AQ113" s="1" t="e">
        <f t="shared" si="66"/>
        <v>#VALUE!</v>
      </c>
      <c r="AR113" s="1" t="str">
        <f t="shared" si="67"/>
        <v>0x80073404</v>
      </c>
      <c r="AS113" s="16" t="str">
        <f>INDEX(Code!$B:$B,ROW())&amp;""</f>
        <v>.org 0x800775F8</v>
      </c>
      <c r="AT113" s="12">
        <v>1</v>
      </c>
      <c r="AU113" s="12">
        <f t="shared" si="68"/>
        <v>16</v>
      </c>
      <c r="AV113" s="12">
        <f t="shared" si="69"/>
        <v>16</v>
      </c>
      <c r="AW113" s="12">
        <f t="shared" si="70"/>
        <v>16</v>
      </c>
      <c r="AX113" s="12">
        <f t="shared" si="65"/>
        <v>16</v>
      </c>
      <c r="AY113" s="12">
        <f t="shared" si="71"/>
        <v>15</v>
      </c>
      <c r="AZ113" s="17" t="str">
        <f t="shared" si="72"/>
        <v>.org0x800775F8</v>
      </c>
      <c r="BA113" s="17" t="str">
        <f t="shared" si="73"/>
        <v/>
      </c>
      <c r="BB113" s="17" t="str">
        <f t="shared" si="74"/>
        <v/>
      </c>
      <c r="BC113" s="17" t="str">
        <f t="shared" si="75"/>
        <v/>
      </c>
      <c r="BD113" s="17" t="str">
        <f t="shared" si="76"/>
        <v/>
      </c>
      <c r="BE113" s="17">
        <f t="shared" si="77"/>
        <v>0</v>
      </c>
      <c r="BF113" s="17">
        <f t="shared" si="78"/>
        <v>0</v>
      </c>
      <c r="BG113" s="17">
        <f t="shared" si="79"/>
        <v>0</v>
      </c>
      <c r="BH113" s="17">
        <f t="shared" si="80"/>
        <v>0</v>
      </c>
      <c r="BI113" s="17">
        <f t="shared" si="81"/>
        <v>0</v>
      </c>
      <c r="BJ113" s="17"/>
      <c r="BM113" s="12" t="str">
        <f t="shared" si="82"/>
        <v/>
      </c>
      <c r="BN113" s="12" t="str">
        <f t="shared" si="83"/>
        <v/>
      </c>
      <c r="BO113" s="12" t="str">
        <f t="shared" si="84"/>
        <v/>
      </c>
      <c r="BP113" s="12" t="str">
        <f t="shared" si="85"/>
        <v/>
      </c>
      <c r="BQ113" s="12" t="str">
        <f t="shared" si="86"/>
        <v/>
      </c>
      <c r="BR113" s="12" t="str">
        <f t="shared" si="87"/>
        <v/>
      </c>
      <c r="BS113" s="12" t="str">
        <f t="shared" si="88"/>
        <v>00000</v>
      </c>
      <c r="BT113" s="12" t="str">
        <f t="shared" si="89"/>
        <v>32FE</v>
      </c>
      <c r="BU113" s="12" t="str">
        <f t="shared" si="90"/>
        <v>0000000</v>
      </c>
      <c r="BV113" s="12" t="str">
        <f t="shared" si="91"/>
        <v/>
      </c>
      <c r="BW113" s="12" t="str">
        <f t="shared" si="92"/>
        <v/>
      </c>
      <c r="BX113" s="12" t="str">
        <f t="shared" si="93"/>
        <v/>
      </c>
      <c r="BY113" s="18" t="str">
        <f t="shared" si="94"/>
        <v/>
      </c>
      <c r="BZ113" s="12" t="str">
        <f t="shared" si="95"/>
        <v/>
      </c>
      <c r="CA113" s="18" t="str">
        <f t="shared" si="96"/>
        <v>00000000000000000000</v>
      </c>
      <c r="CB113" s="18" t="str">
        <f>IFERROR(VLOOKUP(AZ113,Opcodes!$A$1:$B$88,2, FALSE),"")</f>
        <v/>
      </c>
      <c r="CC113" s="12" t="str">
        <f>SUBSTITUTE(SUBSTITUTE(SUBSTITUTE(SUBSTITUTE(SUBSTITUTE(SUBSTITUTE(SUBSTITUTE(SUBSTITUTE(SUBSTITUTE(SUBSTITUTE(CB113,Opcodes!$I$3,BM113),Opcodes!$I$4,BN113),Opcodes!$I$5,BO113),Opcodes!$I$6,BZ113),Opcodes!$I$8,BV113),Opcodes!$I$9,BW113),Opcodes!$I$10,BX113),Opcodes!$I$11,BY113),Opcodes!$I$15,"00000"),Opcodes!$I$13,CA113)</f>
        <v/>
      </c>
      <c r="CD113" s="12" t="str">
        <f t="shared" si="97"/>
        <v/>
      </c>
      <c r="CE113" s="12" t="str">
        <f t="shared" si="98"/>
        <v/>
      </c>
      <c r="CF113" s="12" t="str">
        <f t="shared" si="99"/>
        <v>Inv.</v>
      </c>
    </row>
    <row r="114" spans="1:84">
      <c r="A114" t="e">
        <f>IF(AJ114,INDEX(Code!$A:$A,AK114),"")</f>
        <v>#VALUE!</v>
      </c>
      <c r="B114" s="12" t="e">
        <f t="shared" si="62"/>
        <v>#VALUE!</v>
      </c>
      <c r="C114" t="e">
        <f t="shared" si="63"/>
        <v>#VALUE!</v>
      </c>
      <c r="F114" s="1">
        <f>IFERROR(VLOOKUP(INDEX(Code!$A:$A,AK114),$AE$1:$AF$24,2,FALSE),0)</f>
        <v>0</v>
      </c>
      <c r="AJ114" s="1" t="e">
        <f t="shared" si="61"/>
        <v>#VALUE!</v>
      </c>
      <c r="AK114" s="1" t="e">
        <f t="shared" si="100"/>
        <v>#VALUE!</v>
      </c>
      <c r="AL114" s="1" t="e">
        <f t="shared" si="64"/>
        <v>#VALUE!</v>
      </c>
      <c r="AO114" s="12">
        <f>IF(LEFT(AS114,4)=".org",MAX(AO$1:AO113)+1,0)</f>
        <v>0</v>
      </c>
      <c r="AP114" s="1" t="e">
        <f>IF(AS113="","",MAX(AP115:AP$65535)+1)</f>
        <v>#REF!</v>
      </c>
      <c r="AQ114" s="1" t="e">
        <f t="shared" si="66"/>
        <v>#REF!</v>
      </c>
      <c r="AR114" s="1" t="str">
        <f t="shared" si="67"/>
        <v>0x800775F8</v>
      </c>
      <c r="AS114" s="16" t="str">
        <f>INDEX(Code!$B:$B,ROW())&amp;""</f>
        <v>lhu r3, 0x0138(r18)</v>
      </c>
      <c r="AT114" s="12">
        <v>1</v>
      </c>
      <c r="AU114" s="12">
        <f t="shared" si="68"/>
        <v>4</v>
      </c>
      <c r="AV114" s="12">
        <f t="shared" si="69"/>
        <v>7</v>
      </c>
      <c r="AW114" s="12">
        <f t="shared" si="70"/>
        <v>16</v>
      </c>
      <c r="AX114" s="12">
        <f t="shared" si="65"/>
        <v>15</v>
      </c>
      <c r="AY114" s="12">
        <f t="shared" si="71"/>
        <v>19</v>
      </c>
      <c r="AZ114" s="17" t="str">
        <f t="shared" si="72"/>
        <v>lhu</v>
      </c>
      <c r="BA114" s="17" t="str">
        <f t="shared" si="73"/>
        <v>r3</v>
      </c>
      <c r="BB114" s="17" t="str">
        <f t="shared" si="74"/>
        <v>0x0138</v>
      </c>
      <c r="BC114" s="17" t="str">
        <f t="shared" si="75"/>
        <v/>
      </c>
      <c r="BD114" s="17" t="str">
        <f t="shared" si="76"/>
        <v>r18</v>
      </c>
      <c r="BE114" s="17">
        <f t="shared" si="77"/>
        <v>1</v>
      </c>
      <c r="BF114" s="17">
        <f t="shared" si="78"/>
        <v>0</v>
      </c>
      <c r="BG114" s="17">
        <f t="shared" si="79"/>
        <v>0</v>
      </c>
      <c r="BH114" s="17">
        <f t="shared" si="80"/>
        <v>2</v>
      </c>
      <c r="BI114" s="17">
        <f t="shared" si="81"/>
        <v>4</v>
      </c>
      <c r="BJ114" s="17"/>
      <c r="BM114" s="12" t="str">
        <f t="shared" si="82"/>
        <v>00011</v>
      </c>
      <c r="BN114" s="12" t="str">
        <f t="shared" si="83"/>
        <v/>
      </c>
      <c r="BO114" s="12" t="str">
        <f t="shared" si="84"/>
        <v/>
      </c>
      <c r="BP114" s="12" t="str">
        <f t="shared" si="85"/>
        <v>0x0138</v>
      </c>
      <c r="BQ114" s="12" t="str">
        <f t="shared" si="86"/>
        <v>FFFFFEC8</v>
      </c>
      <c r="BR114" s="12" t="str">
        <f t="shared" si="87"/>
        <v>00000138</v>
      </c>
      <c r="BS114" s="12" t="str">
        <f t="shared" si="88"/>
        <v>00138</v>
      </c>
      <c r="BT114" s="12" t="str">
        <f t="shared" si="89"/>
        <v>22CF</v>
      </c>
      <c r="BU114" s="12" t="str">
        <f t="shared" si="90"/>
        <v>000004E</v>
      </c>
      <c r="BV114" s="12" t="str">
        <f t="shared" si="91"/>
        <v>0010001011001111</v>
      </c>
      <c r="BW114" s="12" t="str">
        <f t="shared" si="92"/>
        <v>00000000000000000001001110</v>
      </c>
      <c r="BX114" s="12" t="str">
        <f t="shared" si="93"/>
        <v>11000</v>
      </c>
      <c r="BY114" s="18" t="str">
        <f t="shared" si="94"/>
        <v>0000000100111000</v>
      </c>
      <c r="BZ114" s="12" t="str">
        <f t="shared" si="95"/>
        <v>10010</v>
      </c>
      <c r="CA114" s="18" t="str">
        <f t="shared" si="96"/>
        <v>00000000000100111000</v>
      </c>
      <c r="CB114" s="18" t="str">
        <f>IFERROR(VLOOKUP(AZ114,Opcodes!$A$1:$B$88,2, FALSE),"")</f>
        <v>100101RQL</v>
      </c>
      <c r="CC114" s="12" t="str">
        <f>SUBSTITUTE(SUBSTITUTE(SUBSTITUTE(SUBSTITUTE(SUBSTITUTE(SUBSTITUTE(SUBSTITUTE(SUBSTITUTE(SUBSTITUTE(SUBSTITUTE(CB114,Opcodes!$I$3,BM114),Opcodes!$I$4,BN114),Opcodes!$I$5,BO114),Opcodes!$I$6,BZ114),Opcodes!$I$8,BV114),Opcodes!$I$9,BW114),Opcodes!$I$10,BX114),Opcodes!$I$11,BY114),Opcodes!$I$15,"00000"),Opcodes!$I$13,CA114)</f>
        <v>10010110010000110000000100111000</v>
      </c>
      <c r="CD114" s="12" t="str">
        <f t="shared" si="97"/>
        <v/>
      </c>
      <c r="CE114" s="12" t="str">
        <f t="shared" si="98"/>
        <v>38014396</v>
      </c>
      <c r="CF114" s="12" t="str">
        <f t="shared" si="99"/>
        <v xml:space="preserve"> </v>
      </c>
    </row>
    <row r="115" spans="1:84">
      <c r="A115" t="e">
        <f>IF(AJ115,INDEX(Code!$A:$A,AK115),"")</f>
        <v>#VALUE!</v>
      </c>
      <c r="B115" s="12" t="e">
        <f t="shared" si="62"/>
        <v>#VALUE!</v>
      </c>
      <c r="C115" t="e">
        <f t="shared" si="63"/>
        <v>#VALUE!</v>
      </c>
      <c r="F115" s="1">
        <f>IFERROR(VLOOKUP(INDEX(Code!$A:$A,AK115),$AE$1:$AF$24,2,FALSE),0)</f>
        <v>0</v>
      </c>
      <c r="AJ115" s="1" t="e">
        <f t="shared" si="61"/>
        <v>#VALUE!</v>
      </c>
      <c r="AK115" s="1" t="e">
        <f t="shared" si="100"/>
        <v>#VALUE!</v>
      </c>
      <c r="AL115" s="1" t="e">
        <f t="shared" si="64"/>
        <v>#VALUE!</v>
      </c>
      <c r="AO115" s="12">
        <f>IF(LEFT(AS115,4)=".org",MAX(AO$1:AO114)+1,0)</f>
        <v>0</v>
      </c>
      <c r="AP115" s="1" t="e">
        <f>IF(AS114="","",MAX(AP116:AP$65535)+1)</f>
        <v>#REF!</v>
      </c>
      <c r="AQ115" s="1" t="e">
        <f t="shared" si="66"/>
        <v>#REF!</v>
      </c>
      <c r="AR115" s="1" t="str">
        <f t="shared" si="67"/>
        <v>0x800775FC</v>
      </c>
      <c r="AS115" s="16" t="str">
        <f>INDEX(Code!$B:$B,ROW())&amp;""</f>
        <v>sw r16, 0x0008(r29)</v>
      </c>
      <c r="AT115" s="12">
        <v>1</v>
      </c>
      <c r="AU115" s="12">
        <f t="shared" si="68"/>
        <v>3</v>
      </c>
      <c r="AV115" s="12">
        <f t="shared" si="69"/>
        <v>7</v>
      </c>
      <c r="AW115" s="12">
        <f t="shared" si="70"/>
        <v>16</v>
      </c>
      <c r="AX115" s="12">
        <f t="shared" si="65"/>
        <v>15</v>
      </c>
      <c r="AY115" s="12">
        <f t="shared" si="71"/>
        <v>19</v>
      </c>
      <c r="AZ115" s="17" t="str">
        <f t="shared" si="72"/>
        <v>sw</v>
      </c>
      <c r="BA115" s="17" t="str">
        <f t="shared" si="73"/>
        <v>r16</v>
      </c>
      <c r="BB115" s="17" t="str">
        <f t="shared" si="74"/>
        <v>0x0008</v>
      </c>
      <c r="BC115" s="17" t="str">
        <f t="shared" si="75"/>
        <v/>
      </c>
      <c r="BD115" s="17" t="str">
        <f t="shared" si="76"/>
        <v>r29</v>
      </c>
      <c r="BE115" s="17">
        <f t="shared" si="77"/>
        <v>1</v>
      </c>
      <c r="BF115" s="17">
        <f t="shared" si="78"/>
        <v>0</v>
      </c>
      <c r="BG115" s="17">
        <f t="shared" si="79"/>
        <v>0</v>
      </c>
      <c r="BH115" s="17">
        <f t="shared" si="80"/>
        <v>2</v>
      </c>
      <c r="BI115" s="17">
        <f t="shared" si="81"/>
        <v>4</v>
      </c>
      <c r="BJ115" s="17"/>
      <c r="BM115" s="12" t="str">
        <f t="shared" si="82"/>
        <v>10000</v>
      </c>
      <c r="BN115" s="12" t="str">
        <f t="shared" si="83"/>
        <v/>
      </c>
      <c r="BO115" s="12" t="str">
        <f t="shared" si="84"/>
        <v/>
      </c>
      <c r="BP115" s="12" t="str">
        <f t="shared" si="85"/>
        <v>0x0008</v>
      </c>
      <c r="BQ115" s="12" t="str">
        <f t="shared" si="86"/>
        <v>FFFFFFF8</v>
      </c>
      <c r="BR115" s="12" t="str">
        <f t="shared" si="87"/>
        <v>00000008</v>
      </c>
      <c r="BS115" s="12" t="str">
        <f t="shared" si="88"/>
        <v>00008</v>
      </c>
      <c r="BT115" s="12" t="str">
        <f t="shared" si="89"/>
        <v>2282</v>
      </c>
      <c r="BU115" s="12" t="str">
        <f t="shared" si="90"/>
        <v>0000002</v>
      </c>
      <c r="BV115" s="12" t="str">
        <f t="shared" si="91"/>
        <v>0010001010000010</v>
      </c>
      <c r="BW115" s="12" t="str">
        <f t="shared" si="92"/>
        <v>00000000000000000000000010</v>
      </c>
      <c r="BX115" s="12" t="str">
        <f t="shared" si="93"/>
        <v>01000</v>
      </c>
      <c r="BY115" s="18" t="str">
        <f t="shared" si="94"/>
        <v>0000000000001000</v>
      </c>
      <c r="BZ115" s="12" t="str">
        <f t="shared" si="95"/>
        <v>11101</v>
      </c>
      <c r="CA115" s="18" t="str">
        <f t="shared" si="96"/>
        <v>00000000000000001000</v>
      </c>
      <c r="CB115" s="18" t="str">
        <f>IFERROR(VLOOKUP(AZ115,Opcodes!$A$1:$B$88,2, FALSE),"")</f>
        <v>101011RQL</v>
      </c>
      <c r="CC115" s="12" t="str">
        <f>SUBSTITUTE(SUBSTITUTE(SUBSTITUTE(SUBSTITUTE(SUBSTITUTE(SUBSTITUTE(SUBSTITUTE(SUBSTITUTE(SUBSTITUTE(SUBSTITUTE(CB115,Opcodes!$I$3,BM115),Opcodes!$I$4,BN115),Opcodes!$I$5,BO115),Opcodes!$I$6,BZ115),Opcodes!$I$8,BV115),Opcodes!$I$9,BW115),Opcodes!$I$10,BX115),Opcodes!$I$11,BY115),Opcodes!$I$15,"00000"),Opcodes!$I$13,CA115)</f>
        <v>10101111101100000000000000001000</v>
      </c>
      <c r="CD115" s="12" t="str">
        <f t="shared" si="97"/>
        <v/>
      </c>
      <c r="CE115" s="12" t="str">
        <f t="shared" si="98"/>
        <v>0800B0AF</v>
      </c>
      <c r="CF115" s="12" t="str">
        <f t="shared" si="99"/>
        <v xml:space="preserve"> </v>
      </c>
    </row>
    <row r="116" spans="1:84">
      <c r="A116" t="e">
        <f>IF(AJ116,INDEX(Code!$A:$A,AK116),"")</f>
        <v>#VALUE!</v>
      </c>
      <c r="B116" s="12" t="e">
        <f t="shared" si="62"/>
        <v>#VALUE!</v>
      </c>
      <c r="C116" t="e">
        <f t="shared" si="63"/>
        <v>#VALUE!</v>
      </c>
      <c r="F116" s="1">
        <f>IFERROR(VLOOKUP(INDEX(Code!$A:$A,AK116),$AE$1:$AF$24,2,FALSE),0)</f>
        <v>0</v>
      </c>
      <c r="AJ116" s="1" t="e">
        <f t="shared" si="61"/>
        <v>#VALUE!</v>
      </c>
      <c r="AK116" s="1" t="e">
        <f t="shared" si="100"/>
        <v>#VALUE!</v>
      </c>
      <c r="AL116" s="1" t="e">
        <f t="shared" si="64"/>
        <v>#VALUE!</v>
      </c>
      <c r="AO116" s="12">
        <f>IF(LEFT(AS116,4)=".org",MAX(AO$1:AO115)+1,0)</f>
        <v>0</v>
      </c>
      <c r="AP116" s="1" t="e">
        <f>IF(AS115="","",MAX(AP117:AP$65535)+1)</f>
        <v>#REF!</v>
      </c>
      <c r="AQ116" s="1" t="e">
        <f t="shared" si="66"/>
        <v>#REF!</v>
      </c>
      <c r="AR116" s="1" t="str">
        <f t="shared" si="67"/>
        <v>0x80077600</v>
      </c>
      <c r="AS116" s="16" t="str">
        <f>INDEX(Code!$B:$B,ROW())&amp;""</f>
        <v>or r16, r18, r0</v>
      </c>
      <c r="AT116" s="12">
        <v>1</v>
      </c>
      <c r="AU116" s="12">
        <f t="shared" si="68"/>
        <v>3</v>
      </c>
      <c r="AV116" s="12">
        <f t="shared" si="69"/>
        <v>7</v>
      </c>
      <c r="AW116" s="12">
        <f t="shared" si="70"/>
        <v>12</v>
      </c>
      <c r="AX116" s="12">
        <f t="shared" si="65"/>
        <v>16</v>
      </c>
      <c r="AY116" s="12">
        <f t="shared" si="71"/>
        <v>15</v>
      </c>
      <c r="AZ116" s="17" t="str">
        <f t="shared" si="72"/>
        <v>or</v>
      </c>
      <c r="BA116" s="17" t="str">
        <f t="shared" si="73"/>
        <v>r16</v>
      </c>
      <c r="BB116" s="17" t="str">
        <f t="shared" si="74"/>
        <v>r18</v>
      </c>
      <c r="BC116" s="17" t="str">
        <f t="shared" si="75"/>
        <v>r0</v>
      </c>
      <c r="BD116" s="17" t="str">
        <f t="shared" si="76"/>
        <v/>
      </c>
      <c r="BE116" s="17">
        <f t="shared" si="77"/>
        <v>1</v>
      </c>
      <c r="BF116" s="17">
        <f t="shared" si="78"/>
        <v>2</v>
      </c>
      <c r="BG116" s="17">
        <f t="shared" si="79"/>
        <v>3</v>
      </c>
      <c r="BH116" s="17">
        <f t="shared" si="80"/>
        <v>0</v>
      </c>
      <c r="BI116" s="17">
        <f t="shared" si="81"/>
        <v>0</v>
      </c>
      <c r="BJ116" s="17"/>
      <c r="BM116" s="12" t="str">
        <f t="shared" si="82"/>
        <v>10000</v>
      </c>
      <c r="BN116" s="12" t="str">
        <f t="shared" si="83"/>
        <v>10010</v>
      </c>
      <c r="BO116" s="12" t="str">
        <f t="shared" si="84"/>
        <v>00000</v>
      </c>
      <c r="BP116" s="12" t="str">
        <f t="shared" si="85"/>
        <v/>
      </c>
      <c r="BQ116" s="12" t="str">
        <f t="shared" si="86"/>
        <v/>
      </c>
      <c r="BR116" s="12" t="str">
        <f t="shared" si="87"/>
        <v/>
      </c>
      <c r="BS116" s="12" t="str">
        <f t="shared" si="88"/>
        <v>00000</v>
      </c>
      <c r="BT116" s="12" t="str">
        <f t="shared" si="89"/>
        <v>227F</v>
      </c>
      <c r="BU116" s="12" t="str">
        <f t="shared" si="90"/>
        <v>0000000</v>
      </c>
      <c r="BV116" s="12" t="str">
        <f t="shared" si="91"/>
        <v/>
      </c>
      <c r="BW116" s="12" t="str">
        <f t="shared" si="92"/>
        <v/>
      </c>
      <c r="BX116" s="12" t="str">
        <f t="shared" si="93"/>
        <v/>
      </c>
      <c r="BY116" s="18" t="str">
        <f t="shared" si="94"/>
        <v/>
      </c>
      <c r="BZ116" s="12" t="str">
        <f t="shared" si="95"/>
        <v/>
      </c>
      <c r="CA116" s="18" t="str">
        <f t="shared" si="96"/>
        <v>00000000000000000000</v>
      </c>
      <c r="CB116" s="18" t="str">
        <f>IFERROR(VLOOKUP(AZ116,Opcodes!$A$1:$B$88,2, FALSE),"")</f>
        <v>000000WEQZ100101</v>
      </c>
      <c r="CC116" s="12" t="str">
        <f>SUBSTITUTE(SUBSTITUTE(SUBSTITUTE(SUBSTITUTE(SUBSTITUTE(SUBSTITUTE(SUBSTITUTE(SUBSTITUTE(SUBSTITUTE(SUBSTITUTE(CB116,Opcodes!$I$3,BM116),Opcodes!$I$4,BN116),Opcodes!$I$5,BO116),Opcodes!$I$6,BZ116),Opcodes!$I$8,BV116),Opcodes!$I$9,BW116),Opcodes!$I$10,BX116),Opcodes!$I$11,BY116),Opcodes!$I$15,"00000"),Opcodes!$I$13,CA116)</f>
        <v>00000010010000001000000000100101</v>
      </c>
      <c r="CD116" s="12" t="str">
        <f t="shared" si="97"/>
        <v/>
      </c>
      <c r="CE116" s="12" t="str">
        <f t="shared" si="98"/>
        <v>25804002</v>
      </c>
      <c r="CF116" s="12" t="str">
        <f t="shared" si="99"/>
        <v xml:space="preserve"> </v>
      </c>
    </row>
    <row r="117" spans="1:84">
      <c r="A117" t="e">
        <f>IF(AJ117,INDEX(Code!$A:$A,AK117),"")</f>
        <v>#VALUE!</v>
      </c>
      <c r="B117" s="12" t="e">
        <f t="shared" si="62"/>
        <v>#VALUE!</v>
      </c>
      <c r="C117" t="e">
        <f t="shared" si="63"/>
        <v>#VALUE!</v>
      </c>
      <c r="F117" s="1">
        <f>IFERROR(VLOOKUP(INDEX(Code!$A:$A,AK117),$AE$1:$AF$24,2,FALSE),0)</f>
        <v>0</v>
      </c>
      <c r="AJ117" s="1" t="e">
        <f t="shared" si="61"/>
        <v>#VALUE!</v>
      </c>
      <c r="AK117" s="1" t="e">
        <f t="shared" si="100"/>
        <v>#VALUE!</v>
      </c>
      <c r="AL117" s="1" t="e">
        <f t="shared" si="64"/>
        <v>#VALUE!</v>
      </c>
      <c r="AO117" s="12">
        <f>IF(LEFT(AS117,4)=".org",MAX(AO$1:AO116)+1,0)</f>
        <v>0</v>
      </c>
      <c r="AP117" s="1" t="e">
        <f>IF(AS116="","",MAX(AP118:AP$65535)+1)</f>
        <v>#REF!</v>
      </c>
      <c r="AQ117" s="1" t="e">
        <f t="shared" si="66"/>
        <v>#REF!</v>
      </c>
      <c r="AR117" s="1" t="str">
        <f t="shared" si="67"/>
        <v>0x80077604</v>
      </c>
      <c r="AS117" s="16" t="str">
        <f>INDEX(Code!$B:$B,ROW())&amp;""</f>
        <v>jal 0x80150000</v>
      </c>
      <c r="AT117" s="12">
        <v>1</v>
      </c>
      <c r="AU117" s="12">
        <f t="shared" si="68"/>
        <v>4</v>
      </c>
      <c r="AV117" s="12">
        <f t="shared" si="69"/>
        <v>15</v>
      </c>
      <c r="AW117" s="12">
        <f t="shared" si="70"/>
        <v>15</v>
      </c>
      <c r="AX117" s="12">
        <f t="shared" si="65"/>
        <v>15</v>
      </c>
      <c r="AY117" s="12">
        <f t="shared" si="71"/>
        <v>14</v>
      </c>
      <c r="AZ117" s="17" t="str">
        <f t="shared" si="72"/>
        <v>jal</v>
      </c>
      <c r="BA117" s="17" t="str">
        <f t="shared" si="73"/>
        <v>0x80150000</v>
      </c>
      <c r="BB117" s="17" t="str">
        <f t="shared" si="74"/>
        <v/>
      </c>
      <c r="BC117" s="17" t="str">
        <f t="shared" si="75"/>
        <v/>
      </c>
      <c r="BD117" s="17" t="str">
        <f t="shared" si="76"/>
        <v/>
      </c>
      <c r="BE117" s="17">
        <f t="shared" si="77"/>
        <v>0</v>
      </c>
      <c r="BF117" s="17">
        <f t="shared" si="78"/>
        <v>0</v>
      </c>
      <c r="BG117" s="17">
        <f t="shared" si="79"/>
        <v>0</v>
      </c>
      <c r="BH117" s="17">
        <f t="shared" si="80"/>
        <v>1</v>
      </c>
      <c r="BI117" s="17">
        <f t="shared" si="81"/>
        <v>0</v>
      </c>
      <c r="BJ117" s="17"/>
      <c r="BM117" s="12" t="str">
        <f t="shared" si="82"/>
        <v/>
      </c>
      <c r="BN117" s="12" t="str">
        <f t="shared" si="83"/>
        <v/>
      </c>
      <c r="BO117" s="12" t="str">
        <f t="shared" si="84"/>
        <v/>
      </c>
      <c r="BP117" s="12" t="str">
        <f t="shared" si="85"/>
        <v>0x80150000</v>
      </c>
      <c r="BQ117" s="12" t="str">
        <f t="shared" si="86"/>
        <v>7FEB0000</v>
      </c>
      <c r="BR117" s="12" t="str">
        <f t="shared" si="87"/>
        <v>80150000</v>
      </c>
      <c r="BS117" s="12" t="str">
        <f t="shared" si="88"/>
        <v>50000</v>
      </c>
      <c r="BT117" s="12" t="str">
        <f t="shared" si="89"/>
        <v>627E</v>
      </c>
      <c r="BU117" s="12" t="str">
        <f t="shared" si="90"/>
        <v>0054000</v>
      </c>
      <c r="BV117" s="12" t="str">
        <f t="shared" si="91"/>
        <v>0110001001111110</v>
      </c>
      <c r="BW117" s="12" t="str">
        <f t="shared" si="92"/>
        <v>00000001010100000000000000</v>
      </c>
      <c r="BX117" s="12" t="str">
        <f t="shared" si="93"/>
        <v>00000</v>
      </c>
      <c r="BY117" s="18" t="str">
        <f t="shared" si="94"/>
        <v>0000000000000000</v>
      </c>
      <c r="BZ117" s="12" t="str">
        <f t="shared" si="95"/>
        <v/>
      </c>
      <c r="CA117" s="18" t="str">
        <f t="shared" si="96"/>
        <v>01010000000000000000</v>
      </c>
      <c r="CB117" s="18" t="str">
        <f>IFERROR(VLOOKUP(AZ117,Opcodes!$A$1:$B$88,2, FALSE),"")</f>
        <v>000011J</v>
      </c>
      <c r="CC117" s="12" t="str">
        <f>SUBSTITUTE(SUBSTITUTE(SUBSTITUTE(SUBSTITUTE(SUBSTITUTE(SUBSTITUTE(SUBSTITUTE(SUBSTITUTE(SUBSTITUTE(SUBSTITUTE(CB117,Opcodes!$I$3,BM117),Opcodes!$I$4,BN117),Opcodes!$I$5,BO117),Opcodes!$I$6,BZ117),Opcodes!$I$8,BV117),Opcodes!$I$9,BW117),Opcodes!$I$10,BX117),Opcodes!$I$11,BY117),Opcodes!$I$15,"00000"),Opcodes!$I$13,CA117)</f>
        <v>00001100000001010100000000000000</v>
      </c>
      <c r="CD117" s="12" t="str">
        <f t="shared" si="97"/>
        <v/>
      </c>
      <c r="CE117" s="12" t="str">
        <f t="shared" si="98"/>
        <v>0040050C</v>
      </c>
      <c r="CF117" s="12" t="str">
        <f t="shared" si="99"/>
        <v xml:space="preserve"> </v>
      </c>
    </row>
    <row r="118" spans="1:84">
      <c r="A118" t="e">
        <f>IF(AJ118,INDEX(Code!$A:$A,AK118),"")</f>
        <v>#VALUE!</v>
      </c>
      <c r="B118" s="12" t="e">
        <f t="shared" si="62"/>
        <v>#VALUE!</v>
      </c>
      <c r="C118" t="e">
        <f t="shared" si="63"/>
        <v>#VALUE!</v>
      </c>
      <c r="F118" s="1">
        <f>IFERROR(VLOOKUP(INDEX(Code!$A:$A,AK118),$AE$1:$AF$24,2,FALSE),0)</f>
        <v>0</v>
      </c>
      <c r="AJ118" s="1" t="e">
        <f t="shared" si="61"/>
        <v>#VALUE!</v>
      </c>
      <c r="AK118" s="1" t="e">
        <f t="shared" si="100"/>
        <v>#VALUE!</v>
      </c>
      <c r="AL118" s="1" t="e">
        <f t="shared" si="64"/>
        <v>#VALUE!</v>
      </c>
      <c r="AO118" s="12">
        <f>IF(LEFT(AS118,4)=".org",MAX(AO$1:AO117)+1,0)</f>
        <v>0</v>
      </c>
      <c r="AP118" s="1" t="e">
        <f>IF(AS117="","",MAX(AP119:AP$65535)+1)</f>
        <v>#REF!</v>
      </c>
      <c r="AQ118" s="1" t="e">
        <f t="shared" si="66"/>
        <v>#REF!</v>
      </c>
      <c r="AR118" s="1" t="str">
        <f t="shared" si="67"/>
        <v>0x80077608</v>
      </c>
      <c r="AS118" s="16" t="str">
        <f>INDEX(Code!$B:$B,ROW())&amp;""</f>
        <v>ori r2, r0, 0x0001</v>
      </c>
      <c r="AT118" s="12">
        <v>1</v>
      </c>
      <c r="AU118" s="12">
        <f t="shared" si="68"/>
        <v>4</v>
      </c>
      <c r="AV118" s="12">
        <f t="shared" si="69"/>
        <v>7</v>
      </c>
      <c r="AW118" s="12">
        <f t="shared" si="70"/>
        <v>11</v>
      </c>
      <c r="AX118" s="12">
        <f t="shared" si="65"/>
        <v>19</v>
      </c>
      <c r="AY118" s="12">
        <f t="shared" si="71"/>
        <v>18</v>
      </c>
      <c r="AZ118" s="17" t="str">
        <f t="shared" si="72"/>
        <v>ori</v>
      </c>
      <c r="BA118" s="17" t="str">
        <f t="shared" si="73"/>
        <v>r2</v>
      </c>
      <c r="BB118" s="17" t="str">
        <f t="shared" si="74"/>
        <v>r0</v>
      </c>
      <c r="BC118" s="17" t="str">
        <f t="shared" si="75"/>
        <v>0x0001</v>
      </c>
      <c r="BD118" s="17" t="str">
        <f t="shared" si="76"/>
        <v/>
      </c>
      <c r="BE118" s="17">
        <f t="shared" si="77"/>
        <v>1</v>
      </c>
      <c r="BF118" s="17">
        <f t="shared" si="78"/>
        <v>2</v>
      </c>
      <c r="BG118" s="17">
        <f t="shared" si="79"/>
        <v>0</v>
      </c>
      <c r="BH118" s="17">
        <f t="shared" si="80"/>
        <v>3</v>
      </c>
      <c r="BI118" s="17">
        <f t="shared" si="81"/>
        <v>0</v>
      </c>
      <c r="BJ118" s="17"/>
      <c r="BM118" s="12" t="str">
        <f t="shared" si="82"/>
        <v>00010</v>
      </c>
      <c r="BN118" s="12" t="str">
        <f t="shared" si="83"/>
        <v>00000</v>
      </c>
      <c r="BO118" s="12" t="str">
        <f t="shared" si="84"/>
        <v/>
      </c>
      <c r="BP118" s="12" t="str">
        <f t="shared" si="85"/>
        <v>0x0001</v>
      </c>
      <c r="BQ118" s="12" t="str">
        <f t="shared" si="86"/>
        <v>FFFFFFFF</v>
      </c>
      <c r="BR118" s="12" t="str">
        <f t="shared" si="87"/>
        <v>00000001</v>
      </c>
      <c r="BS118" s="12" t="str">
        <f t="shared" si="88"/>
        <v>00001</v>
      </c>
      <c r="BT118" s="12" t="str">
        <f t="shared" si="89"/>
        <v>227E</v>
      </c>
      <c r="BU118" s="12" t="str">
        <f t="shared" si="90"/>
        <v>0000000</v>
      </c>
      <c r="BV118" s="12" t="str">
        <f t="shared" si="91"/>
        <v>0010001001111110</v>
      </c>
      <c r="BW118" s="12" t="str">
        <f t="shared" si="92"/>
        <v>00000000000000000000000000</v>
      </c>
      <c r="BX118" s="12" t="str">
        <f t="shared" si="93"/>
        <v>00001</v>
      </c>
      <c r="BY118" s="18" t="str">
        <f t="shared" si="94"/>
        <v>0000000000000001</v>
      </c>
      <c r="BZ118" s="12" t="str">
        <f t="shared" si="95"/>
        <v/>
      </c>
      <c r="CA118" s="18" t="str">
        <f t="shared" si="96"/>
        <v>00000000000000000001</v>
      </c>
      <c r="CB118" s="18" t="str">
        <f>IFERROR(VLOOKUP(AZ118,Opcodes!$A$1:$B$88,2, FALSE),"")</f>
        <v>001101WQL</v>
      </c>
      <c r="CC118" s="12" t="str">
        <f>SUBSTITUTE(SUBSTITUTE(SUBSTITUTE(SUBSTITUTE(SUBSTITUTE(SUBSTITUTE(SUBSTITUTE(SUBSTITUTE(SUBSTITUTE(SUBSTITUTE(CB118,Opcodes!$I$3,BM118),Opcodes!$I$4,BN118),Opcodes!$I$5,BO118),Opcodes!$I$6,BZ118),Opcodes!$I$8,BV118),Opcodes!$I$9,BW118),Opcodes!$I$10,BX118),Opcodes!$I$11,BY118),Opcodes!$I$15,"00000"),Opcodes!$I$13,CA118)</f>
        <v>00110100000000100000000000000001</v>
      </c>
      <c r="CD118" s="12" t="str">
        <f t="shared" si="97"/>
        <v/>
      </c>
      <c r="CE118" s="12" t="str">
        <f t="shared" si="98"/>
        <v>01000234</v>
      </c>
      <c r="CF118" s="12" t="str">
        <f t="shared" si="99"/>
        <v xml:space="preserve"> </v>
      </c>
    </row>
    <row r="119" spans="1:84">
      <c r="A119" t="e">
        <f>IF(AJ119,INDEX(Code!$A:$A,AK119),"")</f>
        <v>#VALUE!</v>
      </c>
      <c r="B119" s="12" t="e">
        <f t="shared" si="62"/>
        <v>#VALUE!</v>
      </c>
      <c r="C119" t="e">
        <f t="shared" si="63"/>
        <v>#VALUE!</v>
      </c>
      <c r="F119" s="1">
        <f>IFERROR(VLOOKUP(INDEX(Code!$A:$A,AK119),$AE$1:$AF$24,2,FALSE),0)</f>
        <v>0</v>
      </c>
      <c r="AJ119" s="1" t="e">
        <f t="shared" si="61"/>
        <v>#VALUE!</v>
      </c>
      <c r="AK119" s="1" t="e">
        <f t="shared" si="100"/>
        <v>#VALUE!</v>
      </c>
      <c r="AL119" s="1" t="e">
        <f t="shared" si="64"/>
        <v>#VALUE!</v>
      </c>
      <c r="AO119" s="12">
        <f>IF(LEFT(AS119,4)=".org",MAX(AO$1:AO118)+1,0)</f>
        <v>0</v>
      </c>
      <c r="AP119" s="1" t="e">
        <f>IF(AS118="","",MAX(AP120:AP$65535)+1)</f>
        <v>#REF!</v>
      </c>
      <c r="AQ119" s="1" t="e">
        <f t="shared" si="66"/>
        <v>#REF!</v>
      </c>
      <c r="AR119" s="1" t="str">
        <f t="shared" si="67"/>
        <v>0x8007760C</v>
      </c>
      <c r="AS119" s="16" t="str">
        <f>INDEX(Code!$B:$B,ROW())&amp;""</f>
        <v>lw r16, 0x0008(r29)</v>
      </c>
      <c r="AT119" s="12">
        <v>1</v>
      </c>
      <c r="AU119" s="12">
        <f t="shared" si="68"/>
        <v>3</v>
      </c>
      <c r="AV119" s="12">
        <f t="shared" si="69"/>
        <v>7</v>
      </c>
      <c r="AW119" s="12">
        <f t="shared" si="70"/>
        <v>16</v>
      </c>
      <c r="AX119" s="12">
        <f t="shared" si="65"/>
        <v>15</v>
      </c>
      <c r="AY119" s="12">
        <f t="shared" si="71"/>
        <v>19</v>
      </c>
      <c r="AZ119" s="17" t="str">
        <f t="shared" si="72"/>
        <v>lw</v>
      </c>
      <c r="BA119" s="17" t="str">
        <f t="shared" si="73"/>
        <v>r16</v>
      </c>
      <c r="BB119" s="17" t="str">
        <f t="shared" si="74"/>
        <v>0x0008</v>
      </c>
      <c r="BC119" s="17" t="str">
        <f t="shared" si="75"/>
        <v/>
      </c>
      <c r="BD119" s="17" t="str">
        <f t="shared" si="76"/>
        <v>r29</v>
      </c>
      <c r="BE119" s="17">
        <f t="shared" si="77"/>
        <v>1</v>
      </c>
      <c r="BF119" s="17">
        <f t="shared" si="78"/>
        <v>0</v>
      </c>
      <c r="BG119" s="17">
        <f t="shared" si="79"/>
        <v>0</v>
      </c>
      <c r="BH119" s="17">
        <f t="shared" si="80"/>
        <v>2</v>
      </c>
      <c r="BI119" s="17">
        <f t="shared" si="81"/>
        <v>4</v>
      </c>
      <c r="BJ119" s="17"/>
      <c r="BM119" s="12" t="str">
        <f t="shared" si="82"/>
        <v>10000</v>
      </c>
      <c r="BN119" s="12" t="str">
        <f t="shared" si="83"/>
        <v/>
      </c>
      <c r="BO119" s="12" t="str">
        <f t="shared" si="84"/>
        <v/>
      </c>
      <c r="BP119" s="12" t="str">
        <f t="shared" si="85"/>
        <v>0x0008</v>
      </c>
      <c r="BQ119" s="12" t="str">
        <f t="shared" si="86"/>
        <v>FFFFFFF8</v>
      </c>
      <c r="BR119" s="12" t="str">
        <f t="shared" si="87"/>
        <v>00000008</v>
      </c>
      <c r="BS119" s="12" t="str">
        <f t="shared" si="88"/>
        <v>00008</v>
      </c>
      <c r="BT119" s="12" t="str">
        <f t="shared" si="89"/>
        <v>227E</v>
      </c>
      <c r="BU119" s="12" t="str">
        <f t="shared" si="90"/>
        <v>0000002</v>
      </c>
      <c r="BV119" s="12" t="str">
        <f t="shared" si="91"/>
        <v>0010001001111110</v>
      </c>
      <c r="BW119" s="12" t="str">
        <f t="shared" si="92"/>
        <v>00000000000000000000000010</v>
      </c>
      <c r="BX119" s="12" t="str">
        <f t="shared" si="93"/>
        <v>01000</v>
      </c>
      <c r="BY119" s="18" t="str">
        <f t="shared" si="94"/>
        <v>0000000000001000</v>
      </c>
      <c r="BZ119" s="12" t="str">
        <f t="shared" si="95"/>
        <v>11101</v>
      </c>
      <c r="CA119" s="18" t="str">
        <f t="shared" si="96"/>
        <v>00000000000000001000</v>
      </c>
      <c r="CB119" s="18" t="str">
        <f>IFERROR(VLOOKUP(AZ119,Opcodes!$A$1:$B$88,2, FALSE),"")</f>
        <v>100011RQL</v>
      </c>
      <c r="CC119" s="12" t="str">
        <f>SUBSTITUTE(SUBSTITUTE(SUBSTITUTE(SUBSTITUTE(SUBSTITUTE(SUBSTITUTE(SUBSTITUTE(SUBSTITUTE(SUBSTITUTE(SUBSTITUTE(CB119,Opcodes!$I$3,BM119),Opcodes!$I$4,BN119),Opcodes!$I$5,BO119),Opcodes!$I$6,BZ119),Opcodes!$I$8,BV119),Opcodes!$I$9,BW119),Opcodes!$I$10,BX119),Opcodes!$I$11,BY119),Opcodes!$I$15,"00000"),Opcodes!$I$13,CA119)</f>
        <v>10001111101100000000000000001000</v>
      </c>
      <c r="CD119" s="12" t="str">
        <f t="shared" si="97"/>
        <v/>
      </c>
      <c r="CE119" s="12" t="str">
        <f t="shared" si="98"/>
        <v>0800B08F</v>
      </c>
      <c r="CF119" s="12" t="str">
        <f t="shared" si="99"/>
        <v xml:space="preserve"> </v>
      </c>
    </row>
    <row r="120" spans="1:84">
      <c r="A120" t="e">
        <f>IF(AJ120,INDEX(Code!$A:$A,AK120),"")</f>
        <v>#VALUE!</v>
      </c>
      <c r="B120" s="12" t="e">
        <f t="shared" si="62"/>
        <v>#VALUE!</v>
      </c>
      <c r="C120" t="e">
        <f t="shared" si="63"/>
        <v>#VALUE!</v>
      </c>
      <c r="F120" s="1">
        <f>IFERROR(VLOOKUP(INDEX(Code!$A:$A,AK120),$AE$1:$AF$24,2,FALSE),0)</f>
        <v>0</v>
      </c>
      <c r="AJ120" s="1" t="e">
        <f t="shared" si="61"/>
        <v>#VALUE!</v>
      </c>
      <c r="AK120" s="1" t="e">
        <f t="shared" si="100"/>
        <v>#VALUE!</v>
      </c>
      <c r="AL120" s="1" t="e">
        <f t="shared" si="64"/>
        <v>#VALUE!</v>
      </c>
      <c r="AO120" s="12">
        <f>IF(LEFT(AS120,4)=".org",MAX(AO$1:AO119)+1,0)</f>
        <v>0</v>
      </c>
      <c r="AP120" s="1" t="e">
        <f>IF(AS119="","",MAX(AP121:AP$65535)+1)</f>
        <v>#REF!</v>
      </c>
      <c r="AQ120" s="1" t="e">
        <f t="shared" si="66"/>
        <v>#REF!</v>
      </c>
      <c r="AR120" s="1" t="str">
        <f t="shared" si="67"/>
        <v>0x80077610</v>
      </c>
      <c r="AS120" s="16" t="str">
        <f>INDEX(Code!$B:$B,ROW())&amp;""</f>
        <v>nop</v>
      </c>
      <c r="AT120" s="12">
        <v>1</v>
      </c>
      <c r="AU120" s="12">
        <f t="shared" si="68"/>
        <v>4</v>
      </c>
      <c r="AV120" s="12">
        <f t="shared" si="69"/>
        <v>4</v>
      </c>
      <c r="AW120" s="12">
        <f t="shared" si="70"/>
        <v>4</v>
      </c>
      <c r="AX120" s="12">
        <f t="shared" si="65"/>
        <v>4</v>
      </c>
      <c r="AY120" s="12">
        <f t="shared" si="71"/>
        <v>3</v>
      </c>
      <c r="AZ120" s="17" t="str">
        <f t="shared" si="72"/>
        <v>nop</v>
      </c>
      <c r="BA120" s="17" t="str">
        <f t="shared" si="73"/>
        <v/>
      </c>
      <c r="BB120" s="17" t="str">
        <f t="shared" si="74"/>
        <v/>
      </c>
      <c r="BC120" s="17" t="str">
        <f t="shared" si="75"/>
        <v/>
      </c>
      <c r="BD120" s="17" t="str">
        <f t="shared" si="76"/>
        <v/>
      </c>
      <c r="BE120" s="17">
        <f t="shared" si="77"/>
        <v>0</v>
      </c>
      <c r="BF120" s="17">
        <f t="shared" si="78"/>
        <v>0</v>
      </c>
      <c r="BG120" s="17">
        <f t="shared" si="79"/>
        <v>0</v>
      </c>
      <c r="BH120" s="17">
        <f t="shared" si="80"/>
        <v>0</v>
      </c>
      <c r="BI120" s="17">
        <f t="shared" si="81"/>
        <v>0</v>
      </c>
      <c r="BJ120" s="17"/>
      <c r="BM120" s="12" t="str">
        <f t="shared" si="82"/>
        <v/>
      </c>
      <c r="BN120" s="12" t="str">
        <f t="shared" si="83"/>
        <v/>
      </c>
      <c r="BO120" s="12" t="str">
        <f t="shared" si="84"/>
        <v/>
      </c>
      <c r="BP120" s="12" t="str">
        <f t="shared" si="85"/>
        <v/>
      </c>
      <c r="BQ120" s="12" t="str">
        <f t="shared" si="86"/>
        <v/>
      </c>
      <c r="BR120" s="12" t="str">
        <f t="shared" si="87"/>
        <v/>
      </c>
      <c r="BS120" s="12" t="str">
        <f t="shared" si="88"/>
        <v>00000</v>
      </c>
      <c r="BT120" s="12" t="str">
        <f t="shared" si="89"/>
        <v>227B</v>
      </c>
      <c r="BU120" s="12" t="str">
        <f t="shared" si="90"/>
        <v>0000000</v>
      </c>
      <c r="BV120" s="12" t="str">
        <f t="shared" si="91"/>
        <v/>
      </c>
      <c r="BW120" s="12" t="str">
        <f t="shared" si="92"/>
        <v/>
      </c>
      <c r="BX120" s="12" t="str">
        <f t="shared" si="93"/>
        <v/>
      </c>
      <c r="BY120" s="18" t="str">
        <f t="shared" si="94"/>
        <v/>
      </c>
      <c r="BZ120" s="12" t="str">
        <f t="shared" si="95"/>
        <v/>
      </c>
      <c r="CA120" s="18" t="str">
        <f t="shared" si="96"/>
        <v>00000000000000000000</v>
      </c>
      <c r="CB120" s="18" t="str">
        <f>IFERROR(VLOOKUP(AZ120,Opcodes!$A$1:$B$88,2, FALSE),"")</f>
        <v>000000ZZZZ000000</v>
      </c>
      <c r="CC120" s="12" t="str">
        <f>SUBSTITUTE(SUBSTITUTE(SUBSTITUTE(SUBSTITUTE(SUBSTITUTE(SUBSTITUTE(SUBSTITUTE(SUBSTITUTE(SUBSTITUTE(SUBSTITUTE(CB120,Opcodes!$I$3,BM120),Opcodes!$I$4,BN120),Opcodes!$I$5,BO120),Opcodes!$I$6,BZ120),Opcodes!$I$8,BV120),Opcodes!$I$9,BW120),Opcodes!$I$10,BX120),Opcodes!$I$11,BY120),Opcodes!$I$15,"00000"),Opcodes!$I$13,CA120)</f>
        <v>00000000000000000000000000000000</v>
      </c>
      <c r="CD120" s="12" t="str">
        <f t="shared" si="97"/>
        <v/>
      </c>
      <c r="CE120" s="12" t="str">
        <f t="shared" si="98"/>
        <v>00000000</v>
      </c>
      <c r="CF120" s="12" t="str">
        <f t="shared" si="99"/>
        <v xml:space="preserve"> </v>
      </c>
    </row>
    <row r="121" spans="1:84">
      <c r="A121" t="e">
        <f>IF(AJ121,INDEX(Code!$A:$A,AK121),"")</f>
        <v>#VALUE!</v>
      </c>
      <c r="B121" s="12" t="e">
        <f t="shared" si="62"/>
        <v>#VALUE!</v>
      </c>
      <c r="C121" t="e">
        <f t="shared" si="63"/>
        <v>#VALUE!</v>
      </c>
      <c r="F121" s="1">
        <f>IFERROR(VLOOKUP(INDEX(Code!$A:$A,AK121),$AE$1:$AF$24,2,FALSE),0)</f>
        <v>0</v>
      </c>
      <c r="AJ121" s="1" t="e">
        <f t="shared" si="61"/>
        <v>#VALUE!</v>
      </c>
      <c r="AK121" s="1" t="e">
        <f t="shared" si="100"/>
        <v>#VALUE!</v>
      </c>
      <c r="AL121" s="1" t="e">
        <f t="shared" si="64"/>
        <v>#VALUE!</v>
      </c>
      <c r="AO121" s="12">
        <f>IF(LEFT(AS121,4)=".org",MAX(AO$1:AO120)+1,0)</f>
        <v>0</v>
      </c>
      <c r="AP121" s="1" t="e">
        <f>IF(AS120="","",MAX(AP122:AP$65535)+1)</f>
        <v>#REF!</v>
      </c>
      <c r="AQ121" s="1" t="e">
        <f t="shared" si="66"/>
        <v>#REF!</v>
      </c>
      <c r="AR121" s="1" t="str">
        <f t="shared" si="67"/>
        <v>0x80077614</v>
      </c>
      <c r="AS121" s="16" t="str">
        <f>INDEX(Code!$B:$B,ROW())&amp;""</f>
        <v>nop</v>
      </c>
      <c r="AT121" s="12">
        <v>1</v>
      </c>
      <c r="AU121" s="12">
        <f t="shared" si="68"/>
        <v>4</v>
      </c>
      <c r="AV121" s="12">
        <f t="shared" si="69"/>
        <v>4</v>
      </c>
      <c r="AW121" s="12">
        <f t="shared" si="70"/>
        <v>4</v>
      </c>
      <c r="AX121" s="12">
        <f t="shared" si="65"/>
        <v>4</v>
      </c>
      <c r="AY121" s="12">
        <f t="shared" si="71"/>
        <v>3</v>
      </c>
      <c r="AZ121" s="17" t="str">
        <f t="shared" si="72"/>
        <v>nop</v>
      </c>
      <c r="BA121" s="17" t="str">
        <f t="shared" si="73"/>
        <v/>
      </c>
      <c r="BB121" s="17" t="str">
        <f t="shared" si="74"/>
        <v/>
      </c>
      <c r="BC121" s="17" t="str">
        <f t="shared" si="75"/>
        <v/>
      </c>
      <c r="BD121" s="17" t="str">
        <f t="shared" si="76"/>
        <v/>
      </c>
      <c r="BE121" s="17">
        <f t="shared" si="77"/>
        <v>0</v>
      </c>
      <c r="BF121" s="17">
        <f t="shared" si="78"/>
        <v>0</v>
      </c>
      <c r="BG121" s="17">
        <f t="shared" si="79"/>
        <v>0</v>
      </c>
      <c r="BH121" s="17">
        <f t="shared" si="80"/>
        <v>0</v>
      </c>
      <c r="BI121" s="17">
        <f t="shared" si="81"/>
        <v>0</v>
      </c>
      <c r="BJ121" s="17"/>
      <c r="BM121" s="12" t="str">
        <f t="shared" si="82"/>
        <v/>
      </c>
      <c r="BN121" s="12" t="str">
        <f t="shared" si="83"/>
        <v/>
      </c>
      <c r="BO121" s="12" t="str">
        <f t="shared" si="84"/>
        <v/>
      </c>
      <c r="BP121" s="12" t="str">
        <f t="shared" si="85"/>
        <v/>
      </c>
      <c r="BQ121" s="12" t="str">
        <f t="shared" si="86"/>
        <v/>
      </c>
      <c r="BR121" s="12" t="str">
        <f t="shared" si="87"/>
        <v/>
      </c>
      <c r="BS121" s="12" t="str">
        <f t="shared" si="88"/>
        <v>00000</v>
      </c>
      <c r="BT121" s="12" t="str">
        <f t="shared" si="89"/>
        <v>227A</v>
      </c>
      <c r="BU121" s="12" t="str">
        <f t="shared" si="90"/>
        <v>0000000</v>
      </c>
      <c r="BV121" s="12" t="str">
        <f t="shared" si="91"/>
        <v/>
      </c>
      <c r="BW121" s="12" t="str">
        <f t="shared" si="92"/>
        <v/>
      </c>
      <c r="BX121" s="12" t="str">
        <f t="shared" si="93"/>
        <v/>
      </c>
      <c r="BY121" s="18" t="str">
        <f t="shared" si="94"/>
        <v/>
      </c>
      <c r="BZ121" s="12" t="str">
        <f t="shared" si="95"/>
        <v/>
      </c>
      <c r="CA121" s="18" t="str">
        <f t="shared" si="96"/>
        <v>00000000000000000000</v>
      </c>
      <c r="CB121" s="18" t="str">
        <f>IFERROR(VLOOKUP(AZ121,Opcodes!$A$1:$B$88,2, FALSE),"")</f>
        <v>000000ZZZZ000000</v>
      </c>
      <c r="CC121" s="12" t="str">
        <f>SUBSTITUTE(SUBSTITUTE(SUBSTITUTE(SUBSTITUTE(SUBSTITUTE(SUBSTITUTE(SUBSTITUTE(SUBSTITUTE(SUBSTITUTE(SUBSTITUTE(CB121,Opcodes!$I$3,BM121),Opcodes!$I$4,BN121),Opcodes!$I$5,BO121),Opcodes!$I$6,BZ121),Opcodes!$I$8,BV121),Opcodes!$I$9,BW121),Opcodes!$I$10,BX121),Opcodes!$I$11,BY121),Opcodes!$I$15,"00000"),Opcodes!$I$13,CA121)</f>
        <v>00000000000000000000000000000000</v>
      </c>
      <c r="CD121" s="12" t="str">
        <f t="shared" si="97"/>
        <v/>
      </c>
      <c r="CE121" s="12" t="str">
        <f t="shared" si="98"/>
        <v>00000000</v>
      </c>
      <c r="CF121" s="12" t="str">
        <f t="shared" si="99"/>
        <v xml:space="preserve"> </v>
      </c>
    </row>
    <row r="122" spans="1:84">
      <c r="A122" t="e">
        <f>IF(AJ122,INDEX(Code!$A:$A,AK122),"")</f>
        <v>#VALUE!</v>
      </c>
      <c r="B122" s="12" t="e">
        <f t="shared" si="62"/>
        <v>#VALUE!</v>
      </c>
      <c r="C122" t="e">
        <f t="shared" si="63"/>
        <v>#VALUE!</v>
      </c>
      <c r="F122" s="1">
        <f>IFERROR(VLOOKUP(INDEX(Code!$A:$A,AK122),$AE$1:$AF$24,2,FALSE),0)</f>
        <v>0</v>
      </c>
      <c r="AJ122" s="1" t="e">
        <f t="shared" si="61"/>
        <v>#VALUE!</v>
      </c>
      <c r="AK122" s="1" t="e">
        <f t="shared" si="100"/>
        <v>#VALUE!</v>
      </c>
      <c r="AL122" s="1" t="e">
        <f t="shared" si="64"/>
        <v>#VALUE!</v>
      </c>
      <c r="AO122" s="12">
        <f>IF(LEFT(AS122,4)=".org",MAX(AO$1:AO121)+1,0)</f>
        <v>0</v>
      </c>
      <c r="AP122" s="1" t="e">
        <f>IF(AS121="","",MAX(AP123:AP$65535)+1)</f>
        <v>#REF!</v>
      </c>
      <c r="AQ122" s="1" t="e">
        <f t="shared" si="66"/>
        <v>#REF!</v>
      </c>
      <c r="AR122" s="1" t="str">
        <f t="shared" si="67"/>
        <v>0x80077618</v>
      </c>
      <c r="AS122" s="16" t="str">
        <f>INDEX(Code!$B:$B,ROW())&amp;""</f>
        <v/>
      </c>
      <c r="AT122" s="12">
        <v>1</v>
      </c>
      <c r="AU122" s="12" t="str">
        <f t="shared" si="68"/>
        <v/>
      </c>
      <c r="AV122" s="12">
        <f t="shared" si="69"/>
        <v>1</v>
      </c>
      <c r="AW122" s="12">
        <f t="shared" si="70"/>
        <v>1</v>
      </c>
      <c r="AX122" s="12">
        <f t="shared" si="65"/>
        <v>1</v>
      </c>
      <c r="AY122" s="12">
        <f t="shared" si="71"/>
        <v>0</v>
      </c>
      <c r="AZ122" s="17" t="e">
        <f t="shared" si="72"/>
        <v>#VALUE!</v>
      </c>
      <c r="BA122" s="17" t="str">
        <f t="shared" si="73"/>
        <v/>
      </c>
      <c r="BB122" s="17" t="str">
        <f t="shared" si="74"/>
        <v/>
      </c>
      <c r="BC122" s="17" t="str">
        <f t="shared" si="75"/>
        <v/>
      </c>
      <c r="BD122" s="17" t="str">
        <f t="shared" si="76"/>
        <v/>
      </c>
      <c r="BE122" s="17">
        <f t="shared" si="77"/>
        <v>0</v>
      </c>
      <c r="BF122" s="17">
        <f t="shared" si="78"/>
        <v>0</v>
      </c>
      <c r="BG122" s="17">
        <f t="shared" si="79"/>
        <v>0</v>
      </c>
      <c r="BH122" s="17">
        <f t="shared" si="80"/>
        <v>0</v>
      </c>
      <c r="BI122" s="17">
        <f t="shared" si="81"/>
        <v>0</v>
      </c>
      <c r="BJ122" s="17"/>
      <c r="BM122" s="12" t="str">
        <f t="shared" si="82"/>
        <v/>
      </c>
      <c r="BN122" s="12" t="str">
        <f t="shared" si="83"/>
        <v/>
      </c>
      <c r="BO122" s="12" t="str">
        <f t="shared" si="84"/>
        <v/>
      </c>
      <c r="BP122" s="12" t="str">
        <f t="shared" si="85"/>
        <v/>
      </c>
      <c r="BQ122" s="12" t="str">
        <f t="shared" si="86"/>
        <v/>
      </c>
      <c r="BR122" s="12" t="str">
        <f t="shared" si="87"/>
        <v/>
      </c>
      <c r="BS122" s="12" t="str">
        <f t="shared" si="88"/>
        <v>00000</v>
      </c>
      <c r="BT122" s="12" t="str">
        <f t="shared" si="89"/>
        <v>2279</v>
      </c>
      <c r="BU122" s="12" t="str">
        <f t="shared" si="90"/>
        <v>0000000</v>
      </c>
      <c r="BV122" s="12" t="str">
        <f t="shared" si="91"/>
        <v/>
      </c>
      <c r="BW122" s="12" t="str">
        <f t="shared" si="92"/>
        <v/>
      </c>
      <c r="BX122" s="12" t="str">
        <f t="shared" si="93"/>
        <v/>
      </c>
      <c r="BY122" s="18" t="str">
        <f t="shared" si="94"/>
        <v/>
      </c>
      <c r="BZ122" s="12" t="str">
        <f t="shared" si="95"/>
        <v/>
      </c>
      <c r="CA122" s="18" t="str">
        <f t="shared" si="96"/>
        <v>00000000000000000000</v>
      </c>
      <c r="CB122" s="18" t="str">
        <f>IFERROR(VLOOKUP(AZ122,Opcodes!$A$1:$B$88,2, FALSE),"")</f>
        <v/>
      </c>
      <c r="CC122" s="12" t="str">
        <f>SUBSTITUTE(SUBSTITUTE(SUBSTITUTE(SUBSTITUTE(SUBSTITUTE(SUBSTITUTE(SUBSTITUTE(SUBSTITUTE(SUBSTITUTE(SUBSTITUTE(CB122,Opcodes!$I$3,BM122),Opcodes!$I$4,BN122),Opcodes!$I$5,BO122),Opcodes!$I$6,BZ122),Opcodes!$I$8,BV122),Opcodes!$I$9,BW122),Opcodes!$I$10,BX122),Opcodes!$I$11,BY122),Opcodes!$I$15,"00000"),Opcodes!$I$13,CA122)</f>
        <v/>
      </c>
      <c r="CD122" s="12" t="str">
        <f t="shared" si="97"/>
        <v/>
      </c>
      <c r="CE122" s="12" t="str">
        <f t="shared" si="98"/>
        <v/>
      </c>
      <c r="CF122" s="12" t="str">
        <f t="shared" si="99"/>
        <v xml:space="preserve"> </v>
      </c>
    </row>
    <row r="123" spans="1:84">
      <c r="A123" t="e">
        <f>IF(AJ123,INDEX(Code!$A:$A,AK123),"")</f>
        <v>#VALUE!</v>
      </c>
      <c r="B123" s="12" t="e">
        <f t="shared" si="62"/>
        <v>#VALUE!</v>
      </c>
      <c r="C123" t="e">
        <f t="shared" si="63"/>
        <v>#VALUE!</v>
      </c>
      <c r="F123" s="1">
        <f>IFERROR(VLOOKUP(INDEX(Code!$A:$A,AK123),$AE$1:$AF$24,2,FALSE),0)</f>
        <v>0</v>
      </c>
      <c r="AJ123" s="1" t="e">
        <f t="shared" si="61"/>
        <v>#VALUE!</v>
      </c>
      <c r="AK123" s="1" t="e">
        <f t="shared" si="100"/>
        <v>#VALUE!</v>
      </c>
      <c r="AL123" s="1" t="e">
        <f t="shared" si="64"/>
        <v>#VALUE!</v>
      </c>
      <c r="AO123" s="12" t="e">
        <f>IF(LEFT(AS123,4)=".org",MAX(AO$1:AO122)+1,0)</f>
        <v>#VALUE!</v>
      </c>
      <c r="AP123" s="1" t="str">
        <f>IF(AS122="","",MAX(AP124:AP$65535)+1)</f>
        <v/>
      </c>
      <c r="AQ123" s="1" t="e">
        <f t="shared" si="66"/>
        <v>#VALUE!</v>
      </c>
      <c r="AR123" s="1" t="str">
        <f t="shared" si="67"/>
        <v>0x8007761C</v>
      </c>
      <c r="AS123" s="16" t="str">
        <f>INDEX(Code!$B:$B,ROW())&amp;""</f>
        <v>.org 0x80082B30</v>
      </c>
      <c r="AT123" s="12">
        <v>1</v>
      </c>
      <c r="AU123" s="12">
        <f t="shared" si="68"/>
        <v>16</v>
      </c>
      <c r="AV123" s="12">
        <f t="shared" si="69"/>
        <v>16</v>
      </c>
      <c r="AW123" s="12">
        <f t="shared" si="70"/>
        <v>16</v>
      </c>
      <c r="AX123" s="12">
        <f t="shared" si="65"/>
        <v>16</v>
      </c>
      <c r="AY123" s="12">
        <f t="shared" si="71"/>
        <v>15</v>
      </c>
      <c r="AZ123" s="17" t="str">
        <f t="shared" si="72"/>
        <v>.org0x80082B30</v>
      </c>
      <c r="BA123" s="17" t="str">
        <f t="shared" si="73"/>
        <v/>
      </c>
      <c r="BB123" s="17" t="str">
        <f t="shared" si="74"/>
        <v/>
      </c>
      <c r="BC123" s="17" t="str">
        <f t="shared" si="75"/>
        <v/>
      </c>
      <c r="BD123" s="17" t="str">
        <f t="shared" si="76"/>
        <v/>
      </c>
      <c r="BE123" s="17">
        <f t="shared" si="77"/>
        <v>0</v>
      </c>
      <c r="BF123" s="17">
        <f t="shared" si="78"/>
        <v>0</v>
      </c>
      <c r="BG123" s="17">
        <f t="shared" si="79"/>
        <v>0</v>
      </c>
      <c r="BH123" s="17">
        <f t="shared" si="80"/>
        <v>0</v>
      </c>
      <c r="BI123" s="17">
        <f t="shared" si="81"/>
        <v>0</v>
      </c>
      <c r="BJ123" s="17"/>
      <c r="BM123" s="12" t="str">
        <f t="shared" si="82"/>
        <v/>
      </c>
      <c r="BN123" s="12" t="str">
        <f t="shared" si="83"/>
        <v/>
      </c>
      <c r="BO123" s="12" t="str">
        <f t="shared" si="84"/>
        <v/>
      </c>
      <c r="BP123" s="12" t="str">
        <f t="shared" si="85"/>
        <v/>
      </c>
      <c r="BQ123" s="12" t="str">
        <f t="shared" si="86"/>
        <v/>
      </c>
      <c r="BR123" s="12" t="str">
        <f t="shared" si="87"/>
        <v/>
      </c>
      <c r="BS123" s="12" t="str">
        <f t="shared" si="88"/>
        <v>00000</v>
      </c>
      <c r="BT123" s="12" t="str">
        <f t="shared" si="89"/>
        <v>2278</v>
      </c>
      <c r="BU123" s="12" t="str">
        <f t="shared" si="90"/>
        <v>0000000</v>
      </c>
      <c r="BV123" s="12" t="str">
        <f t="shared" si="91"/>
        <v/>
      </c>
      <c r="BW123" s="12" t="str">
        <f t="shared" si="92"/>
        <v/>
      </c>
      <c r="BX123" s="12" t="str">
        <f t="shared" si="93"/>
        <v/>
      </c>
      <c r="BY123" s="18" t="str">
        <f t="shared" si="94"/>
        <v/>
      </c>
      <c r="BZ123" s="12" t="str">
        <f t="shared" si="95"/>
        <v/>
      </c>
      <c r="CA123" s="18" t="str">
        <f t="shared" si="96"/>
        <v>00000000000000000000</v>
      </c>
      <c r="CB123" s="18" t="str">
        <f>IFERROR(VLOOKUP(AZ123,Opcodes!$A$1:$B$88,2, FALSE),"")</f>
        <v/>
      </c>
      <c r="CC123" s="12" t="str">
        <f>SUBSTITUTE(SUBSTITUTE(SUBSTITUTE(SUBSTITUTE(SUBSTITUTE(SUBSTITUTE(SUBSTITUTE(SUBSTITUTE(SUBSTITUTE(SUBSTITUTE(CB123,Opcodes!$I$3,BM123),Opcodes!$I$4,BN123),Opcodes!$I$5,BO123),Opcodes!$I$6,BZ123),Opcodes!$I$8,BV123),Opcodes!$I$9,BW123),Opcodes!$I$10,BX123),Opcodes!$I$11,BY123),Opcodes!$I$15,"00000"),Opcodes!$I$13,CA123)</f>
        <v/>
      </c>
      <c r="CD123" s="12" t="str">
        <f t="shared" si="97"/>
        <v/>
      </c>
      <c r="CE123" s="12" t="str">
        <f t="shared" si="98"/>
        <v/>
      </c>
      <c r="CF123" s="12" t="str">
        <f t="shared" si="99"/>
        <v>Inv.</v>
      </c>
    </row>
    <row r="124" spans="1:84">
      <c r="A124" t="e">
        <f>IF(AJ124,INDEX(Code!$A:$A,AK124),"")</f>
        <v>#VALUE!</v>
      </c>
      <c r="B124" s="12" t="e">
        <f t="shared" si="62"/>
        <v>#VALUE!</v>
      </c>
      <c r="C124" t="e">
        <f t="shared" si="63"/>
        <v>#VALUE!</v>
      </c>
      <c r="F124" s="1">
        <f>IFERROR(VLOOKUP(INDEX(Code!$A:$A,AK124),$AE$1:$AF$24,2,FALSE),0)</f>
        <v>0</v>
      </c>
      <c r="AJ124" s="1" t="e">
        <f t="shared" si="61"/>
        <v>#VALUE!</v>
      </c>
      <c r="AK124" s="1" t="e">
        <f t="shared" si="100"/>
        <v>#VALUE!</v>
      </c>
      <c r="AL124" s="1" t="e">
        <f t="shared" si="64"/>
        <v>#VALUE!</v>
      </c>
      <c r="AO124" s="12">
        <f>IF(LEFT(AS124,4)=".org",MAX(AO$1:AO123)+1,0)</f>
        <v>0</v>
      </c>
      <c r="AP124" s="1" t="e">
        <f>IF(AS123="","",MAX(AP125:AP$65535)+1)</f>
        <v>#REF!</v>
      </c>
      <c r="AQ124" s="1" t="e">
        <f t="shared" si="66"/>
        <v>#REF!</v>
      </c>
      <c r="AR124" s="1" t="str">
        <f t="shared" si="67"/>
        <v>0x80082B30</v>
      </c>
      <c r="AS124" s="16" t="str">
        <f>INDEX(Code!$B:$B,ROW())&amp;""</f>
        <v>or r3, r2, r0</v>
      </c>
      <c r="AT124" s="12">
        <v>1</v>
      </c>
      <c r="AU124" s="12">
        <f t="shared" si="68"/>
        <v>3</v>
      </c>
      <c r="AV124" s="12">
        <f t="shared" si="69"/>
        <v>6</v>
      </c>
      <c r="AW124" s="12">
        <f t="shared" si="70"/>
        <v>10</v>
      </c>
      <c r="AX124" s="12">
        <f t="shared" si="65"/>
        <v>14</v>
      </c>
      <c r="AY124" s="12">
        <f t="shared" si="71"/>
        <v>13</v>
      </c>
      <c r="AZ124" s="17" t="str">
        <f t="shared" si="72"/>
        <v>or</v>
      </c>
      <c r="BA124" s="17" t="str">
        <f t="shared" si="73"/>
        <v>r3</v>
      </c>
      <c r="BB124" s="17" t="str">
        <f t="shared" si="74"/>
        <v>r2</v>
      </c>
      <c r="BC124" s="17" t="str">
        <f t="shared" si="75"/>
        <v>r0</v>
      </c>
      <c r="BD124" s="17" t="str">
        <f t="shared" si="76"/>
        <v/>
      </c>
      <c r="BE124" s="17">
        <f t="shared" si="77"/>
        <v>1</v>
      </c>
      <c r="BF124" s="17">
        <f t="shared" si="78"/>
        <v>2</v>
      </c>
      <c r="BG124" s="17">
        <f t="shared" si="79"/>
        <v>3</v>
      </c>
      <c r="BH124" s="17">
        <f t="shared" si="80"/>
        <v>0</v>
      </c>
      <c r="BI124" s="17">
        <f t="shared" si="81"/>
        <v>0</v>
      </c>
      <c r="BJ124" s="17"/>
      <c r="BM124" s="12" t="str">
        <f t="shared" si="82"/>
        <v>00011</v>
      </c>
      <c r="BN124" s="12" t="str">
        <f t="shared" si="83"/>
        <v>00010</v>
      </c>
      <c r="BO124" s="12" t="str">
        <f t="shared" si="84"/>
        <v>00000</v>
      </c>
      <c r="BP124" s="12" t="str">
        <f t="shared" si="85"/>
        <v/>
      </c>
      <c r="BQ124" s="12" t="str">
        <f t="shared" si="86"/>
        <v/>
      </c>
      <c r="BR124" s="12" t="str">
        <f t="shared" si="87"/>
        <v/>
      </c>
      <c r="BS124" s="12" t="str">
        <f t="shared" si="88"/>
        <v>00000</v>
      </c>
      <c r="BT124" s="12" t="str">
        <f t="shared" si="89"/>
        <v>F533</v>
      </c>
      <c r="BU124" s="12" t="str">
        <f t="shared" si="90"/>
        <v>0000000</v>
      </c>
      <c r="BV124" s="12" t="str">
        <f t="shared" si="91"/>
        <v/>
      </c>
      <c r="BW124" s="12" t="str">
        <f t="shared" si="92"/>
        <v/>
      </c>
      <c r="BX124" s="12" t="str">
        <f t="shared" si="93"/>
        <v/>
      </c>
      <c r="BY124" s="18" t="str">
        <f t="shared" si="94"/>
        <v/>
      </c>
      <c r="BZ124" s="12" t="str">
        <f t="shared" si="95"/>
        <v/>
      </c>
      <c r="CA124" s="18" t="str">
        <f t="shared" si="96"/>
        <v>00000000000000000000</v>
      </c>
      <c r="CB124" s="18" t="str">
        <f>IFERROR(VLOOKUP(AZ124,Opcodes!$A$1:$B$88,2, FALSE),"")</f>
        <v>000000WEQZ100101</v>
      </c>
      <c r="CC124" s="12" t="str">
        <f>SUBSTITUTE(SUBSTITUTE(SUBSTITUTE(SUBSTITUTE(SUBSTITUTE(SUBSTITUTE(SUBSTITUTE(SUBSTITUTE(SUBSTITUTE(SUBSTITUTE(CB124,Opcodes!$I$3,BM124),Opcodes!$I$4,BN124),Opcodes!$I$5,BO124),Opcodes!$I$6,BZ124),Opcodes!$I$8,BV124),Opcodes!$I$9,BW124),Opcodes!$I$10,BX124),Opcodes!$I$11,BY124),Opcodes!$I$15,"00000"),Opcodes!$I$13,CA124)</f>
        <v>00000000010000000001100000100101</v>
      </c>
      <c r="CD124" s="12" t="str">
        <f t="shared" si="97"/>
        <v/>
      </c>
      <c r="CE124" s="12" t="str">
        <f t="shared" si="98"/>
        <v>25184000</v>
      </c>
      <c r="CF124" s="12" t="str">
        <f t="shared" si="99"/>
        <v xml:space="preserve"> </v>
      </c>
    </row>
    <row r="125" spans="1:84">
      <c r="A125" t="e">
        <f>IF(AJ125,INDEX(Code!$A:$A,AK125),"")</f>
        <v>#VALUE!</v>
      </c>
      <c r="B125" s="12" t="e">
        <f t="shared" si="62"/>
        <v>#VALUE!</v>
      </c>
      <c r="C125" t="e">
        <f t="shared" si="63"/>
        <v>#VALUE!</v>
      </c>
      <c r="F125" s="1">
        <f>IFERROR(VLOOKUP(INDEX(Code!$A:$A,AK125),$AE$1:$AF$24,2,FALSE),0)</f>
        <v>0</v>
      </c>
      <c r="AJ125" s="1" t="e">
        <f t="shared" si="61"/>
        <v>#VALUE!</v>
      </c>
      <c r="AK125" s="1" t="e">
        <f t="shared" si="100"/>
        <v>#VALUE!</v>
      </c>
      <c r="AL125" s="1" t="e">
        <f t="shared" si="64"/>
        <v>#VALUE!</v>
      </c>
      <c r="AO125" s="12">
        <f>IF(LEFT(AS125,4)=".org",MAX(AO$1:AO124)+1,0)</f>
        <v>0</v>
      </c>
      <c r="AP125" s="1" t="e">
        <f>IF(AS124="","",MAX(AP126:AP$65535)+1)</f>
        <v>#REF!</v>
      </c>
      <c r="AQ125" s="1" t="e">
        <f t="shared" si="66"/>
        <v>#REF!</v>
      </c>
      <c r="AR125" s="1" t="str">
        <f t="shared" si="67"/>
        <v>0x80082B34</v>
      </c>
      <c r="AS125" s="16" t="str">
        <f>INDEX(Code!$B:$B,ROW())&amp;""</f>
        <v>jal 0x80150000</v>
      </c>
      <c r="AT125" s="12">
        <v>1</v>
      </c>
      <c r="AU125" s="12">
        <f t="shared" si="68"/>
        <v>4</v>
      </c>
      <c r="AV125" s="12">
        <f t="shared" si="69"/>
        <v>15</v>
      </c>
      <c r="AW125" s="12">
        <f t="shared" si="70"/>
        <v>15</v>
      </c>
      <c r="AX125" s="12">
        <f t="shared" si="65"/>
        <v>15</v>
      </c>
      <c r="AY125" s="12">
        <f t="shared" si="71"/>
        <v>14</v>
      </c>
      <c r="AZ125" s="17" t="str">
        <f t="shared" si="72"/>
        <v>jal</v>
      </c>
      <c r="BA125" s="17" t="str">
        <f t="shared" si="73"/>
        <v>0x80150000</v>
      </c>
      <c r="BB125" s="17" t="str">
        <f t="shared" si="74"/>
        <v/>
      </c>
      <c r="BC125" s="17" t="str">
        <f t="shared" si="75"/>
        <v/>
      </c>
      <c r="BD125" s="17" t="str">
        <f t="shared" si="76"/>
        <v/>
      </c>
      <c r="BE125" s="17">
        <f t="shared" si="77"/>
        <v>0</v>
      </c>
      <c r="BF125" s="17">
        <f t="shared" si="78"/>
        <v>0</v>
      </c>
      <c r="BG125" s="17">
        <f t="shared" si="79"/>
        <v>0</v>
      </c>
      <c r="BH125" s="17">
        <f t="shared" si="80"/>
        <v>1</v>
      </c>
      <c r="BI125" s="17">
        <f t="shared" si="81"/>
        <v>0</v>
      </c>
      <c r="BJ125" s="17"/>
      <c r="BM125" s="12" t="str">
        <f t="shared" si="82"/>
        <v/>
      </c>
      <c r="BN125" s="12" t="str">
        <f t="shared" si="83"/>
        <v/>
      </c>
      <c r="BO125" s="12" t="str">
        <f t="shared" si="84"/>
        <v/>
      </c>
      <c r="BP125" s="12" t="str">
        <f t="shared" si="85"/>
        <v>0x80150000</v>
      </c>
      <c r="BQ125" s="12" t="str">
        <f t="shared" si="86"/>
        <v>7FEB0000</v>
      </c>
      <c r="BR125" s="12" t="str">
        <f t="shared" si="87"/>
        <v>80150000</v>
      </c>
      <c r="BS125" s="12" t="str">
        <f t="shared" si="88"/>
        <v>50000</v>
      </c>
      <c r="BT125" s="12" t="str">
        <f t="shared" si="89"/>
        <v>3532</v>
      </c>
      <c r="BU125" s="12" t="str">
        <f t="shared" si="90"/>
        <v>0054000</v>
      </c>
      <c r="BV125" s="12" t="str">
        <f t="shared" si="91"/>
        <v>0011010100110010</v>
      </c>
      <c r="BW125" s="12" t="str">
        <f t="shared" si="92"/>
        <v>00000001010100000000000000</v>
      </c>
      <c r="BX125" s="12" t="str">
        <f t="shared" si="93"/>
        <v>00000</v>
      </c>
      <c r="BY125" s="18" t="str">
        <f t="shared" si="94"/>
        <v>0000000000000000</v>
      </c>
      <c r="BZ125" s="12" t="str">
        <f t="shared" si="95"/>
        <v/>
      </c>
      <c r="CA125" s="18" t="str">
        <f t="shared" si="96"/>
        <v>01010000000000000000</v>
      </c>
      <c r="CB125" s="18" t="str">
        <f>IFERROR(VLOOKUP(AZ125,Opcodes!$A$1:$B$88,2, FALSE),"")</f>
        <v>000011J</v>
      </c>
      <c r="CC125" s="12" t="str">
        <f>SUBSTITUTE(SUBSTITUTE(SUBSTITUTE(SUBSTITUTE(SUBSTITUTE(SUBSTITUTE(SUBSTITUTE(SUBSTITUTE(SUBSTITUTE(SUBSTITUTE(CB125,Opcodes!$I$3,BM125),Opcodes!$I$4,BN125),Opcodes!$I$5,BO125),Opcodes!$I$6,BZ125),Opcodes!$I$8,BV125),Opcodes!$I$9,BW125),Opcodes!$I$10,BX125),Opcodes!$I$11,BY125),Opcodes!$I$15,"00000"),Opcodes!$I$13,CA125)</f>
        <v>00001100000001010100000000000000</v>
      </c>
      <c r="CD125" s="12" t="str">
        <f t="shared" si="97"/>
        <v/>
      </c>
      <c r="CE125" s="12" t="str">
        <f t="shared" si="98"/>
        <v>0040050C</v>
      </c>
      <c r="CF125" s="12" t="str">
        <f t="shared" si="99"/>
        <v xml:space="preserve"> </v>
      </c>
    </row>
    <row r="126" spans="1:84">
      <c r="A126" t="e">
        <f>IF(AJ126,INDEX(Code!$A:$A,AK126),"")</f>
        <v>#VALUE!</v>
      </c>
      <c r="B126" s="12" t="e">
        <f t="shared" si="62"/>
        <v>#VALUE!</v>
      </c>
      <c r="C126" t="e">
        <f t="shared" si="63"/>
        <v>#VALUE!</v>
      </c>
      <c r="F126" s="1">
        <f>IFERROR(VLOOKUP(INDEX(Code!$A:$A,AK126),$AE$1:$AF$24,2,FALSE),0)</f>
        <v>0</v>
      </c>
      <c r="AJ126" s="1" t="e">
        <f t="shared" si="61"/>
        <v>#VALUE!</v>
      </c>
      <c r="AK126" s="1" t="e">
        <f t="shared" si="100"/>
        <v>#VALUE!</v>
      </c>
      <c r="AL126" s="1" t="e">
        <f t="shared" si="64"/>
        <v>#VALUE!</v>
      </c>
      <c r="AO126" s="12">
        <f>IF(LEFT(AS126,4)=".org",MAX(AO$1:AO125)+1,0)</f>
        <v>0</v>
      </c>
      <c r="AP126" s="1" t="e">
        <f>IF(AS125="","",MAX(AP127:AP$65535)+1)</f>
        <v>#REF!</v>
      </c>
      <c r="AQ126" s="1" t="e">
        <f t="shared" si="66"/>
        <v>#REF!</v>
      </c>
      <c r="AR126" s="1" t="str">
        <f t="shared" si="67"/>
        <v>0x80082B38</v>
      </c>
      <c r="AS126" s="16" t="str">
        <f>INDEX(Code!$B:$B,ROW())&amp;""</f>
        <v>ori r2, r0, 0x0000</v>
      </c>
      <c r="AT126" s="12">
        <v>1</v>
      </c>
      <c r="AU126" s="12">
        <f t="shared" si="68"/>
        <v>4</v>
      </c>
      <c r="AV126" s="12">
        <f t="shared" si="69"/>
        <v>7</v>
      </c>
      <c r="AW126" s="12">
        <f t="shared" si="70"/>
        <v>11</v>
      </c>
      <c r="AX126" s="12">
        <f t="shared" si="65"/>
        <v>19</v>
      </c>
      <c r="AY126" s="12">
        <f t="shared" si="71"/>
        <v>18</v>
      </c>
      <c r="AZ126" s="17" t="str">
        <f t="shared" si="72"/>
        <v>ori</v>
      </c>
      <c r="BA126" s="17" t="str">
        <f t="shared" si="73"/>
        <v>r2</v>
      </c>
      <c r="BB126" s="17" t="str">
        <f t="shared" si="74"/>
        <v>r0</v>
      </c>
      <c r="BC126" s="17" t="str">
        <f t="shared" si="75"/>
        <v>0x0000</v>
      </c>
      <c r="BD126" s="17" t="str">
        <f t="shared" si="76"/>
        <v/>
      </c>
      <c r="BE126" s="17">
        <f t="shared" si="77"/>
        <v>1</v>
      </c>
      <c r="BF126" s="17">
        <f t="shared" si="78"/>
        <v>2</v>
      </c>
      <c r="BG126" s="17">
        <f t="shared" si="79"/>
        <v>0</v>
      </c>
      <c r="BH126" s="17">
        <f t="shared" si="80"/>
        <v>3</v>
      </c>
      <c r="BI126" s="17">
        <f t="shared" si="81"/>
        <v>0</v>
      </c>
      <c r="BJ126" s="17"/>
      <c r="BM126" s="12" t="str">
        <f t="shared" si="82"/>
        <v>00010</v>
      </c>
      <c r="BN126" s="12" t="str">
        <f t="shared" si="83"/>
        <v>00000</v>
      </c>
      <c r="BO126" s="12" t="str">
        <f t="shared" si="84"/>
        <v/>
      </c>
      <c r="BP126" s="12" t="str">
        <f t="shared" si="85"/>
        <v>0x0000</v>
      </c>
      <c r="BQ126" s="12" t="str">
        <f t="shared" si="86"/>
        <v>00000000</v>
      </c>
      <c r="BR126" s="12" t="str">
        <f t="shared" si="87"/>
        <v>00000000</v>
      </c>
      <c r="BS126" s="12" t="str">
        <f t="shared" si="88"/>
        <v>00000</v>
      </c>
      <c r="BT126" s="12" t="str">
        <f t="shared" si="89"/>
        <v>F531</v>
      </c>
      <c r="BU126" s="12" t="str">
        <f t="shared" si="90"/>
        <v>0000000</v>
      </c>
      <c r="BV126" s="12" t="str">
        <f t="shared" si="91"/>
        <v>1111010100110001</v>
      </c>
      <c r="BW126" s="12" t="str">
        <f t="shared" si="92"/>
        <v>00000000000000000000000000</v>
      </c>
      <c r="BX126" s="12" t="str">
        <f t="shared" si="93"/>
        <v>00000</v>
      </c>
      <c r="BY126" s="18" t="str">
        <f t="shared" si="94"/>
        <v>0000000000000000</v>
      </c>
      <c r="BZ126" s="12" t="str">
        <f t="shared" si="95"/>
        <v/>
      </c>
      <c r="CA126" s="18" t="str">
        <f t="shared" si="96"/>
        <v>00000000000000000000</v>
      </c>
      <c r="CB126" s="18" t="str">
        <f>IFERROR(VLOOKUP(AZ126,Opcodes!$A$1:$B$88,2, FALSE),"")</f>
        <v>001101WQL</v>
      </c>
      <c r="CC126" s="12" t="str">
        <f>SUBSTITUTE(SUBSTITUTE(SUBSTITUTE(SUBSTITUTE(SUBSTITUTE(SUBSTITUTE(SUBSTITUTE(SUBSTITUTE(SUBSTITUTE(SUBSTITUTE(CB126,Opcodes!$I$3,BM126),Opcodes!$I$4,BN126),Opcodes!$I$5,BO126),Opcodes!$I$6,BZ126),Opcodes!$I$8,BV126),Opcodes!$I$9,BW126),Opcodes!$I$10,BX126),Opcodes!$I$11,BY126),Opcodes!$I$15,"00000"),Opcodes!$I$13,CA126)</f>
        <v>00110100000000100000000000000000</v>
      </c>
      <c r="CD126" s="12" t="str">
        <f t="shared" si="97"/>
        <v/>
      </c>
      <c r="CE126" s="12" t="str">
        <f t="shared" si="98"/>
        <v>00000234</v>
      </c>
      <c r="CF126" s="12" t="str">
        <f t="shared" si="99"/>
        <v xml:space="preserve"> </v>
      </c>
    </row>
    <row r="127" spans="1:84">
      <c r="A127" t="e">
        <f>IF(AJ127,INDEX(Code!$A:$A,AK127),"")</f>
        <v>#VALUE!</v>
      </c>
      <c r="B127" s="12" t="e">
        <f t="shared" si="62"/>
        <v>#VALUE!</v>
      </c>
      <c r="C127" t="e">
        <f t="shared" si="63"/>
        <v>#VALUE!</v>
      </c>
      <c r="F127" s="1">
        <f>IFERROR(VLOOKUP(INDEX(Code!$A:$A,AK127),$AE$1:$AF$24,2,FALSE),0)</f>
        <v>0</v>
      </c>
      <c r="AJ127" s="1" t="e">
        <f t="shared" si="61"/>
        <v>#VALUE!</v>
      </c>
      <c r="AK127" s="1" t="e">
        <f t="shared" si="100"/>
        <v>#VALUE!</v>
      </c>
      <c r="AL127" s="1" t="e">
        <f t="shared" si="64"/>
        <v>#VALUE!</v>
      </c>
      <c r="AO127" s="12">
        <f>IF(LEFT(AS127,4)=".org",MAX(AO$1:AO126)+1,0)</f>
        <v>0</v>
      </c>
      <c r="AP127" s="1" t="e">
        <f>IF(AS126="","",MAX(AP128:AP$65535)+1)</f>
        <v>#REF!</v>
      </c>
      <c r="AQ127" s="1" t="e">
        <f t="shared" si="66"/>
        <v>#REF!</v>
      </c>
      <c r="AR127" s="1" t="str">
        <f t="shared" si="67"/>
        <v>0x80082B3C</v>
      </c>
      <c r="AS127" s="16" t="str">
        <f>INDEX(Code!$B:$B,ROW())&amp;""</f>
        <v>nop</v>
      </c>
      <c r="AT127" s="12">
        <v>1</v>
      </c>
      <c r="AU127" s="12">
        <f t="shared" si="68"/>
        <v>4</v>
      </c>
      <c r="AV127" s="12">
        <f t="shared" si="69"/>
        <v>4</v>
      </c>
      <c r="AW127" s="12">
        <f t="shared" si="70"/>
        <v>4</v>
      </c>
      <c r="AX127" s="12">
        <f t="shared" si="65"/>
        <v>4</v>
      </c>
      <c r="AY127" s="12">
        <f t="shared" si="71"/>
        <v>3</v>
      </c>
      <c r="AZ127" s="17" t="str">
        <f t="shared" si="72"/>
        <v>nop</v>
      </c>
      <c r="BA127" s="17" t="str">
        <f t="shared" si="73"/>
        <v/>
      </c>
      <c r="BB127" s="17" t="str">
        <f t="shared" si="74"/>
        <v/>
      </c>
      <c r="BC127" s="17" t="str">
        <f t="shared" si="75"/>
        <v/>
      </c>
      <c r="BD127" s="17" t="str">
        <f t="shared" si="76"/>
        <v/>
      </c>
      <c r="BE127" s="17">
        <f t="shared" si="77"/>
        <v>0</v>
      </c>
      <c r="BF127" s="17">
        <f t="shared" si="78"/>
        <v>0</v>
      </c>
      <c r="BG127" s="17">
        <f t="shared" si="79"/>
        <v>0</v>
      </c>
      <c r="BH127" s="17">
        <f t="shared" si="80"/>
        <v>0</v>
      </c>
      <c r="BI127" s="17">
        <f t="shared" si="81"/>
        <v>0</v>
      </c>
      <c r="BJ127" s="17"/>
      <c r="BM127" s="12" t="str">
        <f t="shared" si="82"/>
        <v/>
      </c>
      <c r="BN127" s="12" t="str">
        <f t="shared" si="83"/>
        <v/>
      </c>
      <c r="BO127" s="12" t="str">
        <f t="shared" si="84"/>
        <v/>
      </c>
      <c r="BP127" s="12" t="str">
        <f t="shared" si="85"/>
        <v/>
      </c>
      <c r="BQ127" s="12" t="str">
        <f t="shared" si="86"/>
        <v/>
      </c>
      <c r="BR127" s="12" t="str">
        <f t="shared" si="87"/>
        <v/>
      </c>
      <c r="BS127" s="12" t="str">
        <f t="shared" si="88"/>
        <v>00000</v>
      </c>
      <c r="BT127" s="12" t="str">
        <f t="shared" si="89"/>
        <v>F530</v>
      </c>
      <c r="BU127" s="12" t="str">
        <f t="shared" si="90"/>
        <v>0000000</v>
      </c>
      <c r="BV127" s="12" t="str">
        <f t="shared" si="91"/>
        <v/>
      </c>
      <c r="BW127" s="12" t="str">
        <f t="shared" si="92"/>
        <v/>
      </c>
      <c r="BX127" s="12" t="str">
        <f t="shared" si="93"/>
        <v/>
      </c>
      <c r="BY127" s="18" t="str">
        <f t="shared" si="94"/>
        <v/>
      </c>
      <c r="BZ127" s="12" t="str">
        <f t="shared" si="95"/>
        <v/>
      </c>
      <c r="CA127" s="18" t="str">
        <f t="shared" si="96"/>
        <v>00000000000000000000</v>
      </c>
      <c r="CB127" s="18" t="str">
        <f>IFERROR(VLOOKUP(AZ127,Opcodes!$A$1:$B$88,2, FALSE),"")</f>
        <v>000000ZZZZ000000</v>
      </c>
      <c r="CC127" s="12" t="str">
        <f>SUBSTITUTE(SUBSTITUTE(SUBSTITUTE(SUBSTITUTE(SUBSTITUTE(SUBSTITUTE(SUBSTITUTE(SUBSTITUTE(SUBSTITUTE(SUBSTITUTE(CB127,Opcodes!$I$3,BM127),Opcodes!$I$4,BN127),Opcodes!$I$5,BO127),Opcodes!$I$6,BZ127),Opcodes!$I$8,BV127),Opcodes!$I$9,BW127),Opcodes!$I$10,BX127),Opcodes!$I$11,BY127),Opcodes!$I$15,"00000"),Opcodes!$I$13,CA127)</f>
        <v>00000000000000000000000000000000</v>
      </c>
      <c r="CD127" s="12" t="str">
        <f t="shared" si="97"/>
        <v/>
      </c>
      <c r="CE127" s="12" t="str">
        <f t="shared" si="98"/>
        <v>00000000</v>
      </c>
      <c r="CF127" s="12" t="str">
        <f t="shared" si="99"/>
        <v xml:space="preserve"> </v>
      </c>
    </row>
    <row r="128" spans="1:84">
      <c r="A128" t="e">
        <f>IF(AJ128,INDEX(Code!$A:$A,AK128),"")</f>
        <v>#VALUE!</v>
      </c>
      <c r="B128" s="12" t="e">
        <f t="shared" si="62"/>
        <v>#VALUE!</v>
      </c>
      <c r="C128" t="e">
        <f t="shared" si="63"/>
        <v>#VALUE!</v>
      </c>
      <c r="F128" s="1">
        <f>IFERROR(VLOOKUP(INDEX(Code!$A:$A,AK128),$AE$1:$AF$24,2,FALSE),0)</f>
        <v>0</v>
      </c>
      <c r="AJ128" s="1" t="e">
        <f t="shared" si="61"/>
        <v>#VALUE!</v>
      </c>
      <c r="AK128" s="1" t="e">
        <f t="shared" si="100"/>
        <v>#VALUE!</v>
      </c>
      <c r="AL128" s="1" t="e">
        <f t="shared" si="64"/>
        <v>#VALUE!</v>
      </c>
      <c r="AO128" s="12">
        <f>IF(LEFT(AS128,4)=".org",MAX(AO$1:AO127)+1,0)</f>
        <v>0</v>
      </c>
      <c r="AP128" s="1" t="e">
        <f>IF(AS127="","",MAX(AP129:AP$65535)+1)</f>
        <v>#REF!</v>
      </c>
      <c r="AQ128" s="1" t="e">
        <f t="shared" si="66"/>
        <v>#REF!</v>
      </c>
      <c r="AR128" s="1" t="str">
        <f t="shared" si="67"/>
        <v>0x80082B40</v>
      </c>
      <c r="AS128" s="16" t="str">
        <f>INDEX(Code!$B:$B,ROW())&amp;""</f>
        <v>nop</v>
      </c>
      <c r="AT128" s="12">
        <v>1</v>
      </c>
      <c r="AU128" s="12">
        <f t="shared" si="68"/>
        <v>4</v>
      </c>
      <c r="AV128" s="12">
        <f t="shared" si="69"/>
        <v>4</v>
      </c>
      <c r="AW128" s="12">
        <f t="shared" si="70"/>
        <v>4</v>
      </c>
      <c r="AX128" s="12">
        <f t="shared" si="65"/>
        <v>4</v>
      </c>
      <c r="AY128" s="12">
        <f t="shared" si="71"/>
        <v>3</v>
      </c>
      <c r="AZ128" s="17" t="str">
        <f t="shared" si="72"/>
        <v>nop</v>
      </c>
      <c r="BA128" s="17" t="str">
        <f t="shared" si="73"/>
        <v/>
      </c>
      <c r="BB128" s="17" t="str">
        <f t="shared" si="74"/>
        <v/>
      </c>
      <c r="BC128" s="17" t="str">
        <f t="shared" si="75"/>
        <v/>
      </c>
      <c r="BD128" s="17" t="str">
        <f t="shared" si="76"/>
        <v/>
      </c>
      <c r="BE128" s="17">
        <f t="shared" si="77"/>
        <v>0</v>
      </c>
      <c r="BF128" s="17">
        <f t="shared" si="78"/>
        <v>0</v>
      </c>
      <c r="BG128" s="17">
        <f t="shared" si="79"/>
        <v>0</v>
      </c>
      <c r="BH128" s="17">
        <f t="shared" si="80"/>
        <v>0</v>
      </c>
      <c r="BI128" s="17">
        <f t="shared" si="81"/>
        <v>0</v>
      </c>
      <c r="BJ128" s="17"/>
      <c r="BM128" s="12" t="str">
        <f t="shared" si="82"/>
        <v/>
      </c>
      <c r="BN128" s="12" t="str">
        <f t="shared" si="83"/>
        <v/>
      </c>
      <c r="BO128" s="12" t="str">
        <f t="shared" si="84"/>
        <v/>
      </c>
      <c r="BP128" s="12" t="str">
        <f t="shared" si="85"/>
        <v/>
      </c>
      <c r="BQ128" s="12" t="str">
        <f t="shared" si="86"/>
        <v/>
      </c>
      <c r="BR128" s="12" t="str">
        <f t="shared" si="87"/>
        <v/>
      </c>
      <c r="BS128" s="12" t="str">
        <f t="shared" si="88"/>
        <v>00000</v>
      </c>
      <c r="BT128" s="12" t="str">
        <f t="shared" si="89"/>
        <v>F52F</v>
      </c>
      <c r="BU128" s="12" t="str">
        <f t="shared" si="90"/>
        <v>0000000</v>
      </c>
      <c r="BV128" s="12" t="str">
        <f t="shared" si="91"/>
        <v/>
      </c>
      <c r="BW128" s="12" t="str">
        <f t="shared" si="92"/>
        <v/>
      </c>
      <c r="BX128" s="12" t="str">
        <f t="shared" si="93"/>
        <v/>
      </c>
      <c r="BY128" s="18" t="str">
        <f t="shared" si="94"/>
        <v/>
      </c>
      <c r="BZ128" s="12" t="str">
        <f t="shared" si="95"/>
        <v/>
      </c>
      <c r="CA128" s="18" t="str">
        <f t="shared" si="96"/>
        <v>00000000000000000000</v>
      </c>
      <c r="CB128" s="18" t="str">
        <f>IFERROR(VLOOKUP(AZ128,Opcodes!$A$1:$B$88,2, FALSE),"")</f>
        <v>000000ZZZZ000000</v>
      </c>
      <c r="CC128" s="12" t="str">
        <f>SUBSTITUTE(SUBSTITUTE(SUBSTITUTE(SUBSTITUTE(SUBSTITUTE(SUBSTITUTE(SUBSTITUTE(SUBSTITUTE(SUBSTITUTE(SUBSTITUTE(CB128,Opcodes!$I$3,BM128),Opcodes!$I$4,BN128),Opcodes!$I$5,BO128),Opcodes!$I$6,BZ128),Opcodes!$I$8,BV128),Opcodes!$I$9,BW128),Opcodes!$I$10,BX128),Opcodes!$I$11,BY128),Opcodes!$I$15,"00000"),Opcodes!$I$13,CA128)</f>
        <v>00000000000000000000000000000000</v>
      </c>
      <c r="CD128" s="12" t="str">
        <f t="shared" si="97"/>
        <v/>
      </c>
      <c r="CE128" s="12" t="str">
        <f t="shared" si="98"/>
        <v>00000000</v>
      </c>
      <c r="CF128" s="12" t="str">
        <f t="shared" si="99"/>
        <v xml:space="preserve"> </v>
      </c>
    </row>
    <row r="129" spans="37:84">
      <c r="AK129" s="1" t="e">
        <f t="shared" si="100"/>
        <v>#VALUE!</v>
      </c>
      <c r="AO129" s="12">
        <f>IF(LEFT(AS129,4)=".org",MAX(AO$1:AO128)+1,0)</f>
        <v>0</v>
      </c>
      <c r="AP129" s="1" t="e">
        <f>IF(AS128="","",MAX(AP130:AP$65535)+1)</f>
        <v>#REF!</v>
      </c>
      <c r="AQ129" s="1" t="e">
        <f t="shared" si="66"/>
        <v>#REF!</v>
      </c>
      <c r="AR129" s="1" t="str">
        <f t="shared" si="67"/>
        <v>0x80082B44</v>
      </c>
      <c r="AS129" s="16" t="str">
        <f>INDEX(Code!$B:$B,ROW())&amp;""</f>
        <v>nop</v>
      </c>
      <c r="AT129" s="12">
        <v>1</v>
      </c>
      <c r="AU129" s="12">
        <f t="shared" si="68"/>
        <v>4</v>
      </c>
      <c r="AV129" s="12">
        <f t="shared" si="69"/>
        <v>4</v>
      </c>
      <c r="AW129" s="12">
        <f t="shared" si="70"/>
        <v>4</v>
      </c>
      <c r="AX129" s="12">
        <f t="shared" si="65"/>
        <v>4</v>
      </c>
      <c r="AY129" s="12">
        <f t="shared" si="71"/>
        <v>3</v>
      </c>
      <c r="AZ129" s="17" t="str">
        <f t="shared" si="72"/>
        <v>nop</v>
      </c>
      <c r="BA129" s="17" t="str">
        <f t="shared" si="73"/>
        <v/>
      </c>
      <c r="BB129" s="17" t="str">
        <f t="shared" si="74"/>
        <v/>
      </c>
      <c r="BC129" s="17" t="str">
        <f t="shared" si="75"/>
        <v/>
      </c>
      <c r="BD129" s="17" t="str">
        <f t="shared" si="76"/>
        <v/>
      </c>
      <c r="BE129" s="17">
        <f t="shared" si="77"/>
        <v>0</v>
      </c>
      <c r="BF129" s="17">
        <f t="shared" si="78"/>
        <v>0</v>
      </c>
      <c r="BG129" s="17">
        <f t="shared" si="79"/>
        <v>0</v>
      </c>
      <c r="BH129" s="17">
        <f t="shared" si="80"/>
        <v>0</v>
      </c>
      <c r="BI129" s="17">
        <f t="shared" si="81"/>
        <v>0</v>
      </c>
      <c r="BJ129" s="17"/>
      <c r="BM129" s="12" t="str">
        <f t="shared" si="82"/>
        <v/>
      </c>
      <c r="BN129" s="12" t="str">
        <f t="shared" si="83"/>
        <v/>
      </c>
      <c r="BO129" s="12" t="str">
        <f t="shared" si="84"/>
        <v/>
      </c>
      <c r="BP129" s="12" t="str">
        <f t="shared" si="85"/>
        <v/>
      </c>
      <c r="BQ129" s="12" t="str">
        <f t="shared" si="86"/>
        <v/>
      </c>
      <c r="BR129" s="12" t="str">
        <f t="shared" si="87"/>
        <v/>
      </c>
      <c r="BS129" s="12" t="str">
        <f t="shared" si="88"/>
        <v>00000</v>
      </c>
      <c r="BT129" s="12" t="str">
        <f t="shared" si="89"/>
        <v>F52E</v>
      </c>
      <c r="BU129" s="12" t="str">
        <f t="shared" si="90"/>
        <v>0000000</v>
      </c>
      <c r="BV129" s="12" t="str">
        <f t="shared" si="91"/>
        <v/>
      </c>
      <c r="BW129" s="12" t="str">
        <f t="shared" si="92"/>
        <v/>
      </c>
      <c r="BX129" s="12" t="str">
        <f t="shared" si="93"/>
        <v/>
      </c>
      <c r="BY129" s="18" t="str">
        <f t="shared" si="94"/>
        <v/>
      </c>
      <c r="BZ129" s="12" t="str">
        <f t="shared" si="95"/>
        <v/>
      </c>
      <c r="CA129" s="18" t="str">
        <f t="shared" si="96"/>
        <v>00000000000000000000</v>
      </c>
      <c r="CB129" s="18" t="str">
        <f>IFERROR(VLOOKUP(AZ129,Opcodes!$A$1:$B$88,2, FALSE),"")</f>
        <v>000000ZZZZ000000</v>
      </c>
      <c r="CC129" s="12" t="str">
        <f>SUBSTITUTE(SUBSTITUTE(SUBSTITUTE(SUBSTITUTE(SUBSTITUTE(SUBSTITUTE(SUBSTITUTE(SUBSTITUTE(SUBSTITUTE(SUBSTITUTE(CB129,Opcodes!$I$3,BM129),Opcodes!$I$4,BN129),Opcodes!$I$5,BO129),Opcodes!$I$6,BZ129),Opcodes!$I$8,BV129),Opcodes!$I$9,BW129),Opcodes!$I$10,BX129),Opcodes!$I$11,BY129),Opcodes!$I$15,"00000"),Opcodes!$I$13,CA129)</f>
        <v>00000000000000000000000000000000</v>
      </c>
      <c r="CD129" s="12" t="str">
        <f t="shared" si="97"/>
        <v/>
      </c>
      <c r="CE129" s="12" t="str">
        <f t="shared" si="98"/>
        <v>00000000</v>
      </c>
      <c r="CF129" s="12" t="str">
        <f t="shared" si="99"/>
        <v xml:space="preserve"> </v>
      </c>
    </row>
    <row r="130" spans="37:84">
      <c r="AO130" s="12">
        <f>IF(LEFT(AS130,4)=".org",MAX(AO$1:AO129)+1,0)</f>
        <v>0</v>
      </c>
      <c r="AP130" s="1" t="e">
        <f>IF(AS129="","",MAX(AP131:AP$65535)+1)</f>
        <v>#REF!</v>
      </c>
      <c r="AQ130" s="1" t="e">
        <f t="shared" si="66"/>
        <v>#REF!</v>
      </c>
      <c r="AR130" s="1" t="str">
        <f t="shared" si="67"/>
        <v>0x80082B48</v>
      </c>
      <c r="AS130" s="16" t="str">
        <f>INDEX(Code!$B:$B,ROW())&amp;""</f>
        <v/>
      </c>
      <c r="AT130" s="12">
        <v>1</v>
      </c>
      <c r="AU130" s="12" t="str">
        <f t="shared" si="68"/>
        <v/>
      </c>
      <c r="AV130" s="12">
        <f t="shared" si="69"/>
        <v>1</v>
      </c>
      <c r="AW130" s="12">
        <f t="shared" si="70"/>
        <v>1</v>
      </c>
      <c r="AX130" s="12">
        <f t="shared" ref="AX130:AX133" si="101">IFERROR(SEARCH("(",$AS130),$AY130+1)</f>
        <v>1</v>
      </c>
      <c r="AY130" s="12">
        <f t="shared" si="71"/>
        <v>0</v>
      </c>
      <c r="AZ130" s="17" t="e">
        <f t="shared" si="72"/>
        <v>#VALUE!</v>
      </c>
      <c r="BA130" s="17" t="str">
        <f t="shared" si="73"/>
        <v/>
      </c>
      <c r="BB130" s="17" t="str">
        <f t="shared" si="74"/>
        <v/>
      </c>
      <c r="BC130" s="17" t="str">
        <f t="shared" si="75"/>
        <v/>
      </c>
      <c r="BD130" s="17" t="str">
        <f t="shared" si="76"/>
        <v/>
      </c>
      <c r="BE130" s="17">
        <f t="shared" si="77"/>
        <v>0</v>
      </c>
      <c r="BF130" s="17">
        <f t="shared" si="78"/>
        <v>0</v>
      </c>
      <c r="BG130" s="17">
        <f t="shared" si="79"/>
        <v>0</v>
      </c>
      <c r="BH130" s="17">
        <f t="shared" si="80"/>
        <v>0</v>
      </c>
      <c r="BI130" s="17">
        <f t="shared" si="81"/>
        <v>0</v>
      </c>
      <c r="BJ130" s="17"/>
      <c r="BM130" s="12" t="str">
        <f t="shared" si="82"/>
        <v/>
      </c>
      <c r="BN130" s="12" t="str">
        <f t="shared" si="83"/>
        <v/>
      </c>
      <c r="BO130" s="12" t="str">
        <f t="shared" si="84"/>
        <v/>
      </c>
      <c r="BP130" s="12" t="str">
        <f t="shared" si="85"/>
        <v/>
      </c>
      <c r="BQ130" s="12" t="str">
        <f t="shared" si="86"/>
        <v/>
      </c>
      <c r="BR130" s="12" t="str">
        <f t="shared" si="87"/>
        <v/>
      </c>
      <c r="BS130" s="12" t="str">
        <f t="shared" si="88"/>
        <v>00000</v>
      </c>
      <c r="BT130" s="12" t="str">
        <f t="shared" si="89"/>
        <v>F52D</v>
      </c>
      <c r="BU130" s="12" t="str">
        <f t="shared" si="90"/>
        <v>0000000</v>
      </c>
      <c r="BV130" s="12" t="str">
        <f t="shared" si="91"/>
        <v/>
      </c>
      <c r="BW130" s="12" t="str">
        <f t="shared" si="92"/>
        <v/>
      </c>
      <c r="BX130" s="12" t="str">
        <f t="shared" si="93"/>
        <v/>
      </c>
      <c r="BY130" s="18" t="str">
        <f t="shared" si="94"/>
        <v/>
      </c>
      <c r="BZ130" s="12" t="str">
        <f t="shared" si="95"/>
        <v/>
      </c>
      <c r="CA130" s="18" t="str">
        <f t="shared" si="96"/>
        <v>00000000000000000000</v>
      </c>
      <c r="CB130" s="18" t="str">
        <f>IFERROR(VLOOKUP(AZ130,Opcodes!$A$1:$B$88,2, FALSE),"")</f>
        <v/>
      </c>
      <c r="CC130" s="12" t="str">
        <f>SUBSTITUTE(SUBSTITUTE(SUBSTITUTE(SUBSTITUTE(SUBSTITUTE(SUBSTITUTE(SUBSTITUTE(SUBSTITUTE(SUBSTITUTE(SUBSTITUTE(CB130,Opcodes!$I$3,BM130),Opcodes!$I$4,BN130),Opcodes!$I$5,BO130),Opcodes!$I$6,BZ130),Opcodes!$I$8,BV130),Opcodes!$I$9,BW130),Opcodes!$I$10,BX130),Opcodes!$I$11,BY130),Opcodes!$I$15,"00000"),Opcodes!$I$13,CA130)</f>
        <v/>
      </c>
      <c r="CD130" s="12" t="str">
        <f t="shared" si="97"/>
        <v/>
      </c>
      <c r="CE130" s="12" t="str">
        <f t="shared" si="98"/>
        <v/>
      </c>
      <c r="CF130" s="12" t="str">
        <f t="shared" si="99"/>
        <v xml:space="preserve"> </v>
      </c>
    </row>
    <row r="131" spans="37:84">
      <c r="AO131" s="12" t="e">
        <f>IF(LEFT(AS131,4)=".org",MAX(AO$1:AO130)+1,0)</f>
        <v>#VALUE!</v>
      </c>
      <c r="AP131" s="1" t="str">
        <f>IF(AS130="","",MAX(AP132:AP$65535)+1)</f>
        <v/>
      </c>
      <c r="AQ131" s="1" t="e">
        <f t="shared" ref="AQ131:AQ133" si="102">IF(OR(AO131,AP131=1),ROW(),"")</f>
        <v>#VALUE!</v>
      </c>
      <c r="AR131" s="1" t="str">
        <f t="shared" ref="AR131:AR133" si="103">IFERROR(IF(LEFT(AS130,4)=".org","0x"&amp;RIGHT("00000000"&amp;MID(AS130,SEARCH("0x",AS130)+2,99),8),NA()),"0x80"&amp;DEC2HEX(HEX2DEC(RIGHT(AR130,6))+4,6))</f>
        <v>0x80082B4C</v>
      </c>
      <c r="AS131" s="16" t="str">
        <f>INDEX(Code!$B:$B,ROW())&amp;""</f>
        <v>.org 0x80093E10</v>
      </c>
      <c r="AT131" s="12">
        <v>1</v>
      </c>
      <c r="AU131" s="12">
        <f t="shared" ref="AU131:AU133" si="104">IFERROR(IF(AND(NOT($AO131),AY131),SEARCH(" ",$AS131),""),$AY131+1)</f>
        <v>16</v>
      </c>
      <c r="AV131" s="12">
        <f t="shared" ref="AV131:AV133" si="105">IFERROR(IF(AU131,SEARCH(",",$AS131,AU131+1),$AY131+1),$AY131+1)</f>
        <v>16</v>
      </c>
      <c r="AW131" s="12">
        <f t="shared" ref="AW131:AW133" si="106">IFERROR(IF(AV131,SEARCH(",",$AS131,AV131+1),MIN(AX131:AY131)+1),MIN(AX131:AY131)+1)</f>
        <v>16</v>
      </c>
      <c r="AX131" s="12">
        <f t="shared" si="101"/>
        <v>16</v>
      </c>
      <c r="AY131" s="12">
        <f t="shared" ref="AY131:AY133" si="107">LEN(AS131)</f>
        <v>15</v>
      </c>
      <c r="AZ131" s="17" t="str">
        <f t="shared" ref="AZ131:AZ133" si="108">SUBSTITUTE(SUBSTITUTE(SUBSTITUTE(SUBSTITUTE(IF(AT131&gt;=AU131,"",MID($AS131,AT131,AU131-AT131)),",","")," ",""),"(",""),")","")</f>
        <v>.org0x80093E10</v>
      </c>
      <c r="BA131" s="17" t="str">
        <f t="shared" ref="BA131:BA133" si="109">SUBSTITUTE(SUBSTITUTE(SUBSTITUTE(SUBSTITUTE(IF(AU131&gt;=AV131,"",MID($AS131,AU131,AV131-AU131)),",","")," ",""),"(",""),")","")</f>
        <v/>
      </c>
      <c r="BB131" s="17" t="str">
        <f t="shared" ref="BB131:BB133" si="110">SUBSTITUTE(SUBSTITUTE(SUBSTITUTE(SUBSTITUTE(IF(AV131&gt;=AW131,"",MID($AS131,AV131,AW131-AV131)),",","")," ",""),"(",""),")","")</f>
        <v/>
      </c>
      <c r="BC131" s="17" t="str">
        <f t="shared" ref="BC131:BC133" si="111">SUBSTITUTE(SUBSTITUTE(SUBSTITUTE(SUBSTITUTE(IF(AW131&gt;=AX131,"",MID($AS131,AW131,AX131-AW131)),",","")," ",""),"(",""),")","")</f>
        <v/>
      </c>
      <c r="BD131" s="17" t="str">
        <f t="shared" ref="BD131:BD133" si="112">SUBSTITUTE(SUBSTITUTE(SUBSTITUTE(SUBSTITUTE(IF(AX131&gt;=AY131,"",MID($AS131,AX131,AY131-AX131)),",","")," ",""),"(",""),")","")</f>
        <v/>
      </c>
      <c r="BE131" s="17">
        <f t="shared" ref="BE131:BE133" si="113">IF(AND(LEN(BA131),BJ$1&lt;&gt;$BH131),BJ$1,0)</f>
        <v>0</v>
      </c>
      <c r="BF131" s="17">
        <f t="shared" ref="BF131:BF133" si="114">IF(AND(LEN(BB131),BK$1&lt;&gt;$BH131),BK$1,0)</f>
        <v>0</v>
      </c>
      <c r="BG131" s="17">
        <f t="shared" ref="BG131:BG133" si="115">IF(AND(LEN(BC131),BL$1&lt;&gt;$BH131),BL$1,0)</f>
        <v>0</v>
      </c>
      <c r="BH131" s="17">
        <f t="shared" ref="BH131:BH133" si="116">IFERROR(IFERROR(IFERROR(IFERROR(IF(SEARCH("0x",BA131),1),IF(SEARCH("0x",BB131),2)),IF(SEARCH("0x",BC131),3)),IF(SEARCH("0x",BD131),4)),0)</f>
        <v>0</v>
      </c>
      <c r="BI131" s="17">
        <f t="shared" ref="BI131:BI133" si="117">IF(BH131,IF(LEN(BD131),4,0),0)</f>
        <v>0</v>
      </c>
      <c r="BJ131" s="17"/>
      <c r="BM131" s="12" t="str">
        <f t="shared" ref="BM131:BM133" si="118">IF(BE131,DEC2BIN(MID(BA131,2,9),5),"")</f>
        <v/>
      </c>
      <c r="BN131" s="12" t="str">
        <f t="shared" ref="BN131:BN133" si="119">IF(BF131,DEC2BIN(MID(BB131,2,9),5),"")</f>
        <v/>
      </c>
      <c r="BO131" s="12" t="str">
        <f t="shared" ref="BO131:BO133" si="120">IF(BG131,DEC2BIN(MID(BC131,2,9),5),"")</f>
        <v/>
      </c>
      <c r="BP131" s="12" t="str">
        <f t="shared" ref="BP131:BP133" si="121">IF(BH131,INDEX($BA:$BD,ROW(),BH131),"")</f>
        <v/>
      </c>
      <c r="BQ131" s="12" t="str">
        <f t="shared" ref="BQ131:BQ133" si="122">IFERROR(RIGHT(DEC2HEX(0-HEX2DEC(RIGHT(BP131,LEN(BP131)-SEARCH("x",BP131))),8),8),"")</f>
        <v/>
      </c>
      <c r="BR131" s="12" t="str">
        <f t="shared" ref="BR131:BR133" si="123">IF(BP131="","",IF(LEFT(BP131,1)="-",BQ131,RIGHT("00000000"&amp;IFERROR(RIGHT(BP131,LEN(BP131)-SEARCH("x",BP131)),""),8)))</f>
        <v/>
      </c>
      <c r="BS131" s="12" t="str">
        <f t="shared" ref="BS131:BS133" si="124">RIGHT("00000"&amp;BR131,5)</f>
        <v>00000</v>
      </c>
      <c r="BT131" s="12" t="str">
        <f t="shared" ref="BT131:BT133" si="125">RIGHT("0000"&amp;DEC2HEX((HEX2DEC(RIGHT(BR131,6))-HEX2DEC(RIGHT(AR131,6)))/4-1),4)</f>
        <v>F52C</v>
      </c>
      <c r="BU131" s="12" t="str">
        <f t="shared" ref="BU131:BU133" si="126">DEC2HEX(HEX2DEC(RIGHT(BR131,7))/4,7)</f>
        <v>0000000</v>
      </c>
      <c r="BV131" s="12" t="str">
        <f t="shared" ref="BV131:BV133" si="127">IF(BP131="","",HEX2BIN(MID(BT131,1,2),8)&amp;HEX2BIN(MID(BT131,3,2),8))</f>
        <v/>
      </c>
      <c r="BW131" s="12" t="str">
        <f t="shared" ref="BW131:BW133" si="128">IF(BR131&lt;&gt;"",HEX2BIN(MID(BU131,1,1),2)&amp;HEX2BIN(MID(BU131,2,2),8)&amp;HEX2BIN(MID(BU131,4,2),8)&amp;HEX2BIN(MID(BU131,6,2),8),"")</f>
        <v/>
      </c>
      <c r="BX131" s="12" t="str">
        <f t="shared" ref="BX131:BX133" si="129">IF(BP131="","",RIGHT(HEX2BIN(RIGHT(BR131,2),8),5))</f>
        <v/>
      </c>
      <c r="BY131" s="18" t="str">
        <f t="shared" ref="BY131:BY133" si="130">IF(BR131&lt;&gt;"",HEX2BIN(MID(BR131,5,2),8)&amp;HEX2BIN(MID(BR131,7,2),8),"")</f>
        <v/>
      </c>
      <c r="BZ131" s="12" t="str">
        <f t="shared" ref="BZ131:BZ133" si="131">IF(BI131,DEC2BIN(MID(BD131,2,9),5),"")</f>
        <v/>
      </c>
      <c r="CA131" s="18" t="str">
        <f t="shared" ref="CA131:CA133" si="132">IF(BS131&lt;&gt;"",HEX2BIN(MID(BS131,1,1),4)&amp;HEX2BIN(MID(BS131,2,2),8)&amp;HEX2BIN(MID(BS131,4,2),8),"")</f>
        <v>00000000000000000000</v>
      </c>
      <c r="CB131" s="18" t="str">
        <f>IFERROR(VLOOKUP(AZ131,Opcodes!$A$1:$B$88,2, FALSE),"")</f>
        <v/>
      </c>
      <c r="CC131" s="12" t="str">
        <f>SUBSTITUTE(SUBSTITUTE(SUBSTITUTE(SUBSTITUTE(SUBSTITUTE(SUBSTITUTE(SUBSTITUTE(SUBSTITUTE(SUBSTITUTE(SUBSTITUTE(CB131,Opcodes!$I$3,BM131),Opcodes!$I$4,BN131),Opcodes!$I$5,BO131),Opcodes!$I$6,BZ131),Opcodes!$I$8,BV131),Opcodes!$I$9,BW131),Opcodes!$I$10,BX131),Opcodes!$I$11,BY131),Opcodes!$I$15,"00000"),Opcodes!$I$13,CA131)</f>
        <v/>
      </c>
      <c r="CD131" s="12" t="str">
        <f t="shared" ref="CD131:CD133" si="133">IF(AND(CC131="",LEN(AS131)),IF(LEN(SUBSTITUTE(SUBSTITUTE(SUBSTITUTE(SUBSTITUTE(SUBSTITUTE(SUBSTITUTE(SUBSTITUTE(SUBSTITUTE(SUBSTITUTE(SUBSTITUTE(SUBSTITUTE(SUBSTITUTE(SUBSTITUTE(SUBSTITUTE(SUBSTITUTE(SUBSTITUTE(SUBSTITUTE(UPPER(AS131),0,""),1,""),2,""),3,""),4,""),5,""),6,""),7,""),8,""),9,""),"A",""),"B",""),"C",""),"D",""),"E",""),"F","")," ",""))=0,AS131,""),"")</f>
        <v/>
      </c>
      <c r="CE131" s="12" t="str">
        <f t="shared" ref="CE131:CE133" si="134">IF(CC131&lt;&gt;"",BIN2HEX(MID(CC131,25,8),2)&amp;BIN2HEX(MID(CC131,17,8),2)&amp;BIN2HEX(MID(CC131,9,8),2)&amp;BIN2HEX(MID(CC131,1,8),2),IF(CD131&lt;&gt;"",CD131,""))</f>
        <v/>
      </c>
      <c r="CF131" s="12" t="str">
        <f t="shared" ref="CF131:CF133" si="135">IFERROR(IF(CD131&lt;&gt;"","hex",IF(AND(LEN(CC131)&lt;32,LEN(CC131)),NA(),IF(AND(LEN(CB131)=0,LEN(AS131),AO131=0),"Unk."," "))),"Inv.")</f>
        <v>Inv.</v>
      </c>
    </row>
    <row r="132" spans="37:84">
      <c r="AO132" s="12" t="e">
        <f>IF(LEFT(AS132,4)=".org",MAX(AO$1:AO131)+1,0)</f>
        <v>#REF!</v>
      </c>
      <c r="AP132" s="1" t="e">
        <f>IF(AS131="","",MAX(AP133:AP$65535)+1)</f>
        <v>#REF!</v>
      </c>
      <c r="AQ132" s="1" t="e">
        <f t="shared" si="102"/>
        <v>#REF!</v>
      </c>
      <c r="AR132" s="1" t="str">
        <f t="shared" si="103"/>
        <v>0x80093E10</v>
      </c>
      <c r="AS132" s="16" t="e">
        <f>INDEX(Code!$B:$B,ROW())&amp;""</f>
        <v>#REF!</v>
      </c>
      <c r="AT132" s="12">
        <v>1</v>
      </c>
      <c r="AU132" s="12" t="e">
        <f t="shared" si="104"/>
        <v>#REF!</v>
      </c>
      <c r="AV132" s="12" t="e">
        <f t="shared" si="105"/>
        <v>#REF!</v>
      </c>
      <c r="AW132" s="12" t="e">
        <f t="shared" si="106"/>
        <v>#REF!</v>
      </c>
      <c r="AX132" s="12" t="e">
        <f t="shared" si="101"/>
        <v>#REF!</v>
      </c>
      <c r="AY132" s="12" t="e">
        <f t="shared" si="107"/>
        <v>#REF!</v>
      </c>
      <c r="AZ132" s="17" t="e">
        <f t="shared" si="108"/>
        <v>#REF!</v>
      </c>
      <c r="BA132" s="17" t="e">
        <f t="shared" si="109"/>
        <v>#REF!</v>
      </c>
      <c r="BB132" s="17" t="e">
        <f t="shared" si="110"/>
        <v>#REF!</v>
      </c>
      <c r="BC132" s="17" t="e">
        <f t="shared" si="111"/>
        <v>#REF!</v>
      </c>
      <c r="BD132" s="17" t="e">
        <f t="shared" si="112"/>
        <v>#REF!</v>
      </c>
      <c r="BE132" s="17" t="e">
        <f t="shared" si="113"/>
        <v>#REF!</v>
      </c>
      <c r="BF132" s="17" t="e">
        <f t="shared" si="114"/>
        <v>#REF!</v>
      </c>
      <c r="BG132" s="17" t="e">
        <f t="shared" si="115"/>
        <v>#REF!</v>
      </c>
      <c r="BH132" s="17">
        <f t="shared" si="116"/>
        <v>0</v>
      </c>
      <c r="BI132" s="17">
        <f t="shared" si="117"/>
        <v>0</v>
      </c>
      <c r="BJ132" s="17"/>
      <c r="BM132" s="12" t="e">
        <f t="shared" si="118"/>
        <v>#REF!</v>
      </c>
      <c r="BN132" s="12" t="e">
        <f t="shared" si="119"/>
        <v>#REF!</v>
      </c>
      <c r="BO132" s="12" t="e">
        <f t="shared" si="120"/>
        <v>#REF!</v>
      </c>
      <c r="BP132" s="12" t="str">
        <f t="shared" si="121"/>
        <v/>
      </c>
      <c r="BQ132" s="12" t="str">
        <f t="shared" si="122"/>
        <v/>
      </c>
      <c r="BR132" s="12" t="str">
        <f t="shared" si="123"/>
        <v/>
      </c>
      <c r="BS132" s="12" t="str">
        <f t="shared" si="124"/>
        <v>00000</v>
      </c>
      <c r="BT132" s="12" t="str">
        <f t="shared" si="125"/>
        <v>B07B</v>
      </c>
      <c r="BU132" s="12" t="str">
        <f t="shared" si="126"/>
        <v>0000000</v>
      </c>
      <c r="BV132" s="12" t="str">
        <f t="shared" si="127"/>
        <v/>
      </c>
      <c r="BW132" s="12" t="str">
        <f t="shared" si="128"/>
        <v/>
      </c>
      <c r="BX132" s="12" t="str">
        <f t="shared" si="129"/>
        <v/>
      </c>
      <c r="BY132" s="18" t="str">
        <f t="shared" si="130"/>
        <v/>
      </c>
      <c r="BZ132" s="12" t="str">
        <f t="shared" si="131"/>
        <v/>
      </c>
      <c r="CA132" s="18" t="str">
        <f t="shared" si="132"/>
        <v>00000000000000000000</v>
      </c>
      <c r="CB132" s="18" t="str">
        <f>IFERROR(VLOOKUP(AZ132,Opcodes!$A$1:$B$88,2, FALSE),"")</f>
        <v/>
      </c>
      <c r="CC132" s="12" t="e">
        <f>SUBSTITUTE(SUBSTITUTE(SUBSTITUTE(SUBSTITUTE(SUBSTITUTE(SUBSTITUTE(SUBSTITUTE(SUBSTITUTE(SUBSTITUTE(SUBSTITUTE(CB132,Opcodes!$I$3,BM132),Opcodes!$I$4,BN132),Opcodes!$I$5,BO132),Opcodes!$I$6,BZ132),Opcodes!$I$8,BV132),Opcodes!$I$9,BW132),Opcodes!$I$10,BX132),Opcodes!$I$11,BY132),Opcodes!$I$15,"00000"),Opcodes!$I$13,CA132)</f>
        <v>#REF!</v>
      </c>
      <c r="CD132" s="12" t="e">
        <f t="shared" si="133"/>
        <v>#REF!</v>
      </c>
      <c r="CE132" s="12" t="e">
        <f t="shared" si="134"/>
        <v>#REF!</v>
      </c>
      <c r="CF132" s="12" t="str">
        <f t="shared" si="135"/>
        <v>Inv.</v>
      </c>
    </row>
    <row r="133" spans="37:84">
      <c r="AO133" s="12">
        <f>IF(LEFT(AS133,4)=".org",MAX(AO$1:AO132)+1,0)</f>
        <v>0</v>
      </c>
      <c r="AP133" s="1" t="e">
        <f>IF(AS132="","",MAX(AP134:AP$65535)+1)</f>
        <v>#REF!</v>
      </c>
      <c r="AQ133" s="1" t="e">
        <f t="shared" si="102"/>
        <v>#REF!</v>
      </c>
      <c r="AR133" s="1" t="str">
        <f t="shared" si="103"/>
        <v>0x80093E14</v>
      </c>
      <c r="AS133" s="16" t="str">
        <f>INDEX(Code!$B:$B,ROW())&amp;""</f>
        <v/>
      </c>
      <c r="AT133" s="12">
        <v>1</v>
      </c>
      <c r="AU133" s="12" t="str">
        <f t="shared" si="104"/>
        <v/>
      </c>
      <c r="AV133" s="12">
        <f t="shared" si="105"/>
        <v>1</v>
      </c>
      <c r="AW133" s="12">
        <f t="shared" si="106"/>
        <v>1</v>
      </c>
      <c r="AX133" s="12">
        <f t="shared" si="101"/>
        <v>1</v>
      </c>
      <c r="AY133" s="12">
        <f t="shared" si="107"/>
        <v>0</v>
      </c>
      <c r="AZ133" s="17" t="e">
        <f t="shared" si="108"/>
        <v>#VALUE!</v>
      </c>
      <c r="BA133" s="17" t="str">
        <f t="shared" si="109"/>
        <v/>
      </c>
      <c r="BB133" s="17" t="str">
        <f t="shared" si="110"/>
        <v/>
      </c>
      <c r="BC133" s="17" t="str">
        <f t="shared" si="111"/>
        <v/>
      </c>
      <c r="BD133" s="17" t="str">
        <f t="shared" si="112"/>
        <v/>
      </c>
      <c r="BE133" s="17">
        <f t="shared" si="113"/>
        <v>0</v>
      </c>
      <c r="BF133" s="17">
        <f t="shared" si="114"/>
        <v>0</v>
      </c>
      <c r="BG133" s="17">
        <f t="shared" si="115"/>
        <v>0</v>
      </c>
      <c r="BH133" s="17">
        <f t="shared" si="116"/>
        <v>0</v>
      </c>
      <c r="BI133" s="17">
        <f t="shared" si="117"/>
        <v>0</v>
      </c>
      <c r="BJ133" s="17"/>
      <c r="BM133" s="12" t="str">
        <f t="shared" si="118"/>
        <v/>
      </c>
      <c r="BN133" s="12" t="str">
        <f t="shared" si="119"/>
        <v/>
      </c>
      <c r="BO133" s="12" t="str">
        <f t="shared" si="120"/>
        <v/>
      </c>
      <c r="BP133" s="12" t="str">
        <f t="shared" si="121"/>
        <v/>
      </c>
      <c r="BQ133" s="12" t="str">
        <f t="shared" si="122"/>
        <v/>
      </c>
      <c r="BR133" s="12" t="str">
        <f t="shared" si="123"/>
        <v/>
      </c>
      <c r="BS133" s="12" t="str">
        <f t="shared" si="124"/>
        <v>00000</v>
      </c>
      <c r="BT133" s="12" t="str">
        <f t="shared" si="125"/>
        <v>B07A</v>
      </c>
      <c r="BU133" s="12" t="str">
        <f t="shared" si="126"/>
        <v>0000000</v>
      </c>
      <c r="BV133" s="12" t="str">
        <f t="shared" si="127"/>
        <v/>
      </c>
      <c r="BW133" s="12" t="str">
        <f t="shared" si="128"/>
        <v/>
      </c>
      <c r="BX133" s="12" t="str">
        <f t="shared" si="129"/>
        <v/>
      </c>
      <c r="BY133" s="18" t="str">
        <f t="shared" si="130"/>
        <v/>
      </c>
      <c r="BZ133" s="12" t="str">
        <f t="shared" si="131"/>
        <v/>
      </c>
      <c r="CA133" s="18" t="str">
        <f t="shared" si="132"/>
        <v>00000000000000000000</v>
      </c>
      <c r="CB133" s="18" t="str">
        <f>IFERROR(VLOOKUP(AZ133,Opcodes!$A$1:$B$88,2, FALSE),"")</f>
        <v/>
      </c>
      <c r="CC133" s="12" t="str">
        <f>SUBSTITUTE(SUBSTITUTE(SUBSTITUTE(SUBSTITUTE(SUBSTITUTE(SUBSTITUTE(SUBSTITUTE(SUBSTITUTE(SUBSTITUTE(SUBSTITUTE(CB133,Opcodes!$I$3,BM133),Opcodes!$I$4,BN133),Opcodes!$I$5,BO133),Opcodes!$I$6,BZ133),Opcodes!$I$8,BV133),Opcodes!$I$9,BW133),Opcodes!$I$10,BX133),Opcodes!$I$11,BY133),Opcodes!$I$15,"00000"),Opcodes!$I$13,CA133)</f>
        <v/>
      </c>
      <c r="CD133" s="12" t="str">
        <f t="shared" si="133"/>
        <v/>
      </c>
      <c r="CE133" s="12" t="str">
        <f t="shared" si="134"/>
        <v/>
      </c>
      <c r="CF133" s="12" t="str">
        <f t="shared" si="135"/>
        <v xml:space="preserve"> </v>
      </c>
    </row>
    <row r="134" spans="37:84">
      <c r="AS134" s="16"/>
      <c r="AZ134" s="17"/>
      <c r="BA134" s="17"/>
      <c r="BB134" s="17"/>
      <c r="BC134" s="17"/>
      <c r="BD134" s="17"/>
      <c r="BE134" s="17"/>
      <c r="BF134" s="17"/>
      <c r="BG134" s="17"/>
      <c r="BH134" s="17"/>
      <c r="BI134" s="17"/>
      <c r="BJ134" s="17"/>
      <c r="CA134" s="18"/>
    </row>
    <row r="135" spans="37:84">
      <c r="AS135" s="16"/>
      <c r="AZ135" s="17"/>
      <c r="BA135" s="17"/>
      <c r="BB135" s="17"/>
      <c r="BC135" s="17"/>
      <c r="BD135" s="17"/>
      <c r="BE135" s="17"/>
      <c r="BF135" s="17"/>
      <c r="BG135" s="17"/>
      <c r="BH135" s="17"/>
      <c r="BI135" s="17"/>
      <c r="BJ135" s="17"/>
      <c r="CA135" s="18"/>
    </row>
    <row r="136" spans="37:84">
      <c r="AS136" s="16"/>
      <c r="AZ136" s="17"/>
      <c r="BA136" s="17"/>
      <c r="BB136" s="17"/>
      <c r="BC136" s="17"/>
      <c r="BD136" s="17"/>
      <c r="BE136" s="17"/>
      <c r="BF136" s="17"/>
      <c r="BG136" s="17"/>
      <c r="BH136" s="17"/>
      <c r="BI136" s="17"/>
      <c r="BJ136" s="17"/>
      <c r="CA136" s="18"/>
    </row>
    <row r="137" spans="37:84">
      <c r="AS137" s="16"/>
      <c r="AZ137" s="17"/>
      <c r="BA137" s="17"/>
      <c r="BB137" s="17"/>
      <c r="BC137" s="17"/>
      <c r="BD137" s="17"/>
      <c r="BE137" s="17"/>
      <c r="BF137" s="17"/>
      <c r="BG137" s="17"/>
      <c r="BH137" s="17"/>
      <c r="BI137" s="17"/>
      <c r="BJ137" s="17"/>
      <c r="CA137" s="18"/>
    </row>
    <row r="138" spans="37:84">
      <c r="AS138" s="16"/>
      <c r="AZ138" s="17"/>
      <c r="BA138" s="17"/>
      <c r="BB138" s="17"/>
      <c r="BC138" s="17"/>
      <c r="BD138" s="17"/>
      <c r="BE138" s="17"/>
      <c r="BF138" s="17"/>
      <c r="BG138" s="17"/>
      <c r="BH138" s="17"/>
      <c r="BI138" s="17"/>
      <c r="BJ138" s="17"/>
      <c r="CA138" s="18"/>
    </row>
    <row r="139" spans="37:84">
      <c r="AS139" s="16"/>
      <c r="AZ139" s="17"/>
      <c r="BA139" s="17"/>
      <c r="BB139" s="17"/>
      <c r="BC139" s="17"/>
      <c r="BD139" s="17"/>
      <c r="BE139" s="17"/>
      <c r="BF139" s="17"/>
      <c r="BG139" s="17"/>
      <c r="BH139" s="17"/>
      <c r="BI139" s="17"/>
      <c r="BJ139" s="17"/>
      <c r="CA139" s="18"/>
    </row>
    <row r="140" spans="37:84">
      <c r="AS140" s="16"/>
      <c r="AZ140" s="17"/>
      <c r="BA140" s="17"/>
      <c r="BB140" s="17"/>
      <c r="BC140" s="17"/>
      <c r="BD140" s="17"/>
      <c r="BE140" s="17"/>
      <c r="BF140" s="17"/>
      <c r="BG140" s="17"/>
      <c r="BH140" s="17"/>
      <c r="BI140" s="17"/>
      <c r="BJ140" s="17"/>
      <c r="CA140" s="18"/>
    </row>
    <row r="141" spans="37:84">
      <c r="AS141" s="16"/>
      <c r="AZ141" s="17"/>
      <c r="BA141" s="17"/>
      <c r="BB141" s="17"/>
      <c r="BC141" s="17"/>
      <c r="BD141" s="17"/>
      <c r="BE141" s="17"/>
      <c r="BF141" s="17"/>
      <c r="BG141" s="17"/>
      <c r="BH141" s="17"/>
      <c r="BI141" s="17"/>
      <c r="BJ141" s="17"/>
      <c r="CA141" s="18"/>
    </row>
    <row r="142" spans="37:84">
      <c r="AS142" s="16"/>
      <c r="AZ142" s="17"/>
      <c r="BA142" s="17"/>
      <c r="BB142" s="17"/>
      <c r="BC142" s="17"/>
      <c r="BD142" s="17"/>
      <c r="BE142" s="17"/>
      <c r="BF142" s="17"/>
      <c r="BG142" s="17"/>
      <c r="BH142" s="17"/>
      <c r="BI142" s="17"/>
      <c r="BJ142" s="17"/>
      <c r="CA142" s="18"/>
    </row>
    <row r="143" spans="37:84">
      <c r="AS143" s="16"/>
      <c r="AZ143" s="17"/>
      <c r="BA143" s="17"/>
      <c r="BB143" s="17"/>
      <c r="BC143" s="17"/>
      <c r="BD143" s="17"/>
      <c r="BE143" s="17"/>
      <c r="BF143" s="17"/>
      <c r="BG143" s="17"/>
      <c r="BH143" s="17"/>
      <c r="BI143" s="17"/>
      <c r="BJ143" s="17"/>
      <c r="CA143" s="18"/>
    </row>
    <row r="144" spans="37:84">
      <c r="AS144" s="16"/>
      <c r="AZ144" s="17"/>
      <c r="BA144" s="17"/>
      <c r="BB144" s="17"/>
      <c r="BC144" s="17"/>
      <c r="BD144" s="17"/>
      <c r="BE144" s="17"/>
      <c r="BF144" s="17"/>
      <c r="BG144" s="17"/>
      <c r="BH144" s="17"/>
      <c r="BI144" s="17"/>
      <c r="BJ144" s="17"/>
      <c r="CA144" s="18"/>
    </row>
    <row r="145" spans="45:79">
      <c r="AS145" s="16"/>
      <c r="AZ145" s="17"/>
      <c r="BA145" s="17"/>
      <c r="BB145" s="17"/>
      <c r="BC145" s="17"/>
      <c r="BD145" s="17"/>
      <c r="BE145" s="17"/>
      <c r="BF145" s="17"/>
      <c r="BG145" s="17"/>
      <c r="BH145" s="17"/>
      <c r="BI145" s="17"/>
      <c r="BJ145" s="17"/>
      <c r="CA145" s="18"/>
    </row>
    <row r="146" spans="45:79">
      <c r="AS146" s="16"/>
      <c r="AZ146" s="17"/>
      <c r="BA146" s="17"/>
      <c r="BB146" s="17"/>
      <c r="BC146" s="17"/>
      <c r="BD146" s="17"/>
      <c r="BE146" s="17"/>
      <c r="BF146" s="17"/>
      <c r="BG146" s="17"/>
      <c r="BH146" s="17"/>
      <c r="BI146" s="17"/>
      <c r="BJ146" s="17"/>
      <c r="CA146" s="18"/>
    </row>
    <row r="147" spans="45:79">
      <c r="AS147" s="16"/>
      <c r="AZ147" s="17"/>
      <c r="BA147" s="17"/>
      <c r="BB147" s="17"/>
      <c r="BC147" s="17"/>
      <c r="BD147" s="17"/>
      <c r="BE147" s="17"/>
      <c r="BF147" s="17"/>
      <c r="BG147" s="17"/>
      <c r="BH147" s="17"/>
      <c r="BI147" s="17"/>
      <c r="BJ147" s="17"/>
      <c r="CA147" s="18"/>
    </row>
    <row r="148" spans="45:79">
      <c r="AS148" s="16"/>
      <c r="AZ148" s="17"/>
      <c r="BA148" s="17"/>
      <c r="BB148" s="17"/>
      <c r="BC148" s="17"/>
      <c r="BD148" s="17"/>
      <c r="BE148" s="17"/>
      <c r="BF148" s="17"/>
      <c r="BG148" s="17"/>
      <c r="BH148" s="17"/>
      <c r="BI148" s="17"/>
      <c r="BJ148" s="17"/>
      <c r="CA148" s="18"/>
    </row>
    <row r="149" spans="45:79">
      <c r="AS149" s="16"/>
      <c r="AZ149" s="17"/>
      <c r="BA149" s="17"/>
      <c r="BB149" s="17"/>
      <c r="BC149" s="17"/>
      <c r="BD149" s="17"/>
      <c r="BE149" s="17"/>
      <c r="BF149" s="17"/>
      <c r="BG149" s="17"/>
      <c r="BH149" s="17"/>
      <c r="BI149" s="17"/>
      <c r="BJ149" s="17"/>
      <c r="CA149" s="18"/>
    </row>
    <row r="150" spans="45:79">
      <c r="AS150" s="16"/>
      <c r="AZ150" s="17"/>
      <c r="BA150" s="17"/>
      <c r="BB150" s="17"/>
      <c r="BC150" s="17"/>
      <c r="BD150" s="17"/>
      <c r="BE150" s="17"/>
      <c r="BF150" s="17"/>
      <c r="BG150" s="17"/>
      <c r="BH150" s="17"/>
      <c r="BI150" s="17"/>
      <c r="BJ150" s="17"/>
      <c r="CA150" s="18"/>
    </row>
    <row r="151" spans="45:79">
      <c r="AS151" s="16"/>
      <c r="AZ151" s="17"/>
      <c r="BA151" s="17"/>
      <c r="BB151" s="17"/>
      <c r="BC151" s="17"/>
      <c r="BD151" s="17"/>
      <c r="BE151" s="17"/>
      <c r="BF151" s="17"/>
      <c r="BG151" s="17"/>
      <c r="BH151" s="17"/>
      <c r="BI151" s="17"/>
      <c r="BJ151" s="17"/>
      <c r="CA151" s="18"/>
    </row>
    <row r="152" spans="45:79">
      <c r="AS152" s="16"/>
      <c r="AZ152" s="17"/>
      <c r="BA152" s="17"/>
      <c r="BB152" s="17"/>
      <c r="BC152" s="17"/>
      <c r="BD152" s="17"/>
      <c r="BE152" s="17"/>
      <c r="BF152" s="17"/>
      <c r="BG152" s="17"/>
      <c r="BH152" s="17"/>
      <c r="BI152" s="17"/>
      <c r="BJ152" s="17"/>
      <c r="CA152" s="18"/>
    </row>
    <row r="153" spans="45:79">
      <c r="AS153" s="16"/>
      <c r="AZ153" s="17"/>
      <c r="BA153" s="17"/>
      <c r="BB153" s="17"/>
      <c r="BC153" s="17"/>
      <c r="BD153" s="17"/>
      <c r="BE153" s="17"/>
      <c r="BF153" s="17"/>
      <c r="BG153" s="17"/>
      <c r="BH153" s="17"/>
      <c r="BI153" s="17"/>
      <c r="BJ153" s="17"/>
      <c r="CA153" s="18"/>
    </row>
    <row r="154" spans="45:79">
      <c r="AS154" s="16"/>
      <c r="AZ154" s="17"/>
      <c r="BA154" s="17"/>
      <c r="BB154" s="17"/>
      <c r="BC154" s="17"/>
      <c r="BD154" s="17"/>
      <c r="BE154" s="17"/>
      <c r="BF154" s="17"/>
      <c r="BG154" s="17"/>
      <c r="BH154" s="17"/>
      <c r="BI154" s="17"/>
      <c r="BJ154" s="17"/>
      <c r="CA154" s="18"/>
    </row>
    <row r="155" spans="45:79">
      <c r="AS155" s="16"/>
      <c r="AZ155" s="17"/>
      <c r="BA155" s="17"/>
      <c r="BB155" s="17"/>
      <c r="BC155" s="17"/>
      <c r="BD155" s="17"/>
      <c r="BE155" s="17"/>
      <c r="BF155" s="17"/>
      <c r="BG155" s="17"/>
      <c r="BH155" s="17"/>
      <c r="BI155" s="17"/>
      <c r="BJ155" s="17"/>
      <c r="CA155" s="18"/>
    </row>
    <row r="156" spans="45:79">
      <c r="AS156" s="16"/>
      <c r="AZ156" s="17"/>
      <c r="BA156" s="17"/>
      <c r="BB156" s="17"/>
      <c r="BC156" s="17"/>
      <c r="BD156" s="17"/>
      <c r="BE156" s="17"/>
      <c r="BF156" s="17"/>
      <c r="BG156" s="17"/>
      <c r="BH156" s="17"/>
      <c r="BI156" s="17"/>
      <c r="BJ156" s="17"/>
      <c r="CA156" s="18"/>
    </row>
    <row r="157" spans="45:79">
      <c r="AS157" s="16"/>
      <c r="AZ157" s="17"/>
      <c r="BA157" s="17"/>
      <c r="BB157" s="17"/>
      <c r="BC157" s="17"/>
      <c r="BD157" s="17"/>
      <c r="BE157" s="17"/>
      <c r="BF157" s="17"/>
      <c r="BG157" s="17"/>
      <c r="BH157" s="17"/>
      <c r="BI157" s="17"/>
      <c r="BJ157" s="17"/>
      <c r="CA157" s="18"/>
    </row>
    <row r="158" spans="45:79">
      <c r="AS158" s="16"/>
      <c r="AZ158" s="17"/>
      <c r="BA158" s="17"/>
      <c r="BB158" s="17"/>
      <c r="BC158" s="17"/>
      <c r="BD158" s="17"/>
      <c r="BE158" s="17"/>
      <c r="BF158" s="17"/>
      <c r="BG158" s="17"/>
      <c r="BH158" s="17"/>
      <c r="BI158" s="17"/>
      <c r="BJ158" s="17"/>
      <c r="CA158" s="18"/>
    </row>
    <row r="159" spans="45:79">
      <c r="AS159" s="16"/>
      <c r="AZ159" s="17"/>
      <c r="BA159" s="17"/>
      <c r="BB159" s="17"/>
      <c r="BC159" s="17"/>
      <c r="BD159" s="17"/>
      <c r="BE159" s="17"/>
      <c r="BF159" s="17"/>
      <c r="BG159" s="17"/>
      <c r="BH159" s="17"/>
      <c r="BI159" s="17"/>
      <c r="BJ159" s="17"/>
      <c r="CA159" s="18"/>
    </row>
    <row r="160" spans="45:79">
      <c r="AS160" s="16"/>
      <c r="AZ160" s="17"/>
      <c r="BA160" s="17"/>
      <c r="BB160" s="17"/>
      <c r="BC160" s="17"/>
      <c r="BD160" s="17"/>
      <c r="BE160" s="17"/>
      <c r="BF160" s="17"/>
      <c r="BG160" s="17"/>
      <c r="BH160" s="17"/>
      <c r="BI160" s="17"/>
      <c r="BJ160" s="17"/>
      <c r="CA160" s="18"/>
    </row>
    <row r="161" spans="45:79">
      <c r="AS161" s="16"/>
      <c r="AZ161" s="17"/>
      <c r="BA161" s="17"/>
      <c r="BB161" s="17"/>
      <c r="BC161" s="17"/>
      <c r="BD161" s="17"/>
      <c r="BE161" s="17"/>
      <c r="BF161" s="17"/>
      <c r="BG161" s="17"/>
      <c r="BH161" s="17"/>
      <c r="BI161" s="17"/>
      <c r="BJ161" s="17"/>
      <c r="CA161" s="18"/>
    </row>
    <row r="162" spans="45:79">
      <c r="AS162" s="16"/>
      <c r="AZ162" s="17"/>
      <c r="BA162" s="17"/>
      <c r="BB162" s="17"/>
      <c r="BC162" s="17"/>
      <c r="BD162" s="17"/>
      <c r="BE162" s="17"/>
      <c r="BF162" s="17"/>
      <c r="BG162" s="17"/>
      <c r="BH162" s="17"/>
      <c r="BI162" s="17"/>
      <c r="BJ162" s="17"/>
      <c r="CA162" s="18"/>
    </row>
    <row r="163" spans="45:79">
      <c r="AS163" s="16"/>
      <c r="AZ163" s="17"/>
      <c r="BA163" s="17"/>
      <c r="BB163" s="17"/>
      <c r="BC163" s="17"/>
      <c r="BD163" s="17"/>
      <c r="BE163" s="17"/>
      <c r="BF163" s="17"/>
      <c r="BG163" s="17"/>
      <c r="BH163" s="17"/>
      <c r="BI163" s="17"/>
      <c r="BJ163" s="17"/>
      <c r="CA163" s="18"/>
    </row>
    <row r="164" spans="45:79">
      <c r="AS164" s="16"/>
      <c r="AZ164" s="17"/>
      <c r="BA164" s="17"/>
      <c r="BB164" s="17"/>
      <c r="BC164" s="17"/>
      <c r="BD164" s="17"/>
      <c r="BE164" s="17"/>
      <c r="BF164" s="17"/>
      <c r="BG164" s="17"/>
      <c r="BH164" s="17"/>
      <c r="BI164" s="17"/>
      <c r="BJ164" s="17"/>
      <c r="CA164" s="18"/>
    </row>
    <row r="165" spans="45:79">
      <c r="AS165" s="16"/>
      <c r="AZ165" s="17"/>
      <c r="BA165" s="17"/>
      <c r="BB165" s="17"/>
      <c r="BC165" s="17"/>
      <c r="BD165" s="17"/>
      <c r="BE165" s="17"/>
      <c r="BF165" s="17"/>
      <c r="BG165" s="17"/>
      <c r="BH165" s="17"/>
      <c r="BI165" s="17"/>
      <c r="BJ165" s="17"/>
      <c r="CA165" s="18"/>
    </row>
    <row r="166" spans="45:79">
      <c r="AS166" s="16"/>
      <c r="AZ166" s="17"/>
      <c r="BA166" s="17"/>
      <c r="BB166" s="17"/>
      <c r="BC166" s="17"/>
      <c r="BD166" s="17"/>
      <c r="BE166" s="17"/>
      <c r="BF166" s="17"/>
      <c r="BG166" s="17"/>
      <c r="BH166" s="17"/>
      <c r="BI166" s="17"/>
      <c r="BJ166" s="17"/>
      <c r="CA166" s="18"/>
    </row>
    <row r="167" spans="45:79">
      <c r="AS167" s="16"/>
      <c r="AZ167" s="17"/>
      <c r="BA167" s="17"/>
      <c r="BB167" s="17"/>
      <c r="BC167" s="17"/>
      <c r="BD167" s="17"/>
      <c r="BE167" s="17"/>
      <c r="BF167" s="17"/>
      <c r="BG167" s="17"/>
      <c r="BH167" s="17"/>
      <c r="BI167" s="17"/>
      <c r="BJ167" s="17"/>
      <c r="CA167" s="18"/>
    </row>
    <row r="168" spans="45:79">
      <c r="AS168" s="16"/>
      <c r="AZ168" s="17"/>
      <c r="BA168" s="17"/>
      <c r="BB168" s="17"/>
      <c r="BC168" s="17"/>
      <c r="BD168" s="17"/>
      <c r="BE168" s="17"/>
      <c r="BF168" s="17"/>
      <c r="BG168" s="17"/>
      <c r="BH168" s="17"/>
      <c r="BI168" s="17"/>
      <c r="BJ168" s="17"/>
      <c r="CA168" s="18"/>
    </row>
    <row r="169" spans="45:79">
      <c r="AS169" s="16"/>
      <c r="AZ169" s="17"/>
      <c r="BA169" s="17"/>
      <c r="BB169" s="17"/>
      <c r="BC169" s="17"/>
      <c r="BD169" s="17"/>
      <c r="BE169" s="17"/>
      <c r="BF169" s="17"/>
      <c r="BG169" s="17"/>
      <c r="BH169" s="17"/>
      <c r="BI169" s="17"/>
      <c r="BJ169" s="17"/>
      <c r="CA169" s="18"/>
    </row>
    <row r="170" spans="45:79">
      <c r="AS170" s="16"/>
      <c r="AZ170" s="17"/>
      <c r="BA170" s="17"/>
      <c r="BB170" s="17"/>
      <c r="BC170" s="17"/>
      <c r="BD170" s="17"/>
      <c r="BE170" s="17"/>
      <c r="BF170" s="17"/>
      <c r="BG170" s="17"/>
      <c r="BH170" s="17"/>
      <c r="BI170" s="17"/>
      <c r="BJ170" s="17"/>
      <c r="CA170" s="18"/>
    </row>
    <row r="171" spans="45:79">
      <c r="AS171" s="16"/>
      <c r="AZ171" s="17"/>
      <c r="BA171" s="17"/>
      <c r="BB171" s="17"/>
      <c r="BC171" s="17"/>
      <c r="BD171" s="17"/>
      <c r="BE171" s="17"/>
      <c r="BF171" s="17"/>
      <c r="BG171" s="17"/>
      <c r="BH171" s="17"/>
      <c r="BI171" s="17"/>
      <c r="BJ171" s="17"/>
      <c r="CA171" s="18"/>
    </row>
    <row r="172" spans="45:79">
      <c r="AS172" s="16"/>
      <c r="AZ172" s="17"/>
      <c r="BA172" s="17"/>
      <c r="BB172" s="17"/>
      <c r="BC172" s="17"/>
      <c r="BD172" s="17"/>
      <c r="BE172" s="17"/>
      <c r="BF172" s="17"/>
      <c r="BG172" s="17"/>
      <c r="BH172" s="17"/>
      <c r="BI172" s="17"/>
      <c r="BJ172" s="17"/>
      <c r="CA172" s="18"/>
    </row>
    <row r="173" spans="45:79">
      <c r="AS173" s="16"/>
      <c r="AZ173" s="17"/>
      <c r="BA173" s="17"/>
      <c r="BB173" s="17"/>
      <c r="BC173" s="17"/>
      <c r="BD173" s="17"/>
      <c r="BE173" s="17"/>
      <c r="BF173" s="17"/>
      <c r="BG173" s="17"/>
      <c r="BH173" s="17"/>
      <c r="BI173" s="17"/>
      <c r="BJ173" s="17"/>
      <c r="CA173" s="18"/>
    </row>
    <row r="174" spans="45:79">
      <c r="AS174" s="16"/>
      <c r="AZ174" s="17"/>
      <c r="BA174" s="17"/>
      <c r="BB174" s="17"/>
      <c r="BC174" s="17"/>
      <c r="BD174" s="17"/>
      <c r="BE174" s="17"/>
      <c r="BF174" s="17"/>
      <c r="BG174" s="17"/>
      <c r="BH174" s="17"/>
      <c r="BI174" s="17"/>
      <c r="BJ174" s="17"/>
      <c r="CA174" s="18"/>
    </row>
    <row r="175" spans="45:79">
      <c r="AS175" s="16"/>
      <c r="AZ175" s="17"/>
      <c r="BA175" s="17"/>
      <c r="BB175" s="17"/>
      <c r="BC175" s="17"/>
      <c r="BD175" s="17"/>
      <c r="BE175" s="17"/>
      <c r="BF175" s="17"/>
      <c r="BG175" s="17"/>
      <c r="BH175" s="17"/>
      <c r="BI175" s="17"/>
      <c r="BJ175" s="17"/>
      <c r="CA175" s="18"/>
    </row>
    <row r="176" spans="45:79">
      <c r="AS176" s="16"/>
      <c r="AZ176" s="17"/>
      <c r="BA176" s="17"/>
      <c r="BB176" s="17"/>
      <c r="BC176" s="17"/>
      <c r="BD176" s="17"/>
      <c r="BE176" s="17"/>
      <c r="BF176" s="17"/>
      <c r="BG176" s="17"/>
      <c r="BH176" s="17"/>
      <c r="BI176" s="17"/>
      <c r="BJ176" s="17"/>
      <c r="CA176" s="18"/>
    </row>
    <row r="177" spans="45:79">
      <c r="AS177" s="16"/>
      <c r="AZ177" s="17"/>
      <c r="BA177" s="17"/>
      <c r="BB177" s="17"/>
      <c r="BC177" s="17"/>
      <c r="BD177" s="17"/>
      <c r="BE177" s="17"/>
      <c r="BF177" s="17"/>
      <c r="BG177" s="17"/>
      <c r="BH177" s="17"/>
      <c r="BI177" s="17"/>
      <c r="BJ177" s="17"/>
      <c r="CA177" s="18"/>
    </row>
    <row r="178" spans="45:79">
      <c r="AS178" s="16"/>
      <c r="AZ178" s="17"/>
      <c r="BA178" s="17"/>
      <c r="BB178" s="17"/>
      <c r="BC178" s="17"/>
      <c r="BD178" s="17"/>
      <c r="BE178" s="17"/>
      <c r="BF178" s="17"/>
      <c r="BG178" s="17"/>
      <c r="BH178" s="17"/>
      <c r="BI178" s="17"/>
      <c r="BJ178" s="17"/>
      <c r="CA178" s="18"/>
    </row>
    <row r="179" spans="45:79">
      <c r="AS179" s="16"/>
      <c r="AZ179" s="17"/>
      <c r="BA179" s="17"/>
      <c r="BB179" s="17"/>
      <c r="BC179" s="17"/>
      <c r="BD179" s="17"/>
      <c r="BE179" s="17"/>
      <c r="BF179" s="17"/>
      <c r="BG179" s="17"/>
      <c r="BH179" s="17"/>
      <c r="BI179" s="17"/>
      <c r="BJ179" s="17"/>
      <c r="CA179" s="18"/>
    </row>
    <row r="180" spans="45:79">
      <c r="AS180" s="16"/>
      <c r="AZ180" s="17"/>
      <c r="BA180" s="17"/>
      <c r="BB180" s="17"/>
      <c r="BC180" s="17"/>
      <c r="BD180" s="17"/>
      <c r="BE180" s="17"/>
      <c r="BF180" s="17"/>
      <c r="BG180" s="17"/>
      <c r="BH180" s="17"/>
      <c r="BI180" s="17"/>
      <c r="BJ180" s="17"/>
      <c r="CA180" s="18"/>
    </row>
    <row r="181" spans="45:79">
      <c r="AS181" s="16"/>
      <c r="AZ181" s="17"/>
      <c r="BA181" s="17"/>
      <c r="BB181" s="17"/>
      <c r="BC181" s="17"/>
      <c r="BD181" s="17"/>
      <c r="BE181" s="17"/>
      <c r="BF181" s="17"/>
      <c r="BG181" s="17"/>
      <c r="BH181" s="17"/>
      <c r="BI181" s="17"/>
      <c r="BJ181" s="17"/>
      <c r="CA181" s="18"/>
    </row>
    <row r="182" spans="45:79">
      <c r="AS182" s="16"/>
      <c r="AZ182" s="17"/>
      <c r="BA182" s="17"/>
      <c r="BB182" s="17"/>
      <c r="BC182" s="17"/>
      <c r="BD182" s="17"/>
      <c r="BE182" s="17"/>
      <c r="BF182" s="17"/>
      <c r="BG182" s="17"/>
      <c r="BH182" s="17"/>
      <c r="BI182" s="17"/>
      <c r="BJ182" s="17"/>
      <c r="CA182" s="18"/>
    </row>
    <row r="183" spans="45:79">
      <c r="AS183" s="16"/>
      <c r="AZ183" s="17"/>
      <c r="BA183" s="17"/>
      <c r="BB183" s="17"/>
      <c r="BC183" s="17"/>
      <c r="BD183" s="17"/>
      <c r="BE183" s="17"/>
      <c r="BF183" s="17"/>
      <c r="BG183" s="17"/>
      <c r="BH183" s="17"/>
      <c r="BI183" s="17"/>
      <c r="BJ183" s="17"/>
      <c r="CA183" s="18"/>
    </row>
    <row r="184" spans="45:79">
      <c r="AS184" s="16"/>
      <c r="AZ184" s="17"/>
      <c r="BA184" s="17"/>
      <c r="BB184" s="17"/>
      <c r="BC184" s="17"/>
      <c r="BD184" s="17"/>
      <c r="BE184" s="17"/>
      <c r="BF184" s="17"/>
      <c r="BG184" s="17"/>
      <c r="BH184" s="17"/>
      <c r="BI184" s="17"/>
      <c r="BJ184" s="17"/>
      <c r="CA184" s="18"/>
    </row>
    <row r="185" spans="45:79">
      <c r="AS185" s="16"/>
      <c r="AZ185" s="17"/>
      <c r="BA185" s="17"/>
      <c r="BB185" s="17"/>
      <c r="BC185" s="17"/>
      <c r="BD185" s="17"/>
      <c r="BE185" s="17"/>
      <c r="BF185" s="17"/>
      <c r="BG185" s="17"/>
      <c r="BH185" s="17"/>
      <c r="BI185" s="17"/>
      <c r="BJ185" s="17"/>
      <c r="CA185" s="18"/>
    </row>
    <row r="186" spans="45:79">
      <c r="AS186" s="16"/>
      <c r="AZ186" s="17"/>
      <c r="BA186" s="17"/>
      <c r="BB186" s="17"/>
      <c r="BC186" s="17"/>
      <c r="BD186" s="17"/>
      <c r="BE186" s="17"/>
      <c r="BF186" s="17"/>
      <c r="BG186" s="17"/>
      <c r="BH186" s="17"/>
      <c r="BI186" s="17"/>
      <c r="BJ186" s="17"/>
      <c r="CA186" s="18"/>
    </row>
    <row r="187" spans="45:79">
      <c r="AS187" s="16"/>
      <c r="AZ187" s="17"/>
      <c r="BA187" s="17"/>
      <c r="BB187" s="17"/>
      <c r="BC187" s="17"/>
      <c r="BD187" s="17"/>
      <c r="BE187" s="17"/>
      <c r="BF187" s="17"/>
      <c r="BG187" s="17"/>
      <c r="BH187" s="17"/>
      <c r="BI187" s="17"/>
      <c r="BJ187" s="17"/>
      <c r="CA187" s="18"/>
    </row>
    <row r="188" spans="45:79">
      <c r="AS188" s="16"/>
      <c r="AZ188" s="17"/>
      <c r="BA188" s="17"/>
      <c r="BB188" s="17"/>
      <c r="BC188" s="17"/>
      <c r="BD188" s="17"/>
      <c r="BE188" s="17"/>
      <c r="BF188" s="17"/>
      <c r="BG188" s="17"/>
      <c r="BH188" s="17"/>
      <c r="BI188" s="17"/>
      <c r="BJ188" s="17"/>
      <c r="CA188" s="18"/>
    </row>
    <row r="189" spans="45:79">
      <c r="AS189" s="16"/>
      <c r="AZ189" s="17"/>
      <c r="BA189" s="17"/>
      <c r="BB189" s="17"/>
      <c r="BC189" s="17"/>
      <c r="BD189" s="17"/>
      <c r="BE189" s="17"/>
      <c r="BF189" s="17"/>
      <c r="BG189" s="17"/>
      <c r="BH189" s="17"/>
      <c r="BI189" s="17"/>
      <c r="BJ189" s="17"/>
      <c r="CA189" s="18"/>
    </row>
    <row r="190" spans="45:79">
      <c r="AS190" s="16"/>
      <c r="AZ190" s="17"/>
      <c r="BA190" s="17"/>
      <c r="BB190" s="17"/>
      <c r="BC190" s="17"/>
      <c r="BD190" s="17"/>
      <c r="BE190" s="17"/>
      <c r="BF190" s="17"/>
      <c r="BG190" s="17"/>
      <c r="BH190" s="17"/>
      <c r="BI190" s="17"/>
      <c r="BJ190" s="17"/>
      <c r="CA190" s="18"/>
    </row>
    <row r="191" spans="45:79">
      <c r="AS191" s="16"/>
      <c r="AZ191" s="17"/>
      <c r="BA191" s="17"/>
      <c r="BB191" s="17"/>
      <c r="BC191" s="17"/>
      <c r="BD191" s="17"/>
      <c r="BE191" s="17"/>
      <c r="BF191" s="17"/>
      <c r="BG191" s="17"/>
      <c r="BH191" s="17"/>
      <c r="BI191" s="17"/>
      <c r="BJ191" s="17"/>
      <c r="CA191" s="18"/>
    </row>
    <row r="192" spans="45:79">
      <c r="AS192" s="16"/>
      <c r="AZ192" s="17"/>
      <c r="BA192" s="17"/>
      <c r="BB192" s="17"/>
      <c r="BC192" s="17"/>
      <c r="BD192" s="17"/>
      <c r="BE192" s="17"/>
      <c r="BF192" s="17"/>
      <c r="BG192" s="17"/>
      <c r="BH192" s="17"/>
      <c r="BI192" s="17"/>
      <c r="BJ192" s="17"/>
      <c r="CA192" s="18"/>
    </row>
    <row r="193" spans="45:79">
      <c r="AS193" s="16"/>
      <c r="AZ193" s="17"/>
      <c r="BA193" s="17"/>
      <c r="BB193" s="17"/>
      <c r="BC193" s="17"/>
      <c r="BD193" s="17"/>
      <c r="BE193" s="17"/>
      <c r="BF193" s="17"/>
      <c r="BG193" s="17"/>
      <c r="BH193" s="17"/>
      <c r="BI193" s="17"/>
      <c r="BJ193" s="17"/>
      <c r="CA193" s="18"/>
    </row>
    <row r="194" spans="45:79">
      <c r="AS194" s="16"/>
      <c r="AZ194" s="17"/>
      <c r="BA194" s="17"/>
      <c r="BB194" s="17"/>
      <c r="BC194" s="17"/>
      <c r="BD194" s="17"/>
      <c r="BE194" s="17"/>
      <c r="BF194" s="17"/>
      <c r="BG194" s="17"/>
      <c r="BH194" s="17"/>
      <c r="BI194" s="17"/>
      <c r="BJ194" s="17"/>
      <c r="CA194" s="18"/>
    </row>
    <row r="195" spans="45:79">
      <c r="AS195" s="16"/>
      <c r="AZ195" s="17"/>
      <c r="BA195" s="17"/>
      <c r="BB195" s="17"/>
      <c r="BC195" s="17"/>
      <c r="BD195" s="17"/>
      <c r="BE195" s="17"/>
      <c r="BF195" s="17"/>
      <c r="BG195" s="17"/>
      <c r="BH195" s="17"/>
      <c r="BI195" s="17"/>
      <c r="BJ195" s="17"/>
      <c r="CA195" s="18"/>
    </row>
    <row r="196" spans="45:79">
      <c r="AS196" s="16"/>
      <c r="AZ196" s="17"/>
      <c r="BA196" s="17"/>
      <c r="BB196" s="17"/>
      <c r="BC196" s="17"/>
      <c r="BD196" s="17"/>
      <c r="BE196" s="17"/>
      <c r="BF196" s="17"/>
      <c r="BG196" s="17"/>
      <c r="BH196" s="17"/>
      <c r="BI196" s="17"/>
      <c r="BJ196" s="17"/>
      <c r="CA196" s="18"/>
    </row>
    <row r="197" spans="45:79">
      <c r="AS197" s="16"/>
      <c r="AZ197" s="17"/>
      <c r="BA197" s="17"/>
      <c r="BB197" s="17"/>
      <c r="BC197" s="17"/>
      <c r="BD197" s="17"/>
      <c r="BE197" s="17"/>
      <c r="BF197" s="17"/>
      <c r="BG197" s="17"/>
      <c r="BH197" s="17"/>
      <c r="BI197" s="17"/>
      <c r="BJ197" s="17"/>
      <c r="CA197" s="18"/>
    </row>
    <row r="198" spans="45:79">
      <c r="AS198" s="16"/>
      <c r="AZ198" s="17"/>
      <c r="BA198" s="17"/>
      <c r="BB198" s="17"/>
      <c r="BC198" s="17"/>
      <c r="BD198" s="17"/>
      <c r="BE198" s="17"/>
      <c r="BF198" s="17"/>
      <c r="BG198" s="17"/>
      <c r="BH198" s="17"/>
      <c r="BI198" s="17"/>
      <c r="BJ198" s="17"/>
      <c r="CA198" s="18"/>
    </row>
    <row r="199" spans="45:79">
      <c r="AS199" s="16"/>
      <c r="AZ199" s="17"/>
      <c r="BA199" s="17"/>
      <c r="BB199" s="17"/>
      <c r="BC199" s="17"/>
      <c r="BD199" s="17"/>
      <c r="BE199" s="17"/>
      <c r="BF199" s="17"/>
      <c r="BG199" s="17"/>
      <c r="BH199" s="17"/>
      <c r="BI199" s="17"/>
      <c r="BJ199" s="17"/>
      <c r="CA199" s="18"/>
    </row>
    <row r="200" spans="45:79">
      <c r="AS200" s="16"/>
      <c r="AZ200" s="17"/>
      <c r="BA200" s="17"/>
      <c r="BB200" s="17"/>
      <c r="BC200" s="17"/>
      <c r="BD200" s="17"/>
      <c r="BE200" s="17"/>
      <c r="BF200" s="17"/>
      <c r="BG200" s="17"/>
      <c r="BH200" s="17"/>
      <c r="BI200" s="17"/>
      <c r="BJ200" s="17"/>
      <c r="CA200" s="18"/>
    </row>
    <row r="201" spans="45:79">
      <c r="AS201" s="16"/>
      <c r="AZ201" s="17"/>
      <c r="BA201" s="17"/>
      <c r="BB201" s="17"/>
      <c r="BC201" s="17"/>
      <c r="BD201" s="17"/>
      <c r="BE201" s="17"/>
      <c r="BF201" s="17"/>
      <c r="BG201" s="17"/>
      <c r="BH201" s="17"/>
      <c r="BI201" s="17"/>
      <c r="BJ201" s="17"/>
      <c r="CA201" s="18"/>
    </row>
    <row r="202" spans="45:79">
      <c r="AS202" s="16"/>
      <c r="AZ202" s="17"/>
      <c r="BA202" s="17"/>
      <c r="BB202" s="17"/>
      <c r="BC202" s="17"/>
      <c r="BD202" s="17"/>
      <c r="BE202" s="17"/>
      <c r="BF202" s="17"/>
      <c r="BG202" s="17"/>
      <c r="BH202" s="17"/>
      <c r="BI202" s="17"/>
      <c r="BJ202" s="17"/>
      <c r="CA202" s="18"/>
    </row>
    <row r="203" spans="45:79">
      <c r="AS203" s="16"/>
      <c r="AZ203" s="17"/>
      <c r="BA203" s="17"/>
      <c r="BB203" s="17"/>
      <c r="BC203" s="17"/>
      <c r="BD203" s="17"/>
      <c r="BE203" s="17"/>
      <c r="BF203" s="17"/>
      <c r="BG203" s="17"/>
      <c r="BH203" s="17"/>
      <c r="BI203" s="17"/>
      <c r="BJ203" s="17"/>
      <c r="CA203" s="18"/>
    </row>
    <row r="204" spans="45:79">
      <c r="AS204" s="16"/>
      <c r="AZ204" s="17"/>
      <c r="BA204" s="17"/>
      <c r="BB204" s="17"/>
      <c r="BC204" s="17"/>
      <c r="BD204" s="17"/>
      <c r="BE204" s="17"/>
      <c r="BF204" s="17"/>
      <c r="BG204" s="17"/>
      <c r="BH204" s="17"/>
      <c r="BI204" s="17"/>
      <c r="BJ204" s="17"/>
      <c r="CA204" s="18"/>
    </row>
    <row r="205" spans="45:79">
      <c r="AS205" s="16"/>
      <c r="AZ205" s="17"/>
      <c r="BA205" s="17"/>
      <c r="BB205" s="17"/>
      <c r="BC205" s="17"/>
      <c r="BD205" s="17"/>
      <c r="BE205" s="17"/>
      <c r="BF205" s="17"/>
      <c r="BG205" s="17"/>
      <c r="BH205" s="17"/>
      <c r="BI205" s="17"/>
      <c r="BJ205" s="17"/>
      <c r="CA205" s="18"/>
    </row>
    <row r="206" spans="45:79">
      <c r="AS206" s="16"/>
      <c r="AZ206" s="17"/>
      <c r="BA206" s="17"/>
      <c r="BB206" s="17"/>
      <c r="BC206" s="17"/>
      <c r="BD206" s="17"/>
      <c r="BE206" s="17"/>
      <c r="BF206" s="17"/>
      <c r="BG206" s="17"/>
      <c r="BH206" s="17"/>
      <c r="BI206" s="17"/>
      <c r="BJ206" s="17"/>
      <c r="CA206" s="18"/>
    </row>
    <row r="207" spans="45:79">
      <c r="AS207" s="16"/>
      <c r="AZ207" s="17"/>
      <c r="BA207" s="17"/>
      <c r="BB207" s="17"/>
      <c r="BC207" s="17"/>
      <c r="BD207" s="17"/>
      <c r="BE207" s="17"/>
      <c r="BF207" s="17"/>
      <c r="BG207" s="17"/>
      <c r="BH207" s="17"/>
      <c r="BI207" s="17"/>
      <c r="BJ207" s="17"/>
      <c r="CA207" s="18"/>
    </row>
    <row r="208" spans="45:79">
      <c r="AS208" s="16"/>
      <c r="AZ208" s="17"/>
      <c r="BA208" s="17"/>
      <c r="BB208" s="17"/>
      <c r="BC208" s="17"/>
      <c r="BD208" s="17"/>
      <c r="BE208" s="17"/>
      <c r="BF208" s="17"/>
      <c r="BG208" s="17"/>
      <c r="BH208" s="17"/>
      <c r="BI208" s="17"/>
      <c r="BJ208" s="17"/>
      <c r="CA208" s="18"/>
    </row>
    <row r="209" spans="45:79">
      <c r="AS209" s="16"/>
      <c r="AZ209" s="17"/>
      <c r="BA209" s="17"/>
      <c r="BB209" s="17"/>
      <c r="BC209" s="17"/>
      <c r="BD209" s="17"/>
      <c r="BE209" s="17"/>
      <c r="BF209" s="17"/>
      <c r="BG209" s="17"/>
      <c r="BH209" s="17"/>
      <c r="BI209" s="17"/>
      <c r="BJ209" s="17"/>
      <c r="CA209" s="18"/>
    </row>
    <row r="210" spans="45:79">
      <c r="AS210" s="16"/>
      <c r="AZ210" s="17"/>
      <c r="BA210" s="17"/>
      <c r="BB210" s="17"/>
      <c r="BC210" s="17"/>
      <c r="BD210" s="17"/>
      <c r="BE210" s="17"/>
      <c r="BF210" s="17"/>
      <c r="BG210" s="17"/>
      <c r="BH210" s="17"/>
      <c r="BI210" s="17"/>
      <c r="BJ210" s="17"/>
      <c r="CA210" s="18"/>
    </row>
    <row r="211" spans="45:79">
      <c r="AS211" s="16"/>
      <c r="AZ211" s="17"/>
      <c r="BA211" s="17"/>
      <c r="BB211" s="17"/>
      <c r="BC211" s="17"/>
      <c r="BD211" s="17"/>
      <c r="BE211" s="17"/>
      <c r="BF211" s="17"/>
      <c r="BG211" s="17"/>
      <c r="BH211" s="17"/>
      <c r="BI211" s="17"/>
      <c r="BJ211" s="17"/>
      <c r="CA211" s="18"/>
    </row>
    <row r="212" spans="45:79">
      <c r="AS212" s="16"/>
      <c r="AZ212" s="17"/>
      <c r="BA212" s="17"/>
      <c r="BB212" s="17"/>
      <c r="BC212" s="17"/>
      <c r="BD212" s="17"/>
      <c r="BE212" s="17"/>
      <c r="BF212" s="17"/>
      <c r="BG212" s="17"/>
      <c r="BH212" s="17"/>
      <c r="BI212" s="17"/>
      <c r="BJ212" s="17"/>
      <c r="CA212" s="18"/>
    </row>
    <row r="213" spans="45:79">
      <c r="AS213" s="16"/>
      <c r="AZ213" s="17"/>
      <c r="BA213" s="17"/>
      <c r="BB213" s="17"/>
      <c r="BC213" s="17"/>
      <c r="BD213" s="17"/>
      <c r="BE213" s="17"/>
      <c r="BF213" s="17"/>
      <c r="BG213" s="17"/>
      <c r="BH213" s="17"/>
      <c r="BI213" s="17"/>
      <c r="BJ213" s="17"/>
      <c r="CA213" s="18"/>
    </row>
    <row r="214" spans="45:79">
      <c r="AS214" s="16"/>
      <c r="AZ214" s="17"/>
      <c r="BA214" s="17"/>
      <c r="BB214" s="17"/>
      <c r="BC214" s="17"/>
      <c r="BD214" s="17"/>
      <c r="BE214" s="17"/>
      <c r="BF214" s="17"/>
      <c r="BG214" s="17"/>
      <c r="BH214" s="17"/>
      <c r="BI214" s="17"/>
      <c r="BJ214" s="17"/>
      <c r="CA214" s="18"/>
    </row>
    <row r="215" spans="45:79">
      <c r="AS215" s="16"/>
      <c r="AZ215" s="17"/>
      <c r="BA215" s="17"/>
      <c r="BB215" s="17"/>
      <c r="BC215" s="17"/>
      <c r="BD215" s="17"/>
      <c r="BE215" s="17"/>
      <c r="BF215" s="17"/>
      <c r="BG215" s="17"/>
      <c r="BH215" s="17"/>
      <c r="BI215" s="17"/>
      <c r="BJ215" s="17"/>
      <c r="CA215" s="18"/>
    </row>
    <row r="216" spans="45:79">
      <c r="AS216" s="16"/>
      <c r="AZ216" s="17"/>
      <c r="BA216" s="17"/>
      <c r="BB216" s="17"/>
      <c r="BC216" s="17"/>
      <c r="BD216" s="17"/>
      <c r="BE216" s="17"/>
      <c r="BF216" s="17"/>
      <c r="BG216" s="17"/>
      <c r="BH216" s="17"/>
      <c r="BI216" s="17"/>
      <c r="BJ216" s="17"/>
      <c r="CA216" s="18"/>
    </row>
    <row r="217" spans="45:79">
      <c r="AS217" s="16"/>
      <c r="AZ217" s="17"/>
      <c r="BA217" s="17"/>
      <c r="BB217" s="17"/>
      <c r="BC217" s="17"/>
      <c r="BD217" s="17"/>
      <c r="BE217" s="17"/>
      <c r="BF217" s="17"/>
      <c r="BG217" s="17"/>
      <c r="BH217" s="17"/>
      <c r="BI217" s="17"/>
      <c r="BJ217" s="17"/>
      <c r="CA217" s="18"/>
    </row>
    <row r="218" spans="45:79">
      <c r="AS218" s="16"/>
      <c r="AZ218" s="17"/>
      <c r="BA218" s="17"/>
      <c r="BB218" s="17"/>
      <c r="BC218" s="17"/>
      <c r="BD218" s="17"/>
      <c r="BE218" s="17"/>
      <c r="BF218" s="17"/>
      <c r="BG218" s="17"/>
      <c r="BH218" s="17"/>
      <c r="BI218" s="17"/>
      <c r="BJ218" s="17"/>
      <c r="CA218" s="18"/>
    </row>
    <row r="219" spans="45:79">
      <c r="AS219" s="16"/>
      <c r="AZ219" s="17"/>
      <c r="BA219" s="17"/>
      <c r="BB219" s="17"/>
      <c r="BC219" s="17"/>
      <c r="BD219" s="17"/>
      <c r="BE219" s="17"/>
      <c r="BF219" s="17"/>
      <c r="BG219" s="17"/>
      <c r="BH219" s="17"/>
      <c r="BI219" s="17"/>
      <c r="BJ219" s="17"/>
      <c r="CA219" s="18"/>
    </row>
    <row r="220" spans="45:79">
      <c r="AS220" s="16"/>
      <c r="AZ220" s="17"/>
      <c r="BA220" s="17"/>
      <c r="BB220" s="17"/>
      <c r="BC220" s="17"/>
      <c r="BD220" s="17"/>
      <c r="BE220" s="17"/>
      <c r="BF220" s="17"/>
      <c r="BG220" s="17"/>
      <c r="BH220" s="17"/>
      <c r="BI220" s="17"/>
      <c r="BJ220" s="17"/>
      <c r="CA220" s="18"/>
    </row>
    <row r="221" spans="45:79">
      <c r="AS221" s="16"/>
      <c r="AZ221" s="17"/>
      <c r="BA221" s="17"/>
      <c r="BB221" s="17"/>
      <c r="BC221" s="17"/>
      <c r="BD221" s="17"/>
      <c r="BE221" s="17"/>
      <c r="BF221" s="17"/>
      <c r="BG221" s="17"/>
      <c r="BH221" s="17"/>
      <c r="BI221" s="17"/>
      <c r="BJ221" s="17"/>
      <c r="CA221" s="18"/>
    </row>
    <row r="222" spans="45:79">
      <c r="AS222" s="16"/>
      <c r="AZ222" s="17"/>
      <c r="BA222" s="17"/>
      <c r="BB222" s="17"/>
      <c r="BC222" s="17"/>
      <c r="BD222" s="17"/>
      <c r="BE222" s="17"/>
      <c r="BF222" s="17"/>
      <c r="BG222" s="17"/>
      <c r="BH222" s="17"/>
      <c r="BI222" s="17"/>
      <c r="BJ222" s="17"/>
      <c r="CA222" s="18"/>
    </row>
    <row r="223" spans="45:79">
      <c r="AS223" s="16"/>
      <c r="AZ223" s="17"/>
      <c r="BA223" s="17"/>
      <c r="BB223" s="17"/>
      <c r="BC223" s="17"/>
      <c r="BD223" s="17"/>
      <c r="BE223" s="17"/>
      <c r="BF223" s="17"/>
      <c r="BG223" s="17"/>
      <c r="BH223" s="17"/>
      <c r="BI223" s="17"/>
      <c r="BJ223" s="17"/>
      <c r="CA223" s="18"/>
    </row>
    <row r="224" spans="45:79">
      <c r="AS224" s="16"/>
      <c r="AZ224" s="17"/>
      <c r="BA224" s="17"/>
      <c r="BB224" s="17"/>
      <c r="BC224" s="17"/>
      <c r="BD224" s="17"/>
      <c r="BE224" s="17"/>
      <c r="BF224" s="17"/>
      <c r="BG224" s="17"/>
      <c r="BH224" s="17"/>
      <c r="BI224" s="17"/>
      <c r="BJ224" s="17"/>
      <c r="CA224" s="18"/>
    </row>
    <row r="225" spans="45:79">
      <c r="AS225" s="16"/>
      <c r="AZ225" s="17"/>
      <c r="BA225" s="17"/>
      <c r="BB225" s="17"/>
      <c r="BC225" s="17"/>
      <c r="BD225" s="17"/>
      <c r="BE225" s="17"/>
      <c r="BF225" s="17"/>
      <c r="BG225" s="17"/>
      <c r="BH225" s="17"/>
      <c r="BI225" s="17"/>
      <c r="BJ225" s="17"/>
      <c r="CA225" s="18"/>
    </row>
    <row r="226" spans="45:79">
      <c r="AS226" s="16"/>
      <c r="AZ226" s="17"/>
      <c r="BA226" s="17"/>
      <c r="BB226" s="17"/>
      <c r="BC226" s="17"/>
      <c r="BD226" s="17"/>
      <c r="BE226" s="17"/>
      <c r="BF226" s="17"/>
      <c r="BG226" s="17"/>
      <c r="BH226" s="17"/>
      <c r="BI226" s="17"/>
      <c r="BJ226" s="17"/>
      <c r="CA226" s="18"/>
    </row>
    <row r="227" spans="45:79">
      <c r="AS227" s="16"/>
      <c r="AZ227" s="17"/>
      <c r="BA227" s="17"/>
      <c r="BB227" s="17"/>
      <c r="BC227" s="17"/>
      <c r="BD227" s="17"/>
      <c r="BE227" s="17"/>
      <c r="BF227" s="17"/>
      <c r="BG227" s="17"/>
      <c r="BH227" s="17"/>
      <c r="BI227" s="17"/>
      <c r="BJ227" s="17"/>
      <c r="CA227" s="18"/>
    </row>
    <row r="228" spans="45:79">
      <c r="AS228" s="16"/>
      <c r="AZ228" s="17"/>
      <c r="BA228" s="17"/>
      <c r="BB228" s="17"/>
      <c r="BC228" s="17"/>
      <c r="BD228" s="17"/>
      <c r="BE228" s="17"/>
      <c r="BF228" s="17"/>
      <c r="BG228" s="17"/>
      <c r="BH228" s="17"/>
      <c r="BI228" s="17"/>
      <c r="BJ228" s="17"/>
      <c r="CA228" s="18"/>
    </row>
    <row r="229" spans="45:79">
      <c r="AS229" s="16"/>
      <c r="AZ229" s="17"/>
      <c r="BA229" s="17"/>
      <c r="BB229" s="17"/>
      <c r="BC229" s="17"/>
      <c r="BD229" s="17"/>
      <c r="BE229" s="17"/>
      <c r="BF229" s="17"/>
      <c r="BG229" s="17"/>
      <c r="BH229" s="17"/>
      <c r="BI229" s="17"/>
      <c r="BJ229" s="17"/>
      <c r="CA229" s="18"/>
    </row>
    <row r="230" spans="45:79">
      <c r="AS230" s="16"/>
      <c r="AZ230" s="17"/>
      <c r="BA230" s="17"/>
      <c r="BB230" s="17"/>
      <c r="BC230" s="17"/>
      <c r="BD230" s="17"/>
      <c r="BE230" s="17"/>
      <c r="BF230" s="17"/>
      <c r="BG230" s="17"/>
      <c r="BH230" s="17"/>
      <c r="BI230" s="17"/>
      <c r="BJ230" s="17"/>
      <c r="CA230" s="18"/>
    </row>
    <row r="231" spans="45:79">
      <c r="AS231" s="16"/>
      <c r="AZ231" s="17"/>
      <c r="BA231" s="17"/>
      <c r="BB231" s="17"/>
      <c r="BC231" s="17"/>
      <c r="BD231" s="17"/>
      <c r="BE231" s="17"/>
      <c r="BF231" s="17"/>
      <c r="BG231" s="17"/>
      <c r="BH231" s="17"/>
      <c r="BI231" s="17"/>
      <c r="BJ231" s="17"/>
      <c r="CA231" s="18"/>
    </row>
    <row r="232" spans="45:79">
      <c r="AS232" s="16"/>
      <c r="AZ232" s="17"/>
      <c r="BA232" s="17"/>
      <c r="BB232" s="17"/>
      <c r="BC232" s="17"/>
      <c r="BD232" s="17"/>
      <c r="BE232" s="17"/>
      <c r="BF232" s="17"/>
      <c r="BG232" s="17"/>
      <c r="BH232" s="17"/>
      <c r="BI232" s="17"/>
      <c r="BJ232" s="17"/>
      <c r="CA232" s="18"/>
    </row>
    <row r="233" spans="45:79">
      <c r="AS233" s="16"/>
      <c r="AZ233" s="17"/>
      <c r="BA233" s="17"/>
      <c r="BB233" s="17"/>
      <c r="BC233" s="17"/>
      <c r="BD233" s="17"/>
      <c r="BE233" s="17"/>
      <c r="BF233" s="17"/>
      <c r="BG233" s="17"/>
      <c r="BH233" s="17"/>
      <c r="BI233" s="17"/>
      <c r="BJ233" s="17"/>
      <c r="CA233" s="18"/>
    </row>
    <row r="234" spans="45:79">
      <c r="AS234" s="16"/>
      <c r="AZ234" s="17"/>
      <c r="BA234" s="17"/>
      <c r="BB234" s="17"/>
      <c r="BC234" s="17"/>
      <c r="BD234" s="17"/>
      <c r="BE234" s="17"/>
      <c r="BF234" s="17"/>
      <c r="BG234" s="17"/>
      <c r="BH234" s="17"/>
      <c r="BI234" s="17"/>
      <c r="BJ234" s="17"/>
      <c r="CA234" s="18"/>
    </row>
    <row r="235" spans="45:79">
      <c r="AS235" s="16"/>
      <c r="AZ235" s="17"/>
      <c r="BA235" s="17"/>
      <c r="BB235" s="17"/>
      <c r="BC235" s="17"/>
      <c r="BD235" s="17"/>
      <c r="BE235" s="17"/>
      <c r="BF235" s="17"/>
      <c r="BG235" s="17"/>
      <c r="BH235" s="17"/>
      <c r="BI235" s="17"/>
      <c r="BJ235" s="17"/>
      <c r="CA235" s="18"/>
    </row>
    <row r="236" spans="45:79">
      <c r="AS236" s="16"/>
      <c r="AZ236" s="17"/>
      <c r="BA236" s="17"/>
      <c r="BB236" s="17"/>
      <c r="BC236" s="17"/>
      <c r="BD236" s="17"/>
      <c r="BE236" s="17"/>
      <c r="BF236" s="17"/>
      <c r="BG236" s="17"/>
      <c r="BH236" s="17"/>
      <c r="BI236" s="17"/>
      <c r="BJ236" s="17"/>
      <c r="CA236" s="18"/>
    </row>
    <row r="237" spans="45:79">
      <c r="AS237" s="16"/>
      <c r="AZ237" s="17"/>
      <c r="BA237" s="17"/>
      <c r="BB237" s="17"/>
      <c r="BC237" s="17"/>
      <c r="BD237" s="17"/>
      <c r="BE237" s="17"/>
      <c r="BF237" s="17"/>
      <c r="BG237" s="17"/>
      <c r="BH237" s="17"/>
      <c r="BI237" s="17"/>
      <c r="BJ237" s="17"/>
      <c r="CA237" s="18"/>
    </row>
    <row r="238" spans="45:79">
      <c r="AS238" s="16"/>
      <c r="AZ238" s="17"/>
      <c r="BA238" s="17"/>
      <c r="BB238" s="17"/>
      <c r="BC238" s="17"/>
      <c r="BD238" s="17"/>
      <c r="BE238" s="17"/>
      <c r="BF238" s="17"/>
      <c r="BG238" s="17"/>
      <c r="BH238" s="17"/>
      <c r="BI238" s="17"/>
      <c r="BJ238" s="17"/>
      <c r="CA238" s="18"/>
    </row>
    <row r="239" spans="45:79">
      <c r="AS239" s="16"/>
      <c r="AZ239" s="17"/>
      <c r="BA239" s="17"/>
      <c r="BB239" s="17"/>
      <c r="BC239" s="17"/>
      <c r="BD239" s="17"/>
      <c r="BE239" s="17"/>
      <c r="BF239" s="17"/>
      <c r="BG239" s="17"/>
      <c r="BH239" s="17"/>
      <c r="BI239" s="17"/>
      <c r="BJ239" s="17"/>
      <c r="CA239" s="18"/>
    </row>
    <row r="240" spans="45:79">
      <c r="AS240" s="16"/>
      <c r="AZ240" s="17"/>
      <c r="BA240" s="17"/>
      <c r="BB240" s="17"/>
      <c r="BC240" s="17"/>
      <c r="BD240" s="17"/>
      <c r="BE240" s="17"/>
      <c r="BF240" s="17"/>
      <c r="BG240" s="17"/>
      <c r="BH240" s="17"/>
      <c r="BI240" s="17"/>
      <c r="BJ240" s="17"/>
      <c r="CA240" s="18"/>
    </row>
    <row r="241" spans="45:79">
      <c r="AS241" s="16"/>
      <c r="AZ241" s="17"/>
      <c r="BA241" s="17"/>
      <c r="BB241" s="17"/>
      <c r="BC241" s="17"/>
      <c r="BD241" s="17"/>
      <c r="BE241" s="17"/>
      <c r="BF241" s="17"/>
      <c r="BG241" s="17"/>
      <c r="BH241" s="17"/>
      <c r="BI241" s="17"/>
      <c r="BJ241" s="17"/>
      <c r="CA241" s="18"/>
    </row>
    <row r="242" spans="45:79">
      <c r="AS242" s="16"/>
      <c r="AZ242" s="17"/>
      <c r="BA242" s="17"/>
      <c r="BB242" s="17"/>
      <c r="BC242" s="17"/>
      <c r="BD242" s="17"/>
      <c r="BE242" s="17"/>
      <c r="BF242" s="17"/>
      <c r="BG242" s="17"/>
      <c r="BH242" s="17"/>
      <c r="BI242" s="17"/>
      <c r="BJ242" s="17"/>
      <c r="CA242" s="18"/>
    </row>
    <row r="243" spans="45:79">
      <c r="AS243" s="16"/>
      <c r="AZ243" s="17"/>
      <c r="BA243" s="17"/>
      <c r="BB243" s="17"/>
      <c r="BC243" s="17"/>
      <c r="BD243" s="17"/>
      <c r="BE243" s="17"/>
      <c r="BF243" s="17"/>
      <c r="BG243" s="17"/>
      <c r="BH243" s="17"/>
      <c r="BI243" s="17"/>
      <c r="BJ243" s="17"/>
      <c r="CA243" s="18"/>
    </row>
    <row r="244" spans="45:79">
      <c r="AS244" s="16"/>
      <c r="AZ244" s="17"/>
      <c r="BA244" s="17"/>
      <c r="BB244" s="17"/>
      <c r="BC244" s="17"/>
      <c r="BD244" s="17"/>
      <c r="BE244" s="17"/>
      <c r="BF244" s="17"/>
      <c r="BG244" s="17"/>
      <c r="BH244" s="17"/>
      <c r="BI244" s="17"/>
      <c r="BJ244" s="17"/>
      <c r="CA244" s="18"/>
    </row>
    <row r="245" spans="45:79">
      <c r="AS245" s="16"/>
      <c r="AZ245" s="17"/>
      <c r="BA245" s="17"/>
      <c r="BB245" s="17"/>
      <c r="BC245" s="17"/>
      <c r="BD245" s="17"/>
      <c r="BE245" s="17"/>
      <c r="BF245" s="17"/>
      <c r="BG245" s="17"/>
      <c r="BH245" s="17"/>
      <c r="BI245" s="17"/>
      <c r="BJ245" s="17"/>
      <c r="CA245" s="18"/>
    </row>
    <row r="246" spans="45:79">
      <c r="AS246" s="16"/>
      <c r="AZ246" s="17"/>
      <c r="BA246" s="17"/>
      <c r="BB246" s="17"/>
      <c r="BC246" s="17"/>
      <c r="BD246" s="17"/>
      <c r="BE246" s="17"/>
      <c r="BF246" s="17"/>
      <c r="BG246" s="17"/>
      <c r="BH246" s="17"/>
      <c r="BI246" s="17"/>
      <c r="BJ246" s="17"/>
      <c r="CA246" s="18"/>
    </row>
    <row r="247" spans="45:79">
      <c r="AS247" s="16"/>
      <c r="AZ247" s="17"/>
      <c r="BA247" s="17"/>
      <c r="BB247" s="17"/>
      <c r="BC247" s="17"/>
      <c r="BD247" s="17"/>
      <c r="BE247" s="17"/>
      <c r="BF247" s="17"/>
      <c r="BG247" s="17"/>
      <c r="BH247" s="17"/>
      <c r="BI247" s="17"/>
      <c r="BJ247" s="17"/>
      <c r="CA247" s="18"/>
    </row>
    <row r="248" spans="45:79">
      <c r="AS248" s="16"/>
      <c r="AZ248" s="17"/>
      <c r="BA248" s="17"/>
      <c r="BB248" s="17"/>
      <c r="BC248" s="17"/>
      <c r="BD248" s="17"/>
      <c r="BE248" s="17"/>
      <c r="BF248" s="17"/>
      <c r="BG248" s="17"/>
      <c r="BH248" s="17"/>
      <c r="BI248" s="17"/>
      <c r="BJ248" s="17"/>
      <c r="CA248" s="18"/>
    </row>
    <row r="249" spans="45:79">
      <c r="AS249" s="16"/>
      <c r="AZ249" s="17"/>
      <c r="BA249" s="17"/>
      <c r="BB249" s="17"/>
      <c r="BC249" s="17"/>
      <c r="BD249" s="17"/>
      <c r="BE249" s="17"/>
      <c r="BF249" s="17"/>
      <c r="BG249" s="17"/>
      <c r="BH249" s="17"/>
      <c r="BI249" s="17"/>
      <c r="BJ249" s="17"/>
      <c r="CA249" s="18"/>
    </row>
    <row r="250" spans="45:79">
      <c r="AS250" s="16"/>
      <c r="AZ250" s="17"/>
      <c r="BA250" s="17"/>
      <c r="BB250" s="17"/>
      <c r="BC250" s="17"/>
      <c r="BD250" s="17"/>
      <c r="BE250" s="17"/>
      <c r="BF250" s="17"/>
      <c r="BG250" s="17"/>
      <c r="BH250" s="17"/>
      <c r="BI250" s="17"/>
      <c r="BJ250" s="17"/>
      <c r="CA250" s="18"/>
    </row>
    <row r="251" spans="45:79">
      <c r="AS251" s="16"/>
      <c r="AZ251" s="17"/>
      <c r="BA251" s="17"/>
      <c r="BB251" s="17"/>
      <c r="BC251" s="17"/>
      <c r="BD251" s="17"/>
      <c r="BE251" s="17"/>
      <c r="BF251" s="17"/>
      <c r="BG251" s="17"/>
      <c r="BH251" s="17"/>
      <c r="BI251" s="17"/>
      <c r="BJ251" s="17"/>
      <c r="CA251" s="18"/>
    </row>
    <row r="252" spans="45:79">
      <c r="AS252" s="16"/>
      <c r="AZ252" s="17"/>
      <c r="BA252" s="17"/>
      <c r="BB252" s="17"/>
      <c r="BC252" s="17"/>
      <c r="BD252" s="17"/>
      <c r="BE252" s="17"/>
      <c r="BF252" s="17"/>
      <c r="BG252" s="17"/>
      <c r="BH252" s="17"/>
      <c r="BI252" s="17"/>
      <c r="BJ252" s="17"/>
      <c r="CA252" s="18"/>
    </row>
    <row r="253" spans="45:79">
      <c r="AS253" s="16"/>
      <c r="AZ253" s="17"/>
      <c r="BA253" s="17"/>
      <c r="BB253" s="17"/>
      <c r="BC253" s="17"/>
      <c r="BD253" s="17"/>
      <c r="BE253" s="17"/>
      <c r="BF253" s="17"/>
      <c r="BG253" s="17"/>
      <c r="BH253" s="17"/>
      <c r="BI253" s="17"/>
      <c r="BJ253" s="17"/>
      <c r="CA253" s="18"/>
    </row>
    <row r="254" spans="45:79">
      <c r="AS254" s="16"/>
      <c r="AZ254" s="17"/>
      <c r="BA254" s="17"/>
      <c r="BB254" s="17"/>
      <c r="BC254" s="17"/>
      <c r="BD254" s="17"/>
      <c r="BE254" s="17"/>
      <c r="BF254" s="17"/>
      <c r="BG254" s="17"/>
      <c r="BH254" s="17"/>
      <c r="BI254" s="17"/>
      <c r="BJ254" s="17"/>
      <c r="CA254" s="18"/>
    </row>
    <row r="255" spans="45:79">
      <c r="AS255" s="16"/>
      <c r="AZ255" s="17"/>
      <c r="BA255" s="17"/>
      <c r="BB255" s="17"/>
      <c r="BC255" s="17"/>
      <c r="BD255" s="17"/>
      <c r="BE255" s="17"/>
      <c r="BF255" s="17"/>
      <c r="BG255" s="17"/>
      <c r="BH255" s="17"/>
      <c r="BI255" s="17"/>
      <c r="BJ255" s="17"/>
      <c r="CA255" s="18"/>
    </row>
    <row r="256" spans="45:79">
      <c r="AS256" s="16"/>
      <c r="AZ256" s="17"/>
      <c r="BA256" s="17"/>
      <c r="BB256" s="17"/>
      <c r="BC256" s="17"/>
      <c r="BD256" s="17"/>
      <c r="BE256" s="17"/>
      <c r="BF256" s="17"/>
      <c r="BG256" s="17"/>
      <c r="BH256" s="17"/>
      <c r="BI256" s="17"/>
      <c r="BJ256" s="17"/>
      <c r="CA256" s="18"/>
    </row>
    <row r="257" spans="45:79">
      <c r="AS257" s="16"/>
      <c r="AZ257" s="17"/>
      <c r="BA257" s="17"/>
      <c r="BB257" s="17"/>
      <c r="BC257" s="17"/>
      <c r="BD257" s="17"/>
      <c r="BE257" s="17"/>
      <c r="BF257" s="17"/>
      <c r="BG257" s="17"/>
      <c r="BH257" s="17"/>
      <c r="BI257" s="17"/>
      <c r="BJ257" s="17"/>
      <c r="CA257" s="18"/>
    </row>
    <row r="258" spans="45:79">
      <c r="AS258" s="16"/>
      <c r="AZ258" s="17"/>
      <c r="BA258" s="17"/>
      <c r="BB258" s="17"/>
      <c r="BC258" s="17"/>
      <c r="BD258" s="17"/>
      <c r="BE258" s="17"/>
      <c r="BF258" s="17"/>
      <c r="BG258" s="17"/>
      <c r="BH258" s="17"/>
      <c r="BI258" s="17"/>
      <c r="BJ258" s="17"/>
      <c r="CA258" s="18"/>
    </row>
    <row r="259" spans="45:79">
      <c r="AS259" s="16"/>
      <c r="AZ259" s="17"/>
      <c r="BA259" s="17"/>
      <c r="BB259" s="17"/>
      <c r="BC259" s="17"/>
      <c r="BD259" s="17"/>
      <c r="BE259" s="17"/>
      <c r="BF259" s="17"/>
      <c r="BG259" s="17"/>
      <c r="BH259" s="17"/>
      <c r="BI259" s="17"/>
      <c r="BJ259" s="17"/>
      <c r="CA259" s="18"/>
    </row>
    <row r="260" spans="45:79">
      <c r="AS260" s="16"/>
      <c r="AZ260" s="17"/>
      <c r="BA260" s="17"/>
      <c r="BB260" s="17"/>
      <c r="BC260" s="17"/>
      <c r="BD260" s="17"/>
      <c r="BE260" s="17"/>
      <c r="BF260" s="17"/>
      <c r="BG260" s="17"/>
      <c r="BH260" s="17"/>
      <c r="BI260" s="17"/>
      <c r="BJ260" s="17"/>
      <c r="CA260" s="18"/>
    </row>
    <row r="261" spans="45:79">
      <c r="AS261" s="16"/>
      <c r="AZ261" s="17"/>
      <c r="BA261" s="17"/>
      <c r="BB261" s="17"/>
      <c r="BC261" s="17"/>
      <c r="BD261" s="17"/>
      <c r="BE261" s="17"/>
      <c r="BF261" s="17"/>
      <c r="BG261" s="17"/>
      <c r="BH261" s="17"/>
      <c r="BI261" s="17"/>
      <c r="BJ261" s="17"/>
      <c r="CA261" s="18"/>
    </row>
    <row r="262" spans="45:79">
      <c r="AS262" s="16"/>
      <c r="AZ262" s="17"/>
      <c r="BA262" s="17"/>
      <c r="BB262" s="17"/>
      <c r="BC262" s="17"/>
      <c r="BD262" s="17"/>
      <c r="BE262" s="17"/>
      <c r="BF262" s="17"/>
      <c r="BG262" s="17"/>
      <c r="BH262" s="17"/>
      <c r="BI262" s="17"/>
      <c r="BJ262" s="17"/>
      <c r="CA262" s="18"/>
    </row>
    <row r="263" spans="45:79">
      <c r="AS263" s="16"/>
      <c r="AZ263" s="17"/>
      <c r="BA263" s="17"/>
      <c r="BB263" s="17"/>
      <c r="BC263" s="17"/>
      <c r="BD263" s="17"/>
      <c r="BE263" s="17"/>
      <c r="BF263" s="17"/>
      <c r="BG263" s="17"/>
      <c r="BH263" s="17"/>
      <c r="BI263" s="17"/>
      <c r="BJ263" s="17"/>
      <c r="CA263" s="18"/>
    </row>
    <row r="264" spans="45:79">
      <c r="AS264" s="16"/>
      <c r="AZ264" s="17"/>
      <c r="BA264" s="17"/>
      <c r="BB264" s="17"/>
      <c r="BC264" s="17"/>
      <c r="BD264" s="17"/>
      <c r="BE264" s="17"/>
      <c r="BF264" s="17"/>
      <c r="BG264" s="17"/>
      <c r="BH264" s="17"/>
      <c r="BI264" s="17"/>
      <c r="BJ264" s="17"/>
      <c r="CA264" s="18"/>
    </row>
    <row r="265" spans="45:79">
      <c r="AS265" s="16"/>
      <c r="AZ265" s="17"/>
      <c r="BA265" s="17"/>
      <c r="BB265" s="17"/>
      <c r="BC265" s="17"/>
      <c r="BD265" s="17"/>
      <c r="BE265" s="17"/>
      <c r="BF265" s="17"/>
      <c r="BG265" s="17"/>
      <c r="BH265" s="17"/>
      <c r="BI265" s="17"/>
      <c r="BJ265" s="17"/>
      <c r="CA265" s="18"/>
    </row>
    <row r="266" spans="45:79">
      <c r="AS266" s="16"/>
      <c r="AZ266" s="17"/>
      <c r="BA266" s="17"/>
      <c r="BB266" s="17"/>
      <c r="BC266" s="17"/>
      <c r="BD266" s="17"/>
      <c r="BE266" s="17"/>
      <c r="BF266" s="17"/>
      <c r="BG266" s="17"/>
      <c r="BH266" s="17"/>
      <c r="BI266" s="17"/>
      <c r="BJ266" s="17"/>
      <c r="CA266" s="18"/>
    </row>
    <row r="267" spans="45:79">
      <c r="AS267" s="16"/>
      <c r="AZ267" s="17"/>
      <c r="BA267" s="17"/>
      <c r="BB267" s="17"/>
      <c r="BC267" s="17"/>
      <c r="BD267" s="17"/>
      <c r="BE267" s="17"/>
      <c r="BF267" s="17"/>
      <c r="BG267" s="17"/>
      <c r="BH267" s="17"/>
      <c r="BI267" s="17"/>
      <c r="BJ267" s="17"/>
      <c r="CA267" s="18"/>
    </row>
    <row r="268" spans="45:79">
      <c r="AS268" s="16"/>
      <c r="AZ268" s="17"/>
      <c r="BA268" s="17"/>
      <c r="BB268" s="17"/>
      <c r="BC268" s="17"/>
      <c r="BD268" s="17"/>
      <c r="BE268" s="17"/>
      <c r="BF268" s="17"/>
      <c r="BG268" s="17"/>
      <c r="BH268" s="17"/>
      <c r="BI268" s="17"/>
      <c r="BJ268" s="17"/>
      <c r="CA268" s="18"/>
    </row>
    <row r="269" spans="45:79">
      <c r="AS269" s="16"/>
      <c r="AZ269" s="17"/>
      <c r="BA269" s="17"/>
      <c r="BB269" s="17"/>
      <c r="BC269" s="17"/>
      <c r="BD269" s="17"/>
      <c r="BE269" s="17"/>
      <c r="BF269" s="17"/>
      <c r="BG269" s="17"/>
      <c r="BH269" s="17"/>
      <c r="BI269" s="17"/>
      <c r="BJ269" s="17"/>
      <c r="CA269" s="18"/>
    </row>
    <row r="270" spans="45:79">
      <c r="AS270" s="16"/>
      <c r="AZ270" s="17"/>
      <c r="BA270" s="17"/>
      <c r="BB270" s="17"/>
      <c r="BC270" s="17"/>
      <c r="BD270" s="17"/>
      <c r="BE270" s="17"/>
      <c r="BF270" s="17"/>
      <c r="BG270" s="17"/>
      <c r="BH270" s="17"/>
      <c r="BI270" s="17"/>
      <c r="BJ270" s="17"/>
      <c r="CA270" s="18"/>
    </row>
    <row r="271" spans="45:79">
      <c r="AS271" s="16"/>
      <c r="AZ271" s="17"/>
      <c r="BA271" s="17"/>
      <c r="BB271" s="17"/>
      <c r="BC271" s="17"/>
      <c r="BD271" s="17"/>
      <c r="BE271" s="17"/>
      <c r="BF271" s="17"/>
      <c r="BG271" s="17"/>
      <c r="BH271" s="17"/>
      <c r="BI271" s="17"/>
      <c r="BJ271" s="17"/>
      <c r="CA271" s="18"/>
    </row>
    <row r="272" spans="45:79">
      <c r="AS272" s="16"/>
      <c r="AZ272" s="17"/>
      <c r="BA272" s="17"/>
      <c r="BB272" s="17"/>
      <c r="BC272" s="17"/>
      <c r="BD272" s="17"/>
      <c r="BE272" s="17"/>
      <c r="BF272" s="17"/>
      <c r="BG272" s="17"/>
      <c r="BH272" s="17"/>
      <c r="BI272" s="17"/>
      <c r="BJ272" s="17"/>
      <c r="CA272" s="18"/>
    </row>
    <row r="273" spans="45:79">
      <c r="AS273" s="16"/>
      <c r="AZ273" s="17"/>
      <c r="BA273" s="17"/>
      <c r="BB273" s="17"/>
      <c r="BC273" s="17"/>
      <c r="BD273" s="17"/>
      <c r="BE273" s="17"/>
      <c r="BF273" s="17"/>
      <c r="BG273" s="17"/>
      <c r="BH273" s="17"/>
      <c r="BI273" s="17"/>
      <c r="BJ273" s="17"/>
      <c r="CA273" s="18"/>
    </row>
    <row r="274" spans="45:79">
      <c r="AS274" s="16"/>
      <c r="AZ274" s="17"/>
      <c r="BA274" s="17"/>
      <c r="BB274" s="17"/>
      <c r="BC274" s="17"/>
      <c r="BD274" s="17"/>
      <c r="BE274" s="17"/>
      <c r="BF274" s="17"/>
      <c r="BG274" s="17"/>
      <c r="BH274" s="17"/>
      <c r="BI274" s="17"/>
      <c r="BJ274" s="17"/>
      <c r="CA274" s="18"/>
    </row>
    <row r="275" spans="45:79">
      <c r="AS275" s="16"/>
      <c r="AZ275" s="17"/>
      <c r="BA275" s="17"/>
      <c r="BB275" s="17"/>
      <c r="BC275" s="17"/>
      <c r="BD275" s="17"/>
      <c r="BE275" s="17"/>
      <c r="BF275" s="17"/>
      <c r="BG275" s="17"/>
      <c r="BH275" s="17"/>
      <c r="BI275" s="17"/>
      <c r="BJ275" s="17"/>
      <c r="CA275" s="18"/>
    </row>
    <row r="276" spans="45:79">
      <c r="AS276" s="16"/>
      <c r="AZ276" s="17"/>
      <c r="BA276" s="17"/>
      <c r="BB276" s="17"/>
      <c r="BC276" s="17"/>
      <c r="BD276" s="17"/>
      <c r="BE276" s="17"/>
      <c r="BF276" s="17"/>
      <c r="BG276" s="17"/>
      <c r="BH276" s="17"/>
      <c r="BI276" s="17"/>
      <c r="BJ276" s="17"/>
      <c r="CA276" s="18"/>
    </row>
    <row r="277" spans="45:79">
      <c r="AS277" s="16"/>
      <c r="AZ277" s="17"/>
      <c r="BA277" s="17"/>
      <c r="BB277" s="17"/>
      <c r="BC277" s="17"/>
      <c r="BD277" s="17"/>
      <c r="BE277" s="17"/>
      <c r="BF277" s="17"/>
      <c r="BG277" s="17"/>
      <c r="BH277" s="17"/>
      <c r="BI277" s="17"/>
      <c r="BJ277" s="17"/>
      <c r="CA277" s="18"/>
    </row>
    <row r="278" spans="45:79">
      <c r="AS278" s="16"/>
      <c r="AZ278" s="17"/>
      <c r="BA278" s="17"/>
      <c r="BB278" s="17"/>
      <c r="BC278" s="17"/>
      <c r="BD278" s="17"/>
      <c r="BE278" s="17"/>
      <c r="BF278" s="17"/>
      <c r="BG278" s="17"/>
      <c r="BH278" s="17"/>
      <c r="BI278" s="17"/>
      <c r="BJ278" s="17"/>
      <c r="CA278" s="18"/>
    </row>
    <row r="279" spans="45:79">
      <c r="AS279" s="16"/>
      <c r="AZ279" s="17"/>
      <c r="BA279" s="17"/>
      <c r="BB279" s="17"/>
      <c r="BC279" s="17"/>
      <c r="BD279" s="17"/>
      <c r="BE279" s="17"/>
      <c r="BF279" s="17"/>
      <c r="BG279" s="17"/>
      <c r="BH279" s="17"/>
      <c r="BI279" s="17"/>
      <c r="BJ279" s="17"/>
      <c r="CA279" s="18"/>
    </row>
    <row r="280" spans="45:79">
      <c r="AS280" s="16"/>
      <c r="AZ280" s="17"/>
      <c r="BA280" s="17"/>
      <c r="BB280" s="17"/>
      <c r="BC280" s="17"/>
      <c r="BD280" s="17"/>
      <c r="BE280" s="17"/>
      <c r="BF280" s="17"/>
      <c r="BG280" s="17"/>
      <c r="BH280" s="17"/>
      <c r="BI280" s="17"/>
      <c r="BJ280" s="17"/>
      <c r="CA280" s="18"/>
    </row>
    <row r="281" spans="45:79">
      <c r="AS281" s="16"/>
      <c r="AZ281" s="17"/>
      <c r="BA281" s="17"/>
      <c r="BB281" s="17"/>
      <c r="BC281" s="17"/>
      <c r="BD281" s="17"/>
      <c r="BE281" s="17"/>
      <c r="BF281" s="17"/>
      <c r="BG281" s="17"/>
      <c r="BH281" s="17"/>
      <c r="BI281" s="17"/>
      <c r="BJ281" s="17"/>
      <c r="CA281" s="18"/>
    </row>
    <row r="282" spans="45:79">
      <c r="AS282" s="16"/>
      <c r="AZ282" s="17"/>
      <c r="BA282" s="17"/>
      <c r="BB282" s="17"/>
      <c r="BC282" s="17"/>
      <c r="BD282" s="17"/>
      <c r="BE282" s="17"/>
      <c r="BF282" s="17"/>
      <c r="BG282" s="17"/>
      <c r="BH282" s="17"/>
      <c r="BI282" s="17"/>
      <c r="BJ282" s="17"/>
      <c r="CA282" s="18"/>
    </row>
    <row r="283" spans="45:79">
      <c r="AS283" s="16"/>
      <c r="AZ283" s="17"/>
      <c r="BA283" s="17"/>
      <c r="BB283" s="17"/>
      <c r="BC283" s="17"/>
      <c r="BD283" s="17"/>
      <c r="BE283" s="17"/>
      <c r="BF283" s="17"/>
      <c r="BG283" s="17"/>
      <c r="BH283" s="17"/>
      <c r="BI283" s="17"/>
      <c r="BJ283" s="17"/>
      <c r="CA283" s="18"/>
    </row>
    <row r="284" spans="45:79">
      <c r="AS284" s="16"/>
      <c r="AZ284" s="17"/>
      <c r="BA284" s="17"/>
      <c r="BB284" s="17"/>
      <c r="BC284" s="17"/>
      <c r="BD284" s="17"/>
      <c r="BE284" s="17"/>
      <c r="BF284" s="17"/>
      <c r="BG284" s="17"/>
      <c r="BH284" s="17"/>
      <c r="BI284" s="17"/>
      <c r="BJ284" s="17"/>
      <c r="CA284" s="18"/>
    </row>
    <row r="285" spans="45:79">
      <c r="AS285" s="16"/>
      <c r="AZ285" s="17"/>
      <c r="BA285" s="17"/>
      <c r="BB285" s="17"/>
      <c r="BC285" s="17"/>
      <c r="BD285" s="17"/>
      <c r="BE285" s="17"/>
      <c r="BF285" s="17"/>
      <c r="BG285" s="17"/>
      <c r="BH285" s="17"/>
      <c r="BI285" s="17"/>
      <c r="BJ285" s="17"/>
      <c r="CA285" s="18"/>
    </row>
    <row r="286" spans="45:79">
      <c r="AS286" s="16"/>
      <c r="AZ286" s="17"/>
      <c r="BA286" s="17"/>
      <c r="BB286" s="17"/>
      <c r="BC286" s="17"/>
      <c r="BD286" s="17"/>
      <c r="BE286" s="17"/>
      <c r="BF286" s="17"/>
      <c r="BG286" s="17"/>
      <c r="BH286" s="17"/>
      <c r="BI286" s="17"/>
      <c r="BJ286" s="17"/>
      <c r="CA286" s="18"/>
    </row>
    <row r="287" spans="45:79">
      <c r="AS287" s="16"/>
      <c r="AZ287" s="17"/>
      <c r="BA287" s="17"/>
      <c r="BB287" s="17"/>
      <c r="BC287" s="17"/>
      <c r="BD287" s="17"/>
      <c r="BE287" s="17"/>
      <c r="BF287" s="17"/>
      <c r="BG287" s="17"/>
      <c r="BH287" s="17"/>
      <c r="BI287" s="17"/>
      <c r="BJ287" s="17"/>
      <c r="CA287" s="18"/>
    </row>
    <row r="288" spans="45:79">
      <c r="AS288" s="16"/>
      <c r="AZ288" s="17"/>
      <c r="BA288" s="17"/>
      <c r="BB288" s="17"/>
      <c r="BC288" s="17"/>
      <c r="BD288" s="17"/>
      <c r="BE288" s="17"/>
      <c r="BF288" s="17"/>
      <c r="BG288" s="17"/>
      <c r="BH288" s="17"/>
      <c r="BI288" s="17"/>
      <c r="BJ288" s="17"/>
      <c r="CA288" s="18"/>
    </row>
    <row r="289" spans="45:79">
      <c r="AS289" s="16"/>
      <c r="AZ289" s="17"/>
      <c r="BA289" s="17"/>
      <c r="BB289" s="17"/>
      <c r="BC289" s="17"/>
      <c r="BD289" s="17"/>
      <c r="BE289" s="17"/>
      <c r="BF289" s="17"/>
      <c r="BG289" s="17"/>
      <c r="BH289" s="17"/>
      <c r="BI289" s="17"/>
      <c r="BJ289" s="17"/>
      <c r="CA289" s="18"/>
    </row>
    <row r="290" spans="45:79">
      <c r="AS290" s="16"/>
      <c r="AZ290" s="17"/>
      <c r="BA290" s="17"/>
      <c r="BB290" s="17"/>
      <c r="BC290" s="17"/>
      <c r="BD290" s="17"/>
      <c r="BE290" s="17"/>
      <c r="BF290" s="17"/>
      <c r="BG290" s="17"/>
      <c r="BH290" s="17"/>
      <c r="BI290" s="17"/>
      <c r="BJ290" s="17"/>
      <c r="CA290" s="18"/>
    </row>
    <row r="291" spans="45:79">
      <c r="AS291" s="16"/>
      <c r="AZ291" s="17"/>
      <c r="BA291" s="17"/>
      <c r="BB291" s="17"/>
      <c r="BC291" s="17"/>
      <c r="BD291" s="17"/>
      <c r="BE291" s="17"/>
      <c r="BF291" s="17"/>
      <c r="BG291" s="17"/>
      <c r="BH291" s="17"/>
      <c r="BI291" s="17"/>
      <c r="BJ291" s="17"/>
      <c r="CA291" s="18"/>
    </row>
    <row r="292" spans="45:79">
      <c r="AS292" s="16"/>
      <c r="AZ292" s="17"/>
      <c r="BA292" s="17"/>
      <c r="BB292" s="17"/>
      <c r="BC292" s="17"/>
      <c r="BD292" s="17"/>
      <c r="BE292" s="17"/>
      <c r="BF292" s="17"/>
      <c r="BG292" s="17"/>
      <c r="BH292" s="17"/>
      <c r="BI292" s="17"/>
      <c r="BJ292" s="17"/>
      <c r="CA292" s="18"/>
    </row>
    <row r="293" spans="45:79">
      <c r="AS293" s="16"/>
      <c r="AZ293" s="17"/>
      <c r="BA293" s="17"/>
      <c r="BB293" s="17"/>
      <c r="BC293" s="17"/>
      <c r="BD293" s="17"/>
      <c r="BE293" s="17"/>
      <c r="BF293" s="17"/>
      <c r="BG293" s="17"/>
      <c r="BH293" s="17"/>
      <c r="BI293" s="17"/>
      <c r="BJ293" s="17"/>
      <c r="CA293" s="18"/>
    </row>
    <row r="294" spans="45:79">
      <c r="AS294" s="16"/>
      <c r="AZ294" s="17"/>
      <c r="BA294" s="17"/>
      <c r="BB294" s="17"/>
      <c r="BC294" s="17"/>
      <c r="BD294" s="17"/>
      <c r="BE294" s="17"/>
      <c r="BF294" s="17"/>
      <c r="BG294" s="17"/>
      <c r="BH294" s="17"/>
      <c r="BI294" s="17"/>
      <c r="BJ294" s="17"/>
      <c r="CA294" s="18"/>
    </row>
    <row r="295" spans="45:79">
      <c r="AS295" s="16"/>
      <c r="AZ295" s="17"/>
      <c r="BA295" s="17"/>
      <c r="BB295" s="17"/>
      <c r="BC295" s="17"/>
      <c r="BD295" s="17"/>
      <c r="BE295" s="17"/>
      <c r="BF295" s="17"/>
      <c r="BG295" s="17"/>
      <c r="BH295" s="17"/>
      <c r="BI295" s="17"/>
      <c r="BJ295" s="17"/>
      <c r="CA295" s="18"/>
    </row>
    <row r="296" spans="45:79">
      <c r="AS296" s="16"/>
      <c r="AZ296" s="17"/>
      <c r="BA296" s="17"/>
      <c r="BB296" s="17"/>
      <c r="BC296" s="17"/>
      <c r="BD296" s="17"/>
      <c r="BE296" s="17"/>
      <c r="BF296" s="17"/>
      <c r="BG296" s="17"/>
      <c r="BH296" s="17"/>
      <c r="BI296" s="17"/>
      <c r="BJ296" s="17"/>
      <c r="CA296" s="18"/>
    </row>
    <row r="297" spans="45:79">
      <c r="AS297" s="16"/>
      <c r="AZ297" s="17"/>
      <c r="BA297" s="17"/>
      <c r="BB297" s="17"/>
      <c r="BC297" s="17"/>
      <c r="BD297" s="17"/>
      <c r="BE297" s="17"/>
      <c r="BF297" s="17"/>
      <c r="BG297" s="17"/>
      <c r="BH297" s="17"/>
      <c r="BI297" s="17"/>
      <c r="BJ297" s="17"/>
      <c r="CA297" s="18"/>
    </row>
    <row r="298" spans="45:79">
      <c r="AS298" s="16"/>
      <c r="AZ298" s="17"/>
      <c r="BA298" s="17"/>
      <c r="BB298" s="17"/>
      <c r="BC298" s="17"/>
      <c r="BD298" s="17"/>
      <c r="BE298" s="17"/>
      <c r="BF298" s="17"/>
      <c r="BG298" s="17"/>
      <c r="BH298" s="17"/>
      <c r="BI298" s="17"/>
      <c r="BJ298" s="17"/>
      <c r="CA298" s="18"/>
    </row>
    <row r="299" spans="45:79">
      <c r="AS299" s="16"/>
      <c r="AZ299" s="17"/>
      <c r="BA299" s="17"/>
      <c r="BB299" s="17"/>
      <c r="BC299" s="17"/>
      <c r="BD299" s="17"/>
      <c r="BE299" s="17"/>
      <c r="BF299" s="17"/>
      <c r="BG299" s="17"/>
      <c r="BH299" s="17"/>
      <c r="BI299" s="17"/>
      <c r="BJ299" s="17"/>
      <c r="CA299" s="18"/>
    </row>
    <row r="300" spans="45:79">
      <c r="AS300" s="16"/>
      <c r="AZ300" s="17"/>
      <c r="BA300" s="17"/>
      <c r="BB300" s="17"/>
      <c r="BC300" s="17"/>
      <c r="BD300" s="17"/>
      <c r="BE300" s="17"/>
      <c r="BF300" s="17"/>
      <c r="BG300" s="17"/>
      <c r="BH300" s="17"/>
      <c r="BI300" s="17"/>
      <c r="BJ300" s="17"/>
      <c r="CA300" s="18"/>
    </row>
    <row r="301" spans="45:79">
      <c r="AS301" s="16"/>
      <c r="AZ301" s="17"/>
      <c r="BA301" s="17"/>
      <c r="BB301" s="17"/>
      <c r="BC301" s="17"/>
      <c r="BD301" s="17"/>
      <c r="BE301" s="17"/>
      <c r="BF301" s="17"/>
      <c r="BG301" s="17"/>
      <c r="BH301" s="17"/>
      <c r="BI301" s="17"/>
      <c r="BJ301" s="17"/>
      <c r="CA301" s="18"/>
    </row>
    <row r="302" spans="45:79">
      <c r="AS302" s="16"/>
      <c r="AZ302" s="17"/>
      <c r="BA302" s="17"/>
      <c r="BB302" s="17"/>
      <c r="BC302" s="17"/>
      <c r="BD302" s="17"/>
      <c r="BE302" s="17"/>
      <c r="BF302" s="17"/>
      <c r="BG302" s="17"/>
      <c r="BH302" s="17"/>
      <c r="BI302" s="17"/>
      <c r="BJ302" s="17"/>
      <c r="CA302" s="18"/>
    </row>
    <row r="303" spans="45:79">
      <c r="AS303" s="16"/>
      <c r="AZ303" s="17"/>
      <c r="BA303" s="17"/>
      <c r="BB303" s="17"/>
      <c r="BC303" s="17"/>
      <c r="BD303" s="17"/>
      <c r="BE303" s="17"/>
      <c r="BF303" s="17"/>
      <c r="BG303" s="17"/>
      <c r="BH303" s="17"/>
      <c r="BI303" s="17"/>
      <c r="BJ303" s="17"/>
      <c r="CA303" s="18"/>
    </row>
    <row r="304" spans="45:79">
      <c r="AS304" s="16"/>
      <c r="AZ304" s="17"/>
      <c r="BA304" s="17"/>
      <c r="BB304" s="17"/>
      <c r="BC304" s="17"/>
      <c r="BD304" s="17"/>
      <c r="BE304" s="17"/>
      <c r="BF304" s="17"/>
      <c r="BG304" s="17"/>
      <c r="BH304" s="17"/>
      <c r="BI304" s="17"/>
      <c r="BJ304" s="17"/>
      <c r="CA304" s="18"/>
    </row>
    <row r="305" spans="45:79">
      <c r="AS305" s="16"/>
      <c r="AZ305" s="17"/>
      <c r="BA305" s="17"/>
      <c r="BB305" s="17"/>
      <c r="BC305" s="17"/>
      <c r="BD305" s="17"/>
      <c r="BE305" s="17"/>
      <c r="BF305" s="17"/>
      <c r="BG305" s="17"/>
      <c r="BH305" s="17"/>
      <c r="BI305" s="17"/>
      <c r="BJ305" s="17"/>
      <c r="CA305" s="18"/>
    </row>
    <row r="306" spans="45:79">
      <c r="AS306" s="16"/>
      <c r="AZ306" s="17"/>
      <c r="BA306" s="17"/>
      <c r="BB306" s="17"/>
      <c r="BC306" s="17"/>
      <c r="BD306" s="17"/>
      <c r="BE306" s="17"/>
      <c r="BF306" s="17"/>
      <c r="BG306" s="17"/>
      <c r="BH306" s="17"/>
      <c r="BI306" s="17"/>
      <c r="BJ306" s="17"/>
      <c r="CA306" s="18"/>
    </row>
    <row r="307" spans="45:79">
      <c r="AS307" s="16"/>
      <c r="AZ307" s="17"/>
      <c r="BA307" s="17"/>
      <c r="BB307" s="17"/>
      <c r="BC307" s="17"/>
      <c r="BD307" s="17"/>
      <c r="BE307" s="17"/>
      <c r="BF307" s="17"/>
      <c r="BG307" s="17"/>
      <c r="BH307" s="17"/>
      <c r="BI307" s="17"/>
      <c r="BJ307" s="17"/>
      <c r="CA307" s="18"/>
    </row>
    <row r="308" spans="45:79">
      <c r="AS308" s="16"/>
      <c r="AZ308" s="17"/>
      <c r="BA308" s="17"/>
      <c r="BB308" s="17"/>
      <c r="BC308" s="17"/>
      <c r="BD308" s="17"/>
      <c r="BE308" s="17"/>
      <c r="BF308" s="17"/>
      <c r="BG308" s="17"/>
      <c r="BH308" s="17"/>
      <c r="BI308" s="17"/>
      <c r="BJ308" s="17"/>
      <c r="CA308" s="18"/>
    </row>
    <row r="309" spans="45:79">
      <c r="AS309" s="16"/>
      <c r="AZ309" s="17"/>
      <c r="BA309" s="17"/>
      <c r="BB309" s="17"/>
      <c r="BC309" s="17"/>
      <c r="BD309" s="17"/>
      <c r="BE309" s="17"/>
      <c r="BF309" s="17"/>
      <c r="BG309" s="17"/>
      <c r="BH309" s="17"/>
      <c r="BI309" s="17"/>
      <c r="BJ309" s="17"/>
      <c r="CA309" s="18"/>
    </row>
    <row r="310" spans="45:79">
      <c r="AS310" s="16"/>
      <c r="AZ310" s="17"/>
      <c r="BA310" s="17"/>
      <c r="BB310" s="17"/>
      <c r="BC310" s="17"/>
      <c r="BD310" s="17"/>
      <c r="BE310" s="17"/>
      <c r="BF310" s="17"/>
      <c r="BG310" s="17"/>
      <c r="BH310" s="17"/>
      <c r="BI310" s="17"/>
      <c r="BJ310" s="17"/>
      <c r="CA310" s="18"/>
    </row>
    <row r="311" spans="45:79">
      <c r="AS311" s="16"/>
      <c r="AZ311" s="17"/>
      <c r="BA311" s="17"/>
      <c r="BB311" s="17"/>
      <c r="BC311" s="17"/>
      <c r="BD311" s="17"/>
      <c r="BE311" s="17"/>
      <c r="BF311" s="17"/>
      <c r="BG311" s="17"/>
      <c r="BH311" s="17"/>
      <c r="BI311" s="17"/>
      <c r="BJ311" s="17"/>
      <c r="CA311" s="18"/>
    </row>
    <row r="312" spans="45:79">
      <c r="AS312" s="16"/>
      <c r="AZ312" s="17"/>
      <c r="BA312" s="17"/>
      <c r="BB312" s="17"/>
      <c r="BC312" s="17"/>
      <c r="BD312" s="17"/>
      <c r="BE312" s="17"/>
      <c r="BF312" s="17"/>
      <c r="BG312" s="17"/>
      <c r="BH312" s="17"/>
      <c r="BI312" s="17"/>
      <c r="BJ312" s="17"/>
      <c r="CA312" s="18"/>
    </row>
    <row r="313" spans="45:79">
      <c r="AS313" s="16"/>
      <c r="AZ313" s="17"/>
      <c r="BA313" s="17"/>
      <c r="BB313" s="17"/>
      <c r="BC313" s="17"/>
      <c r="BD313" s="17"/>
      <c r="BE313" s="17"/>
      <c r="BF313" s="17"/>
      <c r="BG313" s="17"/>
      <c r="BH313" s="17"/>
      <c r="BI313" s="17"/>
      <c r="BJ313" s="17"/>
      <c r="CA313" s="18"/>
    </row>
    <row r="314" spans="45:79">
      <c r="AS314" s="16"/>
      <c r="AZ314" s="17"/>
      <c r="BA314" s="17"/>
      <c r="BB314" s="17"/>
      <c r="BC314" s="17"/>
      <c r="BD314" s="17"/>
      <c r="BE314" s="17"/>
      <c r="BF314" s="17"/>
      <c r="BG314" s="17"/>
      <c r="BH314" s="17"/>
      <c r="BI314" s="17"/>
      <c r="BJ314" s="17"/>
      <c r="CA314" s="18"/>
    </row>
    <row r="315" spans="45:79">
      <c r="AS315" s="16"/>
      <c r="AZ315" s="17"/>
      <c r="BA315" s="17"/>
      <c r="BB315" s="17"/>
      <c r="BC315" s="17"/>
      <c r="BD315" s="17"/>
      <c r="BE315" s="17"/>
      <c r="BF315" s="17"/>
      <c r="BG315" s="17"/>
      <c r="BH315" s="17"/>
      <c r="BI315" s="17"/>
      <c r="BJ315" s="17"/>
      <c r="CA315" s="18"/>
    </row>
    <row r="316" spans="45:79">
      <c r="AS316" s="16"/>
      <c r="AZ316" s="17"/>
      <c r="BA316" s="17"/>
      <c r="BB316" s="17"/>
      <c r="BC316" s="17"/>
      <c r="BD316" s="17"/>
      <c r="BE316" s="17"/>
      <c r="BF316" s="17"/>
      <c r="BG316" s="17"/>
      <c r="BH316" s="17"/>
      <c r="BI316" s="17"/>
      <c r="BJ316" s="17"/>
      <c r="CA316" s="18"/>
    </row>
    <row r="317" spans="45:79">
      <c r="AS317" s="16"/>
      <c r="AZ317" s="17"/>
      <c r="BA317" s="17"/>
      <c r="BB317" s="17"/>
      <c r="BC317" s="17"/>
      <c r="BD317" s="17"/>
      <c r="BE317" s="17"/>
      <c r="BF317" s="17"/>
      <c r="BG317" s="17"/>
      <c r="BH317" s="17"/>
      <c r="BI317" s="17"/>
      <c r="BJ317" s="17"/>
      <c r="CA317" s="18"/>
    </row>
    <row r="318" spans="45:79">
      <c r="AS318" s="16"/>
      <c r="AZ318" s="17"/>
      <c r="BA318" s="17"/>
      <c r="BB318" s="17"/>
      <c r="BC318" s="17"/>
      <c r="BD318" s="17"/>
      <c r="BE318" s="17"/>
      <c r="BF318" s="17"/>
      <c r="BG318" s="17"/>
      <c r="BH318" s="17"/>
      <c r="BI318" s="17"/>
      <c r="BJ318" s="17"/>
      <c r="CA318" s="18"/>
    </row>
    <row r="319" spans="45:79">
      <c r="AS319" s="16"/>
      <c r="AZ319" s="17"/>
      <c r="BA319" s="17"/>
      <c r="BB319" s="17"/>
      <c r="BC319" s="17"/>
      <c r="BD319" s="17"/>
      <c r="BE319" s="17"/>
      <c r="BF319" s="17"/>
      <c r="BG319" s="17"/>
      <c r="BH319" s="17"/>
      <c r="BI319" s="17"/>
      <c r="BJ319" s="17"/>
      <c r="CA319" s="18"/>
    </row>
    <row r="320" spans="45:79">
      <c r="AS320" s="16"/>
      <c r="AZ320" s="17"/>
      <c r="BA320" s="17"/>
      <c r="BB320" s="17"/>
      <c r="BC320" s="17"/>
      <c r="BD320" s="17"/>
      <c r="BE320" s="17"/>
      <c r="BF320" s="17"/>
      <c r="BG320" s="17"/>
      <c r="BH320" s="17"/>
      <c r="BI320" s="17"/>
      <c r="BJ320" s="17"/>
      <c r="CA320" s="18"/>
    </row>
    <row r="321" spans="45:79">
      <c r="AS321" s="16"/>
      <c r="AZ321" s="17"/>
      <c r="BA321" s="17"/>
      <c r="BB321" s="17"/>
      <c r="BC321" s="17"/>
      <c r="BD321" s="17"/>
      <c r="BE321" s="17"/>
      <c r="BF321" s="17"/>
      <c r="BG321" s="17"/>
      <c r="BH321" s="17"/>
      <c r="BI321" s="17"/>
      <c r="BJ321" s="17"/>
      <c r="CA321" s="18"/>
    </row>
    <row r="322" spans="45:79">
      <c r="AS322" s="16"/>
      <c r="AZ322" s="17"/>
      <c r="BA322" s="17"/>
      <c r="BB322" s="17"/>
      <c r="BC322" s="17"/>
      <c r="BD322" s="17"/>
      <c r="BE322" s="17"/>
      <c r="BF322" s="17"/>
      <c r="BG322" s="17"/>
      <c r="BH322" s="17"/>
      <c r="BI322" s="17"/>
      <c r="BJ322" s="17"/>
      <c r="CA322" s="18"/>
    </row>
    <row r="323" spans="45:79">
      <c r="AS323" s="16"/>
      <c r="AZ323" s="17"/>
      <c r="BA323" s="17"/>
      <c r="BB323" s="17"/>
      <c r="BC323" s="17"/>
      <c r="BD323" s="17"/>
      <c r="BE323" s="17"/>
      <c r="BF323" s="17"/>
      <c r="BG323" s="17"/>
      <c r="BH323" s="17"/>
      <c r="BI323" s="17"/>
      <c r="BJ323" s="17"/>
      <c r="CA323" s="18"/>
    </row>
    <row r="324" spans="45:79">
      <c r="AS324" s="16"/>
      <c r="AZ324" s="17"/>
      <c r="BA324" s="17"/>
      <c r="BB324" s="17"/>
      <c r="BC324" s="17"/>
      <c r="BD324" s="17"/>
      <c r="BE324" s="17"/>
      <c r="BF324" s="17"/>
      <c r="BG324" s="17"/>
      <c r="BH324" s="17"/>
      <c r="BI324" s="17"/>
      <c r="BJ324" s="17"/>
      <c r="CA324" s="18"/>
    </row>
    <row r="325" spans="45:79">
      <c r="AS325" s="16"/>
      <c r="AZ325" s="17"/>
      <c r="BA325" s="17"/>
      <c r="BB325" s="17"/>
      <c r="BC325" s="17"/>
      <c r="BD325" s="17"/>
      <c r="BE325" s="17"/>
      <c r="BF325" s="17"/>
      <c r="BG325" s="17"/>
      <c r="BH325" s="17"/>
      <c r="BI325" s="17"/>
      <c r="BJ325" s="17"/>
      <c r="CA325" s="18"/>
    </row>
    <row r="326" spans="45:79">
      <c r="AS326" s="16"/>
      <c r="AZ326" s="17"/>
      <c r="BA326" s="17"/>
      <c r="BB326" s="17"/>
      <c r="BC326" s="17"/>
      <c r="BD326" s="17"/>
      <c r="BE326" s="17"/>
      <c r="BF326" s="17"/>
      <c r="BG326" s="17"/>
      <c r="BH326" s="17"/>
      <c r="BI326" s="17"/>
      <c r="BJ326" s="17"/>
      <c r="CA326" s="18"/>
    </row>
    <row r="327" spans="45:79">
      <c r="AS327" s="16"/>
      <c r="AZ327" s="17"/>
      <c r="BA327" s="17"/>
      <c r="BB327" s="17"/>
      <c r="BC327" s="17"/>
      <c r="BD327" s="17"/>
      <c r="BE327" s="17"/>
      <c r="BF327" s="17"/>
      <c r="BG327" s="17"/>
      <c r="BH327" s="17"/>
      <c r="BI327" s="17"/>
      <c r="BJ327" s="17"/>
      <c r="CA327" s="18"/>
    </row>
    <row r="328" spans="45:79">
      <c r="AS328" s="16"/>
      <c r="AZ328" s="17"/>
      <c r="BA328" s="17"/>
      <c r="BB328" s="17"/>
      <c r="BC328" s="17"/>
      <c r="BD328" s="17"/>
      <c r="BE328" s="17"/>
      <c r="BF328" s="17"/>
      <c r="BG328" s="17"/>
      <c r="BH328" s="17"/>
      <c r="BI328" s="17"/>
      <c r="BJ328" s="17"/>
      <c r="CA328" s="18"/>
    </row>
    <row r="329" spans="45:79">
      <c r="AS329" s="16"/>
      <c r="AZ329" s="17"/>
      <c r="BA329" s="17"/>
      <c r="BB329" s="17"/>
      <c r="BC329" s="17"/>
      <c r="BD329" s="17"/>
      <c r="BE329" s="17"/>
      <c r="BF329" s="17"/>
      <c r="BG329" s="17"/>
      <c r="BH329" s="17"/>
      <c r="BI329" s="17"/>
      <c r="BJ329" s="17"/>
      <c r="CA329" s="18"/>
    </row>
    <row r="330" spans="45:79">
      <c r="AS330" s="16"/>
      <c r="AZ330" s="17"/>
      <c r="BA330" s="17"/>
      <c r="BB330" s="17"/>
      <c r="BC330" s="17"/>
      <c r="BD330" s="17"/>
      <c r="BE330" s="17"/>
      <c r="BF330" s="17"/>
      <c r="BG330" s="17"/>
      <c r="BH330" s="17"/>
      <c r="BI330" s="17"/>
      <c r="BJ330" s="17"/>
      <c r="CA330" s="18"/>
    </row>
    <row r="331" spans="45:79">
      <c r="AS331" s="16"/>
      <c r="AZ331" s="17"/>
      <c r="BA331" s="17"/>
      <c r="BB331" s="17"/>
      <c r="BC331" s="17"/>
      <c r="BD331" s="17"/>
      <c r="BE331" s="17"/>
      <c r="BF331" s="17"/>
      <c r="BG331" s="17"/>
      <c r="BH331" s="17"/>
      <c r="BI331" s="17"/>
      <c r="BJ331" s="17"/>
      <c r="CA331" s="18"/>
    </row>
    <row r="332" spans="45:79">
      <c r="AS332" s="16"/>
      <c r="AZ332" s="17"/>
      <c r="BA332" s="17"/>
      <c r="BB332" s="17"/>
      <c r="BC332" s="17"/>
      <c r="BD332" s="17"/>
      <c r="BE332" s="17"/>
      <c r="BF332" s="17"/>
      <c r="BG332" s="17"/>
      <c r="BH332" s="17"/>
      <c r="BI332" s="17"/>
      <c r="BJ332" s="17"/>
      <c r="CA332" s="18"/>
    </row>
    <row r="333" spans="45:79">
      <c r="AS333" s="16"/>
      <c r="AZ333" s="17"/>
      <c r="BA333" s="17"/>
      <c r="BB333" s="17"/>
      <c r="BC333" s="17"/>
      <c r="BD333" s="17"/>
      <c r="BE333" s="17"/>
      <c r="BF333" s="17"/>
      <c r="BG333" s="17"/>
      <c r="BH333" s="17"/>
      <c r="BI333" s="17"/>
      <c r="BJ333" s="17"/>
      <c r="CA333" s="18"/>
    </row>
    <row r="334" spans="45:79">
      <c r="AS334" s="16"/>
      <c r="AZ334" s="17"/>
      <c r="BA334" s="17"/>
      <c r="BB334" s="17"/>
      <c r="BC334" s="17"/>
      <c r="BD334" s="17"/>
      <c r="BE334" s="17"/>
      <c r="BF334" s="17"/>
      <c r="BG334" s="17"/>
      <c r="BH334" s="17"/>
      <c r="BI334" s="17"/>
      <c r="BJ334" s="17"/>
      <c r="CA334" s="18"/>
    </row>
    <row r="335" spans="45:79">
      <c r="AS335" s="16"/>
      <c r="AZ335" s="17"/>
      <c r="BA335" s="17"/>
      <c r="BB335" s="17"/>
      <c r="BC335" s="17"/>
      <c r="BD335" s="17"/>
      <c r="BE335" s="17"/>
      <c r="BF335" s="17"/>
      <c r="BG335" s="17"/>
      <c r="BH335" s="17"/>
      <c r="BI335" s="17"/>
      <c r="BJ335" s="17"/>
      <c r="CA335" s="18"/>
    </row>
    <row r="336" spans="45:79">
      <c r="AS336" s="16"/>
      <c r="AZ336" s="17"/>
      <c r="BA336" s="17"/>
      <c r="BB336" s="17"/>
      <c r="BC336" s="17"/>
      <c r="BD336" s="17"/>
      <c r="BE336" s="17"/>
      <c r="BF336" s="17"/>
      <c r="BG336" s="17"/>
      <c r="BH336" s="17"/>
      <c r="BI336" s="17"/>
      <c r="BJ336" s="17"/>
      <c r="CA336" s="18"/>
    </row>
    <row r="337" spans="45:79">
      <c r="AS337" s="16"/>
      <c r="AZ337" s="17"/>
      <c r="BA337" s="17"/>
      <c r="BB337" s="17"/>
      <c r="BC337" s="17"/>
      <c r="BD337" s="17"/>
      <c r="BE337" s="17"/>
      <c r="BF337" s="17"/>
      <c r="BG337" s="17"/>
      <c r="BH337" s="17"/>
      <c r="BI337" s="17"/>
      <c r="BJ337" s="17"/>
      <c r="CA337" s="18"/>
    </row>
    <row r="338" spans="45:79">
      <c r="AS338" s="16"/>
      <c r="AZ338" s="17"/>
      <c r="BA338" s="17"/>
      <c r="BB338" s="17"/>
      <c r="BC338" s="17"/>
      <c r="BD338" s="17"/>
      <c r="BE338" s="17"/>
      <c r="BF338" s="17"/>
      <c r="BG338" s="17"/>
      <c r="BH338" s="17"/>
      <c r="BI338" s="17"/>
      <c r="BJ338" s="17"/>
      <c r="CA338" s="18"/>
    </row>
    <row r="339" spans="45:79">
      <c r="AS339" s="16"/>
      <c r="AZ339" s="17"/>
      <c r="BA339" s="17"/>
      <c r="BB339" s="17"/>
      <c r="BC339" s="17"/>
      <c r="BD339" s="17"/>
      <c r="BE339" s="17"/>
      <c r="BF339" s="17"/>
      <c r="BG339" s="17"/>
      <c r="BH339" s="17"/>
      <c r="BI339" s="17"/>
      <c r="BJ339" s="17"/>
      <c r="CA339" s="18"/>
    </row>
    <row r="340" spans="45:79">
      <c r="AS340" s="16"/>
      <c r="AZ340" s="17"/>
      <c r="BA340" s="17"/>
      <c r="BB340" s="17"/>
      <c r="BC340" s="17"/>
      <c r="BD340" s="17"/>
      <c r="BE340" s="17"/>
      <c r="BF340" s="17"/>
      <c r="BG340" s="17"/>
      <c r="BH340" s="17"/>
      <c r="BI340" s="17"/>
      <c r="BJ340" s="17"/>
      <c r="CA340" s="18"/>
    </row>
    <row r="341" spans="45:79">
      <c r="AS341" s="16"/>
      <c r="AZ341" s="17"/>
      <c r="BA341" s="17"/>
      <c r="BB341" s="17"/>
      <c r="BC341" s="17"/>
      <c r="BD341" s="17"/>
      <c r="BE341" s="17"/>
      <c r="BF341" s="17"/>
      <c r="BG341" s="17"/>
      <c r="BH341" s="17"/>
      <c r="BI341" s="17"/>
      <c r="BJ341" s="17"/>
      <c r="CA341" s="18"/>
    </row>
    <row r="342" spans="45:79">
      <c r="AS342" s="16"/>
      <c r="AZ342" s="17"/>
      <c r="BA342" s="17"/>
      <c r="BB342" s="17"/>
      <c r="BC342" s="17"/>
      <c r="BD342" s="17"/>
      <c r="BE342" s="17"/>
      <c r="BF342" s="17"/>
      <c r="BG342" s="17"/>
      <c r="BH342" s="17"/>
      <c r="BI342" s="17"/>
      <c r="BJ342" s="17"/>
      <c r="CA342" s="18"/>
    </row>
    <row r="343" spans="45:79">
      <c r="AS343" s="16"/>
      <c r="AZ343" s="17"/>
      <c r="BA343" s="17"/>
      <c r="BB343" s="17"/>
      <c r="BC343" s="17"/>
      <c r="BD343" s="17"/>
      <c r="BE343" s="17"/>
      <c r="BF343" s="17"/>
      <c r="BG343" s="17"/>
      <c r="BH343" s="17"/>
      <c r="BI343" s="17"/>
      <c r="BJ343" s="17"/>
      <c r="CA343" s="18"/>
    </row>
    <row r="344" spans="45:79">
      <c r="AS344" s="16"/>
      <c r="AZ344" s="17"/>
      <c r="BA344" s="17"/>
      <c r="BB344" s="17"/>
      <c r="BC344" s="17"/>
      <c r="BD344" s="17"/>
      <c r="BE344" s="17"/>
      <c r="BF344" s="17"/>
      <c r="BG344" s="17"/>
      <c r="BH344" s="17"/>
      <c r="BI344" s="17"/>
      <c r="BJ344" s="17"/>
      <c r="CA344" s="18"/>
    </row>
    <row r="345" spans="45:79">
      <c r="AS345" s="16"/>
      <c r="AZ345" s="17"/>
      <c r="BA345" s="17"/>
      <c r="BB345" s="17"/>
      <c r="BC345" s="17"/>
      <c r="BD345" s="17"/>
      <c r="BE345" s="17"/>
      <c r="BF345" s="17"/>
      <c r="BG345" s="17"/>
      <c r="BH345" s="17"/>
      <c r="BI345" s="17"/>
      <c r="BJ345" s="17"/>
      <c r="CA345" s="18"/>
    </row>
    <row r="346" spans="45:79">
      <c r="AS346" s="16"/>
      <c r="AZ346" s="17"/>
      <c r="BA346" s="17"/>
      <c r="BB346" s="17"/>
      <c r="BC346" s="17"/>
      <c r="BD346" s="17"/>
      <c r="BE346" s="17"/>
      <c r="BF346" s="17"/>
      <c r="BG346" s="17"/>
      <c r="BH346" s="17"/>
      <c r="BI346" s="17"/>
      <c r="BJ346" s="17"/>
      <c r="CA346" s="18"/>
    </row>
    <row r="347" spans="45:79">
      <c r="AS347" s="16"/>
      <c r="AZ347" s="17"/>
      <c r="BA347" s="17"/>
      <c r="BB347" s="17"/>
      <c r="BC347" s="17"/>
      <c r="BD347" s="17"/>
      <c r="BE347" s="17"/>
      <c r="BF347" s="17"/>
      <c r="BG347" s="17"/>
      <c r="BH347" s="17"/>
      <c r="BI347" s="17"/>
      <c r="BJ347" s="17"/>
      <c r="CA347" s="18"/>
    </row>
    <row r="348" spans="45:79">
      <c r="AS348" s="16"/>
      <c r="AZ348" s="17"/>
      <c r="BA348" s="17"/>
      <c r="BB348" s="17"/>
      <c r="BC348" s="17"/>
      <c r="BD348" s="17"/>
      <c r="BE348" s="17"/>
      <c r="BF348" s="17"/>
      <c r="BG348" s="17"/>
      <c r="BH348" s="17"/>
      <c r="BI348" s="17"/>
      <c r="BJ348" s="17"/>
      <c r="CA348" s="18"/>
    </row>
    <row r="349" spans="45:79">
      <c r="AS349" s="16"/>
      <c r="AZ349" s="17"/>
      <c r="BA349" s="17"/>
      <c r="BB349" s="17"/>
      <c r="BC349" s="17"/>
      <c r="BD349" s="17"/>
      <c r="BE349" s="17"/>
      <c r="BF349" s="17"/>
      <c r="BG349" s="17"/>
      <c r="BH349" s="17"/>
      <c r="BI349" s="17"/>
      <c r="BJ349" s="17"/>
      <c r="CA349" s="18"/>
    </row>
    <row r="350" spans="45:79">
      <c r="AS350" s="16"/>
      <c r="AZ350" s="17"/>
      <c r="BA350" s="17"/>
      <c r="BB350" s="17"/>
      <c r="BC350" s="17"/>
      <c r="BD350" s="17"/>
      <c r="BE350" s="17"/>
      <c r="BF350" s="17"/>
      <c r="BG350" s="17"/>
      <c r="BH350" s="17"/>
      <c r="BI350" s="17"/>
      <c r="BJ350" s="17"/>
      <c r="CA350" s="18"/>
    </row>
    <row r="351" spans="45:79">
      <c r="AS351" s="16"/>
      <c r="AZ351" s="17"/>
      <c r="BA351" s="17"/>
      <c r="BB351" s="17"/>
      <c r="BC351" s="17"/>
      <c r="BD351" s="17"/>
      <c r="BE351" s="17"/>
      <c r="BF351" s="17"/>
      <c r="BG351" s="17"/>
      <c r="BH351" s="17"/>
      <c r="BI351" s="17"/>
      <c r="BJ351" s="17"/>
      <c r="CA351" s="18"/>
    </row>
    <row r="352" spans="45:79">
      <c r="AS352" s="16"/>
      <c r="AZ352" s="17"/>
      <c r="BA352" s="17"/>
      <c r="BB352" s="17"/>
      <c r="BC352" s="17"/>
      <c r="BD352" s="17"/>
      <c r="BE352" s="17"/>
      <c r="BF352" s="17"/>
      <c r="BG352" s="17"/>
      <c r="BH352" s="17"/>
      <c r="BI352" s="17"/>
      <c r="BJ352" s="17"/>
      <c r="CA352" s="18"/>
    </row>
    <row r="353" spans="45:79">
      <c r="AS353" s="16"/>
      <c r="AZ353" s="17"/>
      <c r="BA353" s="17"/>
      <c r="BB353" s="17"/>
      <c r="BC353" s="17"/>
      <c r="BD353" s="17"/>
      <c r="BE353" s="17"/>
      <c r="BF353" s="17"/>
      <c r="BG353" s="17"/>
      <c r="BH353" s="17"/>
      <c r="BI353" s="17"/>
      <c r="BJ353" s="17"/>
      <c r="CA353" s="18"/>
    </row>
    <row r="354" spans="45:79">
      <c r="AS354" s="16"/>
      <c r="AZ354" s="17"/>
      <c r="BA354" s="17"/>
      <c r="BB354" s="17"/>
      <c r="BC354" s="17"/>
      <c r="BD354" s="17"/>
      <c r="BE354" s="17"/>
      <c r="BF354" s="17"/>
      <c r="BG354" s="17"/>
      <c r="BH354" s="17"/>
      <c r="BI354" s="17"/>
      <c r="BJ354" s="17"/>
      <c r="CA354" s="18"/>
    </row>
    <row r="355" spans="45:79">
      <c r="AS355" s="16"/>
      <c r="AZ355" s="17"/>
      <c r="BA355" s="17"/>
      <c r="BB355" s="17"/>
      <c r="BC355" s="17"/>
      <c r="BD355" s="17"/>
      <c r="BE355" s="17"/>
      <c r="BF355" s="17"/>
      <c r="BG355" s="17"/>
      <c r="BH355" s="17"/>
      <c r="BI355" s="17"/>
      <c r="BJ355" s="17"/>
      <c r="CA355" s="18"/>
    </row>
    <row r="356" spans="45:79">
      <c r="AS356" s="16"/>
      <c r="AZ356" s="17"/>
      <c r="BA356" s="17"/>
      <c r="BB356" s="17"/>
      <c r="BC356" s="17"/>
      <c r="BD356" s="17"/>
      <c r="BE356" s="17"/>
      <c r="BF356" s="17"/>
      <c r="BG356" s="17"/>
      <c r="BH356" s="17"/>
      <c r="BI356" s="17"/>
      <c r="BJ356" s="17"/>
      <c r="CA356" s="18"/>
    </row>
    <row r="357" spans="45:79">
      <c r="AS357" s="16"/>
      <c r="AZ357" s="17"/>
      <c r="BA357" s="17"/>
      <c r="BB357" s="17"/>
      <c r="BC357" s="17"/>
      <c r="BD357" s="17"/>
      <c r="BE357" s="17"/>
      <c r="BF357" s="17"/>
      <c r="BG357" s="17"/>
      <c r="BH357" s="17"/>
      <c r="BI357" s="17"/>
      <c r="BJ357" s="17"/>
      <c r="CA357" s="18"/>
    </row>
    <row r="358" spans="45:79">
      <c r="AS358" s="16"/>
      <c r="AZ358" s="17"/>
      <c r="BA358" s="17"/>
      <c r="BB358" s="17"/>
      <c r="BC358" s="17"/>
      <c r="BD358" s="17"/>
      <c r="BE358" s="17"/>
      <c r="BF358" s="17"/>
      <c r="BG358" s="17"/>
      <c r="BH358" s="17"/>
      <c r="BI358" s="17"/>
      <c r="BJ358" s="17"/>
      <c r="CA358" s="18"/>
    </row>
    <row r="359" spans="45:79">
      <c r="AS359" s="16"/>
      <c r="AZ359" s="17"/>
      <c r="BA359" s="17"/>
      <c r="BB359" s="17"/>
      <c r="BC359" s="17"/>
      <c r="BD359" s="17"/>
      <c r="BE359" s="17"/>
      <c r="BF359" s="17"/>
      <c r="BG359" s="17"/>
      <c r="BH359" s="17"/>
      <c r="BI359" s="17"/>
      <c r="BJ359" s="17"/>
      <c r="CA359" s="18"/>
    </row>
    <row r="360" spans="45:79">
      <c r="AS360" s="16"/>
      <c r="AZ360" s="17"/>
      <c r="BA360" s="17"/>
      <c r="BB360" s="17"/>
      <c r="BC360" s="17"/>
      <c r="BD360" s="17"/>
      <c r="BE360" s="17"/>
      <c r="BF360" s="17"/>
      <c r="BG360" s="17"/>
      <c r="BH360" s="17"/>
      <c r="BI360" s="17"/>
      <c r="BJ360" s="17"/>
      <c r="CA360" s="18"/>
    </row>
    <row r="361" spans="45:79">
      <c r="AS361" s="16"/>
      <c r="AZ361" s="17"/>
      <c r="BA361" s="17"/>
      <c r="BB361" s="17"/>
      <c r="BC361" s="17"/>
      <c r="BD361" s="17"/>
      <c r="BE361" s="17"/>
      <c r="BF361" s="17"/>
      <c r="BG361" s="17"/>
      <c r="BH361" s="17"/>
      <c r="BI361" s="17"/>
      <c r="BJ361" s="17"/>
      <c r="CA361" s="18"/>
    </row>
    <row r="362" spans="45:79">
      <c r="AS362" s="16"/>
      <c r="AZ362" s="17"/>
      <c r="BA362" s="17"/>
      <c r="BB362" s="17"/>
      <c r="BC362" s="17"/>
      <c r="BD362" s="17"/>
      <c r="BE362" s="17"/>
      <c r="BF362" s="17"/>
      <c r="BG362" s="17"/>
      <c r="BH362" s="17"/>
      <c r="BI362" s="17"/>
      <c r="BJ362" s="17"/>
      <c r="CA362" s="18"/>
    </row>
    <row r="363" spans="45:79">
      <c r="AS363" s="16"/>
      <c r="AZ363" s="17"/>
      <c r="BA363" s="17"/>
      <c r="BB363" s="17"/>
      <c r="BC363" s="17"/>
      <c r="BD363" s="17"/>
      <c r="BE363" s="17"/>
      <c r="BF363" s="17"/>
      <c r="BG363" s="17"/>
      <c r="BH363" s="17"/>
      <c r="BI363" s="17"/>
      <c r="BJ363" s="17"/>
      <c r="CA363" s="18"/>
    </row>
    <row r="364" spans="45:79">
      <c r="AS364" s="16"/>
      <c r="AZ364" s="17"/>
      <c r="BA364" s="17"/>
      <c r="BB364" s="17"/>
      <c r="BC364" s="17"/>
      <c r="BD364" s="17"/>
      <c r="BE364" s="17"/>
      <c r="BF364" s="17"/>
      <c r="BG364" s="17"/>
      <c r="BH364" s="17"/>
      <c r="BI364" s="17"/>
      <c r="BJ364" s="17"/>
      <c r="CA364" s="18"/>
    </row>
    <row r="365" spans="45:79">
      <c r="AS365" s="16"/>
      <c r="AZ365" s="17"/>
      <c r="BA365" s="17"/>
      <c r="BB365" s="17"/>
      <c r="BC365" s="17"/>
      <c r="BD365" s="17"/>
      <c r="BE365" s="17"/>
      <c r="BF365" s="17"/>
      <c r="BG365" s="17"/>
      <c r="BH365" s="17"/>
      <c r="BI365" s="17"/>
      <c r="BJ365" s="17"/>
      <c r="CA365" s="18"/>
    </row>
    <row r="366" spans="45:79">
      <c r="AS366" s="16"/>
      <c r="AZ366" s="17"/>
      <c r="BA366" s="17"/>
      <c r="BB366" s="17"/>
      <c r="BC366" s="17"/>
      <c r="BD366" s="17"/>
      <c r="BE366" s="17"/>
      <c r="BF366" s="17"/>
      <c r="BG366" s="17"/>
      <c r="BH366" s="17"/>
      <c r="BI366" s="17"/>
      <c r="BJ366" s="17"/>
      <c r="CA366" s="18"/>
    </row>
    <row r="367" spans="45:79">
      <c r="AS367" s="16"/>
      <c r="AZ367" s="17"/>
      <c r="BA367" s="17"/>
      <c r="BB367" s="17"/>
      <c r="BC367" s="17"/>
      <c r="BD367" s="17"/>
      <c r="BE367" s="17"/>
      <c r="BF367" s="17"/>
      <c r="BG367" s="17"/>
      <c r="BH367" s="17"/>
      <c r="BI367" s="17"/>
      <c r="BJ367" s="17"/>
      <c r="CA367" s="18"/>
    </row>
    <row r="368" spans="45:79">
      <c r="AS368" s="16"/>
      <c r="AZ368" s="17"/>
      <c r="BA368" s="17"/>
      <c r="BB368" s="17"/>
      <c r="BC368" s="17"/>
      <c r="BD368" s="17"/>
      <c r="BE368" s="17"/>
      <c r="BF368" s="17"/>
      <c r="BG368" s="17"/>
      <c r="BH368" s="17"/>
      <c r="BI368" s="17"/>
      <c r="BJ368" s="17"/>
      <c r="CA368" s="18"/>
    </row>
    <row r="369" spans="45:79">
      <c r="AS369" s="16"/>
      <c r="AZ369" s="17"/>
      <c r="BA369" s="17"/>
      <c r="BB369" s="17"/>
      <c r="BC369" s="17"/>
      <c r="BD369" s="17"/>
      <c r="BE369" s="17"/>
      <c r="BF369" s="17"/>
      <c r="BG369" s="17"/>
      <c r="BH369" s="17"/>
      <c r="BI369" s="17"/>
      <c r="BJ369" s="17"/>
      <c r="CA369" s="18"/>
    </row>
    <row r="370" spans="45:79">
      <c r="AS370" s="16"/>
      <c r="AZ370" s="17"/>
      <c r="BA370" s="17"/>
      <c r="BB370" s="17"/>
      <c r="BC370" s="17"/>
      <c r="BD370" s="17"/>
      <c r="BE370" s="17"/>
      <c r="BF370" s="17"/>
      <c r="BG370" s="17"/>
      <c r="BH370" s="17"/>
      <c r="BI370" s="17"/>
      <c r="BJ370" s="17"/>
      <c r="CA370" s="18"/>
    </row>
    <row r="371" spans="45:79">
      <c r="AS371" s="16"/>
      <c r="AZ371" s="17"/>
      <c r="BA371" s="17"/>
      <c r="BB371" s="17"/>
      <c r="BC371" s="17"/>
      <c r="BD371" s="17"/>
      <c r="BE371" s="17"/>
      <c r="BF371" s="17"/>
      <c r="BG371" s="17"/>
      <c r="BH371" s="17"/>
      <c r="BI371" s="17"/>
      <c r="BJ371" s="17"/>
      <c r="CA371" s="18"/>
    </row>
    <row r="372" spans="45:79">
      <c r="AS372" s="16"/>
      <c r="AZ372" s="17"/>
      <c r="BA372" s="17"/>
      <c r="BB372" s="17"/>
      <c r="BC372" s="17"/>
      <c r="BD372" s="17"/>
      <c r="BE372" s="17"/>
      <c r="BF372" s="17"/>
      <c r="BG372" s="17"/>
      <c r="BH372" s="17"/>
      <c r="BI372" s="17"/>
      <c r="BJ372" s="17"/>
      <c r="CA372" s="18"/>
    </row>
    <row r="373" spans="45:79">
      <c r="AS373" s="16"/>
      <c r="AZ373" s="17"/>
      <c r="BA373" s="17"/>
      <c r="BB373" s="17"/>
      <c r="BC373" s="17"/>
      <c r="BD373" s="17"/>
      <c r="BE373" s="17"/>
      <c r="BF373" s="17"/>
      <c r="BG373" s="17"/>
      <c r="BH373" s="17"/>
      <c r="BI373" s="17"/>
      <c r="BJ373" s="17"/>
      <c r="CA373" s="18"/>
    </row>
    <row r="374" spans="45:79">
      <c r="AS374" s="16"/>
      <c r="AZ374" s="17"/>
      <c r="BA374" s="17"/>
      <c r="BB374" s="17"/>
      <c r="BC374" s="17"/>
      <c r="BD374" s="17"/>
      <c r="BE374" s="17"/>
      <c r="BF374" s="17"/>
      <c r="BG374" s="17"/>
      <c r="BH374" s="17"/>
      <c r="BI374" s="17"/>
      <c r="BJ374" s="17"/>
      <c r="CA374" s="18"/>
    </row>
    <row r="375" spans="45:79">
      <c r="AS375" s="16"/>
      <c r="AZ375" s="17"/>
      <c r="BA375" s="17"/>
      <c r="BB375" s="17"/>
      <c r="BC375" s="17"/>
      <c r="BD375" s="17"/>
      <c r="BE375" s="17"/>
      <c r="BF375" s="17"/>
      <c r="BG375" s="17"/>
      <c r="BH375" s="17"/>
      <c r="BI375" s="17"/>
      <c r="BJ375" s="17"/>
      <c r="CA375" s="18"/>
    </row>
    <row r="376" spans="45:79">
      <c r="AS376" s="16"/>
      <c r="AZ376" s="17"/>
      <c r="BA376" s="17"/>
      <c r="BB376" s="17"/>
      <c r="BC376" s="17"/>
      <c r="BD376" s="17"/>
      <c r="BE376" s="17"/>
      <c r="BF376" s="17"/>
      <c r="BG376" s="17"/>
      <c r="BH376" s="17"/>
      <c r="BI376" s="17"/>
      <c r="BJ376" s="17"/>
      <c r="CA376" s="18"/>
    </row>
    <row r="377" spans="45:79">
      <c r="AS377" s="16"/>
      <c r="AZ377" s="17"/>
      <c r="BA377" s="17"/>
      <c r="BB377" s="17"/>
      <c r="BC377" s="17"/>
      <c r="BD377" s="17"/>
      <c r="BE377" s="17"/>
      <c r="BF377" s="17"/>
      <c r="BG377" s="17"/>
      <c r="BH377" s="17"/>
      <c r="BI377" s="17"/>
      <c r="BJ377" s="17"/>
      <c r="CA377" s="18"/>
    </row>
    <row r="378" spans="45:79">
      <c r="AS378" s="16"/>
      <c r="AZ378" s="17"/>
      <c r="BA378" s="17"/>
      <c r="BB378" s="17"/>
      <c r="BC378" s="17"/>
      <c r="BD378" s="17"/>
      <c r="BE378" s="17"/>
      <c r="BF378" s="17"/>
      <c r="BG378" s="17"/>
      <c r="BH378" s="17"/>
      <c r="BI378" s="17"/>
      <c r="BJ378" s="17"/>
      <c r="CA378" s="18"/>
    </row>
    <row r="379" spans="45:79">
      <c r="AS379" s="16"/>
      <c r="AZ379" s="17"/>
      <c r="BA379" s="17"/>
      <c r="BB379" s="17"/>
      <c r="BC379" s="17"/>
      <c r="BD379" s="17"/>
      <c r="BE379" s="17"/>
      <c r="BF379" s="17"/>
      <c r="BG379" s="17"/>
      <c r="BH379" s="17"/>
      <c r="BI379" s="17"/>
      <c r="BJ379" s="17"/>
      <c r="CA379" s="18"/>
    </row>
    <row r="380" spans="45:79">
      <c r="AS380" s="16"/>
      <c r="AZ380" s="17"/>
      <c r="BA380" s="17"/>
      <c r="BB380" s="17"/>
      <c r="BC380" s="17"/>
      <c r="BD380" s="17"/>
      <c r="BE380" s="17"/>
      <c r="BF380" s="17"/>
      <c r="BG380" s="17"/>
      <c r="BH380" s="17"/>
      <c r="BI380" s="17"/>
      <c r="BJ380" s="17"/>
      <c r="CA380" s="18"/>
    </row>
    <row r="381" spans="45:79">
      <c r="AS381" s="16"/>
      <c r="AZ381" s="17"/>
      <c r="BA381" s="17"/>
      <c r="BB381" s="17"/>
      <c r="BC381" s="17"/>
      <c r="BD381" s="17"/>
      <c r="BE381" s="17"/>
      <c r="BF381" s="17"/>
      <c r="BG381" s="17"/>
      <c r="BH381" s="17"/>
      <c r="BI381" s="17"/>
      <c r="BJ381" s="17"/>
      <c r="CA381" s="18"/>
    </row>
    <row r="382" spans="45:79">
      <c r="AS382" s="16"/>
      <c r="AZ382" s="17"/>
      <c r="BA382" s="17"/>
      <c r="BB382" s="17"/>
      <c r="BC382" s="17"/>
      <c r="BD382" s="17"/>
      <c r="BE382" s="17"/>
      <c r="BF382" s="17"/>
      <c r="BG382" s="17"/>
      <c r="BH382" s="17"/>
      <c r="BI382" s="17"/>
      <c r="BJ382" s="17"/>
      <c r="CA382" s="18"/>
    </row>
    <row r="383" spans="45:79">
      <c r="AS383" s="16"/>
      <c r="AZ383" s="17"/>
      <c r="BA383" s="17"/>
      <c r="BB383" s="17"/>
      <c r="BC383" s="17"/>
      <c r="BD383" s="17"/>
      <c r="BE383" s="17"/>
      <c r="BF383" s="17"/>
      <c r="BG383" s="17"/>
      <c r="BH383" s="17"/>
      <c r="BI383" s="17"/>
      <c r="BJ383" s="17"/>
      <c r="CA383" s="18"/>
    </row>
    <row r="384" spans="45:79">
      <c r="AS384" s="16"/>
      <c r="AZ384" s="17"/>
      <c r="BA384" s="17"/>
      <c r="BB384" s="17"/>
      <c r="BC384" s="17"/>
      <c r="BD384" s="17"/>
      <c r="BE384" s="17"/>
      <c r="BF384" s="17"/>
      <c r="BG384" s="17"/>
      <c r="BH384" s="17"/>
      <c r="BI384" s="17"/>
      <c r="BJ384" s="17"/>
      <c r="CA384" s="18"/>
    </row>
    <row r="385" spans="45:79">
      <c r="AS385" s="16"/>
      <c r="AZ385" s="17"/>
      <c r="BA385" s="17"/>
      <c r="BB385" s="17"/>
      <c r="BC385" s="17"/>
      <c r="BD385" s="17"/>
      <c r="BE385" s="17"/>
      <c r="BF385" s="17"/>
      <c r="BG385" s="17"/>
      <c r="BH385" s="17"/>
      <c r="BI385" s="17"/>
      <c r="BJ385" s="17"/>
      <c r="CA385" s="18"/>
    </row>
    <row r="386" spans="45:79">
      <c r="AS386" s="16"/>
      <c r="AZ386" s="17"/>
      <c r="BA386" s="17"/>
      <c r="BB386" s="17"/>
      <c r="BC386" s="17"/>
      <c r="BD386" s="17"/>
      <c r="BE386" s="17"/>
      <c r="BF386" s="17"/>
      <c r="BG386" s="17"/>
      <c r="BH386" s="17"/>
      <c r="BI386" s="17"/>
      <c r="BJ386" s="17"/>
      <c r="CA386" s="18"/>
    </row>
    <row r="387" spans="45:79">
      <c r="AS387" s="16"/>
      <c r="AZ387" s="17"/>
      <c r="BA387" s="17"/>
      <c r="BB387" s="17"/>
      <c r="BC387" s="17"/>
      <c r="BD387" s="17"/>
      <c r="BE387" s="17"/>
      <c r="BF387" s="17"/>
      <c r="BG387" s="17"/>
      <c r="BH387" s="17"/>
      <c r="BI387" s="17"/>
      <c r="BJ387" s="17"/>
      <c r="CA387" s="18"/>
    </row>
    <row r="388" spans="45:79">
      <c r="AS388" s="16"/>
      <c r="AZ388" s="17"/>
      <c r="BA388" s="17"/>
      <c r="BB388" s="17"/>
      <c r="BC388" s="17"/>
      <c r="BD388" s="17"/>
      <c r="BE388" s="17"/>
      <c r="BF388" s="17"/>
      <c r="BG388" s="17"/>
      <c r="BH388" s="17"/>
      <c r="BI388" s="17"/>
      <c r="BJ388" s="17"/>
      <c r="CA388" s="18"/>
    </row>
    <row r="389" spans="45:79">
      <c r="AS389" s="16"/>
      <c r="AZ389" s="17"/>
      <c r="BA389" s="17"/>
      <c r="BB389" s="17"/>
      <c r="BC389" s="17"/>
      <c r="BD389" s="17"/>
      <c r="BE389" s="17"/>
      <c r="BF389" s="17"/>
      <c r="BG389" s="17"/>
      <c r="BH389" s="17"/>
      <c r="BI389" s="17"/>
      <c r="BJ389" s="17"/>
      <c r="CA389" s="18"/>
    </row>
    <row r="390" spans="45:79">
      <c r="AS390" s="16"/>
      <c r="AZ390" s="17"/>
      <c r="BA390" s="17"/>
      <c r="BB390" s="17"/>
      <c r="BC390" s="17"/>
      <c r="BD390" s="17"/>
      <c r="BE390" s="17"/>
      <c r="BF390" s="17"/>
      <c r="BG390" s="17"/>
      <c r="BH390" s="17"/>
      <c r="BI390" s="17"/>
      <c r="BJ390" s="17"/>
      <c r="CA390" s="18"/>
    </row>
    <row r="391" spans="45:79">
      <c r="AS391" s="16"/>
      <c r="AZ391" s="17"/>
      <c r="BA391" s="17"/>
      <c r="BB391" s="17"/>
      <c r="BC391" s="17"/>
      <c r="BD391" s="17"/>
      <c r="BE391" s="17"/>
      <c r="BF391" s="17"/>
      <c r="BG391" s="17"/>
      <c r="BH391" s="17"/>
      <c r="BI391" s="17"/>
      <c r="BJ391" s="17"/>
      <c r="CA391" s="18"/>
    </row>
    <row r="392" spans="45:79">
      <c r="AS392" s="16"/>
      <c r="AZ392" s="17"/>
      <c r="BA392" s="17"/>
      <c r="BB392" s="17"/>
      <c r="BC392" s="17"/>
      <c r="BD392" s="17"/>
      <c r="BE392" s="17"/>
      <c r="BF392" s="17"/>
      <c r="BG392" s="17"/>
      <c r="BH392" s="17"/>
      <c r="BI392" s="17"/>
      <c r="BJ392" s="17"/>
      <c r="CA392" s="18"/>
    </row>
    <row r="393" spans="45:79">
      <c r="AS393" s="16"/>
      <c r="AZ393" s="17"/>
      <c r="BA393" s="17"/>
      <c r="BB393" s="17"/>
      <c r="BC393" s="17"/>
      <c r="BD393" s="17"/>
      <c r="BE393" s="17"/>
      <c r="BF393" s="17"/>
      <c r="BG393" s="17"/>
      <c r="BH393" s="17"/>
      <c r="BI393" s="17"/>
      <c r="BJ393" s="17"/>
      <c r="CA393" s="18"/>
    </row>
    <row r="394" spans="45:79">
      <c r="AS394" s="16"/>
      <c r="AZ394" s="17"/>
      <c r="BA394" s="17"/>
      <c r="BB394" s="17"/>
      <c r="BC394" s="17"/>
      <c r="BD394" s="17"/>
      <c r="BE394" s="17"/>
      <c r="BF394" s="17"/>
      <c r="BG394" s="17"/>
      <c r="BH394" s="17"/>
      <c r="BI394" s="17"/>
      <c r="BJ394" s="17"/>
      <c r="CA394" s="18"/>
    </row>
    <row r="395" spans="45:79">
      <c r="AS395" s="16"/>
      <c r="AZ395" s="17"/>
      <c r="BA395" s="17"/>
      <c r="BB395" s="17"/>
      <c r="BC395" s="17"/>
      <c r="BD395" s="17"/>
      <c r="BE395" s="17"/>
      <c r="BF395" s="17"/>
      <c r="BG395" s="17"/>
      <c r="BH395" s="17"/>
      <c r="BI395" s="17"/>
      <c r="BJ395" s="17"/>
      <c r="CA395" s="18"/>
    </row>
    <row r="396" spans="45:79">
      <c r="AS396" s="16"/>
      <c r="AZ396" s="17"/>
      <c r="BA396" s="17"/>
      <c r="BB396" s="17"/>
      <c r="BC396" s="17"/>
      <c r="BD396" s="17"/>
      <c r="BE396" s="17"/>
      <c r="BF396" s="17"/>
      <c r="BG396" s="17"/>
      <c r="BH396" s="17"/>
      <c r="BI396" s="17"/>
      <c r="BJ396" s="17"/>
      <c r="CA396" s="18"/>
    </row>
    <row r="397" spans="45:79">
      <c r="AS397" s="16"/>
      <c r="AZ397" s="17"/>
      <c r="BA397" s="17"/>
      <c r="BB397" s="17"/>
      <c r="BC397" s="17"/>
      <c r="BD397" s="17"/>
      <c r="BE397" s="17"/>
      <c r="BF397" s="17"/>
      <c r="BG397" s="17"/>
      <c r="BH397" s="17"/>
      <c r="BI397" s="17"/>
      <c r="BJ397" s="17"/>
      <c r="CA397" s="18"/>
    </row>
    <row r="398" spans="45:79">
      <c r="AS398" s="16"/>
      <c r="AZ398" s="17"/>
      <c r="BA398" s="17"/>
      <c r="BB398" s="17"/>
      <c r="BC398" s="17"/>
      <c r="BD398" s="17"/>
      <c r="BE398" s="17"/>
      <c r="BF398" s="17"/>
      <c r="BG398" s="17"/>
      <c r="BH398" s="17"/>
      <c r="BI398" s="17"/>
      <c r="BJ398" s="17"/>
      <c r="CA398" s="18"/>
    </row>
    <row r="399" spans="45:79">
      <c r="AS399" s="16"/>
      <c r="AZ399" s="17"/>
      <c r="BA399" s="17"/>
      <c r="BB399" s="17"/>
      <c r="BC399" s="17"/>
      <c r="BD399" s="17"/>
      <c r="BE399" s="17"/>
      <c r="BF399" s="17"/>
      <c r="BG399" s="17"/>
      <c r="BH399" s="17"/>
      <c r="BI399" s="17"/>
      <c r="BJ399" s="17"/>
      <c r="CA399" s="18"/>
    </row>
    <row r="400" spans="45:79">
      <c r="AS400" s="16"/>
      <c r="AZ400" s="17"/>
      <c r="BA400" s="17"/>
      <c r="BB400" s="17"/>
      <c r="BC400" s="17"/>
      <c r="BD400" s="17"/>
      <c r="BE400" s="17"/>
      <c r="BF400" s="17"/>
      <c r="BG400" s="17"/>
      <c r="BH400" s="17"/>
      <c r="BI400" s="17"/>
      <c r="BJ400" s="17"/>
      <c r="CA400" s="18"/>
    </row>
    <row r="401" spans="45:79">
      <c r="AS401" s="16"/>
      <c r="AZ401" s="17"/>
      <c r="BA401" s="17"/>
      <c r="BB401" s="17"/>
      <c r="BC401" s="17"/>
      <c r="BD401" s="17"/>
      <c r="BE401" s="17"/>
      <c r="BF401" s="17"/>
      <c r="BG401" s="17"/>
      <c r="BH401" s="17"/>
      <c r="BI401" s="17"/>
      <c r="BJ401" s="17"/>
      <c r="CA401" s="18"/>
    </row>
    <row r="402" spans="45:79">
      <c r="AS402" s="16"/>
      <c r="AZ402" s="17"/>
      <c r="BA402" s="17"/>
      <c r="BB402" s="17"/>
      <c r="BC402" s="17"/>
      <c r="BD402" s="17"/>
      <c r="BE402" s="17"/>
      <c r="BF402" s="17"/>
      <c r="BG402" s="17"/>
      <c r="BH402" s="17"/>
      <c r="BI402" s="17"/>
      <c r="BJ402" s="17"/>
      <c r="CA402" s="18"/>
    </row>
    <row r="403" spans="45:79">
      <c r="AS403" s="16"/>
      <c r="AZ403" s="17"/>
      <c r="BA403" s="17"/>
      <c r="BB403" s="17"/>
      <c r="BC403" s="17"/>
      <c r="BD403" s="17"/>
      <c r="BE403" s="17"/>
      <c r="BF403" s="17"/>
      <c r="BG403" s="17"/>
      <c r="BH403" s="17"/>
      <c r="BI403" s="17"/>
      <c r="BJ403" s="17"/>
      <c r="CA403" s="18"/>
    </row>
    <row r="404" spans="45:79">
      <c r="AS404" s="16"/>
      <c r="AZ404" s="17"/>
      <c r="BA404" s="17"/>
      <c r="BB404" s="17"/>
      <c r="BC404" s="17"/>
      <c r="BD404" s="17"/>
      <c r="BE404" s="17"/>
      <c r="BF404" s="17"/>
      <c r="BG404" s="17"/>
      <c r="BH404" s="17"/>
      <c r="BI404" s="17"/>
      <c r="BJ404" s="17"/>
      <c r="CA404" s="18"/>
    </row>
    <row r="405" spans="45:79">
      <c r="AS405" s="16"/>
      <c r="AZ405" s="17"/>
      <c r="BA405" s="17"/>
      <c r="BB405" s="17"/>
      <c r="BC405" s="17"/>
      <c r="BD405" s="17"/>
      <c r="BE405" s="17"/>
      <c r="BF405" s="17"/>
      <c r="BG405" s="17"/>
      <c r="BH405" s="17"/>
      <c r="BI405" s="17"/>
      <c r="BJ405" s="17"/>
      <c r="CA405" s="18"/>
    </row>
    <row r="406" spans="45:79">
      <c r="AS406" s="16"/>
      <c r="AZ406" s="17"/>
      <c r="BA406" s="17"/>
      <c r="BB406" s="17"/>
      <c r="BC406" s="17"/>
      <c r="BD406" s="17"/>
      <c r="BE406" s="17"/>
      <c r="BF406" s="17"/>
      <c r="BG406" s="17"/>
      <c r="BH406" s="17"/>
      <c r="BI406" s="17"/>
      <c r="BJ406" s="17"/>
      <c r="CA406" s="18"/>
    </row>
    <row r="407" spans="45:79">
      <c r="AS407" s="16"/>
      <c r="AZ407" s="17"/>
      <c r="BA407" s="17"/>
      <c r="BB407" s="17"/>
      <c r="BC407" s="17"/>
      <c r="BD407" s="17"/>
      <c r="BE407" s="17"/>
      <c r="BF407" s="17"/>
      <c r="BG407" s="17"/>
      <c r="BH407" s="17"/>
      <c r="BI407" s="17"/>
      <c r="BJ407" s="17"/>
      <c r="CA407" s="18"/>
    </row>
    <row r="408" spans="45:79">
      <c r="AS408" s="16"/>
      <c r="AZ408" s="17"/>
      <c r="BA408" s="17"/>
      <c r="BB408" s="17"/>
      <c r="BC408" s="17"/>
      <c r="BD408" s="17"/>
      <c r="BE408" s="17"/>
      <c r="BF408" s="17"/>
      <c r="BG408" s="17"/>
      <c r="BH408" s="17"/>
      <c r="BI408" s="17"/>
      <c r="BJ408" s="17"/>
      <c r="CA408" s="18"/>
    </row>
    <row r="409" spans="45:79">
      <c r="AS409" s="16"/>
      <c r="AZ409" s="17"/>
      <c r="BA409" s="17"/>
      <c r="BB409" s="17"/>
      <c r="BC409" s="17"/>
      <c r="BD409" s="17"/>
      <c r="BE409" s="17"/>
      <c r="BF409" s="17"/>
      <c r="BG409" s="17"/>
      <c r="BH409" s="17"/>
      <c r="BI409" s="17"/>
      <c r="BJ409" s="17"/>
      <c r="CA409" s="18"/>
    </row>
    <row r="410" spans="45:79">
      <c r="AS410" s="16"/>
      <c r="AZ410" s="17"/>
      <c r="BA410" s="17"/>
      <c r="BB410" s="17"/>
      <c r="BC410" s="17"/>
      <c r="BD410" s="17"/>
      <c r="BE410" s="17"/>
      <c r="BF410" s="17"/>
      <c r="BG410" s="17"/>
      <c r="BH410" s="17"/>
      <c r="BI410" s="17"/>
      <c r="BJ410" s="17"/>
      <c r="CA410" s="18"/>
    </row>
    <row r="411" spans="45:79">
      <c r="AS411" s="16"/>
      <c r="AZ411" s="17"/>
      <c r="BA411" s="17"/>
      <c r="BB411" s="17"/>
      <c r="BC411" s="17"/>
      <c r="BD411" s="17"/>
      <c r="BE411" s="17"/>
      <c r="BF411" s="17"/>
      <c r="BG411" s="17"/>
      <c r="BH411" s="17"/>
      <c r="BI411" s="17"/>
      <c r="BJ411" s="17"/>
      <c r="CA411" s="18"/>
    </row>
    <row r="412" spans="45:79">
      <c r="AS412" s="16"/>
      <c r="AZ412" s="17"/>
      <c r="BA412" s="17"/>
      <c r="BB412" s="17"/>
      <c r="BC412" s="17"/>
      <c r="BD412" s="17"/>
      <c r="BE412" s="17"/>
      <c r="BF412" s="17"/>
      <c r="BG412" s="17"/>
      <c r="BH412" s="17"/>
      <c r="BI412" s="17"/>
      <c r="BJ412" s="17"/>
      <c r="CA412" s="18"/>
    </row>
    <row r="413" spans="45:79">
      <c r="AS413" s="16"/>
      <c r="AZ413" s="17"/>
      <c r="BA413" s="17"/>
      <c r="BB413" s="17"/>
      <c r="BC413" s="17"/>
      <c r="BD413" s="17"/>
      <c r="BE413" s="17"/>
      <c r="BF413" s="17"/>
      <c r="BG413" s="17"/>
      <c r="BH413" s="17"/>
      <c r="BI413" s="17"/>
      <c r="BJ413" s="17"/>
      <c r="CA413" s="18"/>
    </row>
    <row r="414" spans="45:79">
      <c r="AS414" s="16"/>
      <c r="AZ414" s="17"/>
      <c r="BA414" s="17"/>
      <c r="BB414" s="17"/>
      <c r="BC414" s="17"/>
      <c r="BD414" s="17"/>
      <c r="BE414" s="17"/>
      <c r="BF414" s="17"/>
      <c r="BG414" s="17"/>
      <c r="BH414" s="17"/>
      <c r="BI414" s="17"/>
      <c r="BJ414" s="17"/>
      <c r="CA414" s="18"/>
    </row>
    <row r="415" spans="45:79">
      <c r="AS415" s="16"/>
      <c r="AZ415" s="17"/>
      <c r="BA415" s="17"/>
      <c r="BB415" s="17"/>
      <c r="BC415" s="17"/>
      <c r="BD415" s="17"/>
      <c r="BE415" s="17"/>
      <c r="BF415" s="17"/>
      <c r="BG415" s="17"/>
      <c r="BH415" s="17"/>
      <c r="BI415" s="17"/>
      <c r="BJ415" s="17"/>
      <c r="CA415" s="18"/>
    </row>
    <row r="416" spans="45:79">
      <c r="AS416" s="16"/>
      <c r="AZ416" s="17"/>
      <c r="BA416" s="17"/>
      <c r="BB416" s="17"/>
      <c r="BC416" s="17"/>
      <c r="BD416" s="17"/>
      <c r="BE416" s="17"/>
      <c r="BF416" s="17"/>
      <c r="BG416" s="17"/>
      <c r="BH416" s="17"/>
      <c r="BI416" s="17"/>
      <c r="BJ416" s="17"/>
      <c r="CA416" s="18"/>
    </row>
    <row r="417" spans="45:79">
      <c r="AS417" s="16"/>
      <c r="AZ417" s="17"/>
      <c r="BA417" s="17"/>
      <c r="BB417" s="17"/>
      <c r="BC417" s="17"/>
      <c r="BD417" s="17"/>
      <c r="BE417" s="17"/>
      <c r="BF417" s="17"/>
      <c r="BG417" s="17"/>
      <c r="BH417" s="17"/>
      <c r="BI417" s="17"/>
      <c r="BJ417" s="17"/>
      <c r="CA417" s="18"/>
    </row>
    <row r="418" spans="45:79">
      <c r="AS418" s="16"/>
      <c r="AZ418" s="17"/>
      <c r="BA418" s="17"/>
      <c r="BB418" s="17"/>
      <c r="BC418" s="17"/>
      <c r="BD418" s="17"/>
      <c r="BE418" s="17"/>
      <c r="BF418" s="17"/>
      <c r="BG418" s="17"/>
      <c r="BH418" s="17"/>
      <c r="BI418" s="17"/>
      <c r="BJ418" s="17"/>
      <c r="CA418" s="18"/>
    </row>
    <row r="419" spans="45:79">
      <c r="AS419" s="16"/>
      <c r="AZ419" s="17"/>
      <c r="BA419" s="17"/>
      <c r="BB419" s="17"/>
      <c r="BC419" s="17"/>
      <c r="BD419" s="17"/>
      <c r="BE419" s="17"/>
      <c r="BF419" s="17"/>
      <c r="BG419" s="17"/>
      <c r="BH419" s="17"/>
      <c r="BI419" s="17"/>
      <c r="BJ419" s="17"/>
      <c r="CA419" s="18"/>
    </row>
    <row r="420" spans="45:79">
      <c r="AS420" s="16"/>
      <c r="AZ420" s="17"/>
      <c r="BA420" s="17"/>
      <c r="BB420" s="17"/>
      <c r="BC420" s="17"/>
      <c r="BD420" s="17"/>
      <c r="BE420" s="17"/>
      <c r="BF420" s="17"/>
      <c r="BG420" s="17"/>
      <c r="BH420" s="17"/>
      <c r="BI420" s="17"/>
      <c r="BJ420" s="17"/>
      <c r="CA420" s="18"/>
    </row>
    <row r="421" spans="45:79">
      <c r="AS421" s="16"/>
      <c r="AZ421" s="17"/>
      <c r="BA421" s="17"/>
      <c r="BB421" s="17"/>
      <c r="BC421" s="17"/>
      <c r="BD421" s="17"/>
      <c r="BE421" s="17"/>
      <c r="BF421" s="17"/>
      <c r="BG421" s="17"/>
      <c r="BH421" s="17"/>
      <c r="BI421" s="17"/>
      <c r="BJ421" s="17"/>
      <c r="CA421" s="18"/>
    </row>
    <row r="422" spans="45:79">
      <c r="AS422" s="16"/>
      <c r="AZ422" s="17"/>
      <c r="BA422" s="17"/>
      <c r="BB422" s="17"/>
      <c r="BC422" s="17"/>
      <c r="BD422" s="17"/>
      <c r="BE422" s="17"/>
      <c r="BF422" s="17"/>
      <c r="BG422" s="17"/>
      <c r="BH422" s="17"/>
      <c r="BI422" s="17"/>
      <c r="BJ422" s="17"/>
      <c r="CA422" s="18"/>
    </row>
    <row r="423" spans="45:79">
      <c r="AS423" s="16"/>
      <c r="AZ423" s="17"/>
      <c r="BA423" s="17"/>
      <c r="BB423" s="17"/>
      <c r="BC423" s="17"/>
      <c r="BD423" s="17"/>
      <c r="BE423" s="17"/>
      <c r="BF423" s="17"/>
      <c r="BG423" s="17"/>
      <c r="BH423" s="17"/>
      <c r="BI423" s="17"/>
      <c r="BJ423" s="17"/>
      <c r="CA423" s="18"/>
    </row>
    <row r="424" spans="45:79">
      <c r="AS424" s="16"/>
      <c r="AZ424" s="17"/>
      <c r="BA424" s="17"/>
      <c r="BB424" s="17"/>
      <c r="BC424" s="17"/>
      <c r="BD424" s="17"/>
      <c r="BE424" s="17"/>
      <c r="BF424" s="17"/>
      <c r="BG424" s="17"/>
      <c r="BH424" s="17"/>
      <c r="BI424" s="17"/>
      <c r="BJ424" s="17"/>
      <c r="CA424" s="18"/>
    </row>
    <row r="425" spans="45:79">
      <c r="AS425" s="16"/>
      <c r="AZ425" s="17"/>
      <c r="BA425" s="17"/>
      <c r="BB425" s="17"/>
      <c r="BC425" s="17"/>
      <c r="BD425" s="17"/>
      <c r="BE425" s="17"/>
      <c r="BF425" s="17"/>
      <c r="BG425" s="17"/>
      <c r="BH425" s="17"/>
      <c r="BI425" s="17"/>
      <c r="BJ425" s="17"/>
      <c r="CA425" s="18"/>
    </row>
    <row r="426" spans="45:79">
      <c r="AS426" s="16"/>
      <c r="AZ426" s="17"/>
      <c r="BA426" s="17"/>
      <c r="BB426" s="17"/>
      <c r="BC426" s="17"/>
      <c r="BD426" s="17"/>
      <c r="BE426" s="17"/>
      <c r="BF426" s="17"/>
      <c r="BG426" s="17"/>
      <c r="BH426" s="17"/>
      <c r="BI426" s="17"/>
      <c r="BJ426" s="17"/>
      <c r="CA426" s="18"/>
    </row>
    <row r="427" spans="45:79">
      <c r="AS427" s="16"/>
      <c r="AZ427" s="17"/>
      <c r="BA427" s="17"/>
      <c r="BB427" s="17"/>
      <c r="BC427" s="17"/>
      <c r="BD427" s="17"/>
      <c r="BE427" s="17"/>
      <c r="BF427" s="17"/>
      <c r="BG427" s="17"/>
      <c r="BH427" s="17"/>
      <c r="BI427" s="17"/>
      <c r="BJ427" s="17"/>
      <c r="CA427" s="18"/>
    </row>
    <row r="428" spans="45:79">
      <c r="AS428" s="16"/>
      <c r="AZ428" s="17"/>
      <c r="BA428" s="17"/>
      <c r="BB428" s="17"/>
      <c r="BC428" s="17"/>
      <c r="BD428" s="17"/>
      <c r="BE428" s="17"/>
      <c r="BF428" s="17"/>
      <c r="BG428" s="17"/>
      <c r="BH428" s="17"/>
      <c r="BI428" s="17"/>
      <c r="BJ428" s="17"/>
      <c r="CA428" s="18"/>
    </row>
    <row r="429" spans="45:79">
      <c r="AS429" s="16"/>
      <c r="AZ429" s="17"/>
      <c r="BA429" s="17"/>
      <c r="BB429" s="17"/>
      <c r="BC429" s="17"/>
      <c r="BD429" s="17"/>
      <c r="BE429" s="17"/>
      <c r="BF429" s="17"/>
      <c r="BG429" s="17"/>
      <c r="BH429" s="17"/>
      <c r="BI429" s="17"/>
      <c r="BJ429" s="17"/>
      <c r="CA429" s="18"/>
    </row>
    <row r="430" spans="45:79">
      <c r="AS430" s="16"/>
      <c r="AZ430" s="17"/>
      <c r="BA430" s="17"/>
      <c r="BB430" s="17"/>
      <c r="BC430" s="17"/>
      <c r="BD430" s="17"/>
      <c r="BE430" s="17"/>
      <c r="BF430" s="17"/>
      <c r="BG430" s="17"/>
      <c r="BH430" s="17"/>
      <c r="BI430" s="17"/>
      <c r="BJ430" s="17"/>
      <c r="CA430" s="18"/>
    </row>
    <row r="431" spans="45:79">
      <c r="AS431" s="16"/>
      <c r="AZ431" s="17"/>
      <c r="BA431" s="17"/>
      <c r="BB431" s="17"/>
      <c r="BC431" s="17"/>
      <c r="BD431" s="17"/>
      <c r="BE431" s="17"/>
      <c r="BF431" s="17"/>
      <c r="BG431" s="17"/>
      <c r="BH431" s="17"/>
      <c r="BI431" s="17"/>
      <c r="BJ431" s="17"/>
      <c r="CA431" s="18"/>
    </row>
    <row r="432" spans="45:79">
      <c r="AS432" s="16"/>
      <c r="AZ432" s="17"/>
      <c r="BA432" s="17"/>
      <c r="BB432" s="17"/>
      <c r="BC432" s="17"/>
      <c r="BD432" s="17"/>
      <c r="BE432" s="17"/>
      <c r="BF432" s="17"/>
      <c r="BG432" s="17"/>
      <c r="BH432" s="17"/>
      <c r="BI432" s="17"/>
      <c r="BJ432" s="17"/>
      <c r="CA432" s="18"/>
    </row>
    <row r="433" spans="45:79">
      <c r="AS433" s="16"/>
      <c r="AZ433" s="17"/>
      <c r="BA433" s="17"/>
      <c r="BB433" s="17"/>
      <c r="BC433" s="17"/>
      <c r="BD433" s="17"/>
      <c r="BE433" s="17"/>
      <c r="BF433" s="17"/>
      <c r="BG433" s="17"/>
      <c r="BH433" s="17"/>
      <c r="BI433" s="17"/>
      <c r="BJ433" s="17"/>
      <c r="CA433" s="18"/>
    </row>
    <row r="434" spans="45:79">
      <c r="AS434" s="16"/>
      <c r="AZ434" s="17"/>
      <c r="BA434" s="17"/>
      <c r="BB434" s="17"/>
      <c r="BC434" s="17"/>
      <c r="BD434" s="17"/>
      <c r="BE434" s="17"/>
      <c r="BF434" s="17"/>
      <c r="BG434" s="17"/>
      <c r="BH434" s="17"/>
      <c r="BI434" s="17"/>
      <c r="BJ434" s="17"/>
      <c r="CA434" s="18"/>
    </row>
    <row r="435" spans="45:79">
      <c r="AS435" s="16"/>
      <c r="AZ435" s="17"/>
      <c r="BA435" s="17"/>
      <c r="BB435" s="17"/>
      <c r="BC435" s="17"/>
      <c r="BD435" s="17"/>
      <c r="BE435" s="17"/>
      <c r="BF435" s="17"/>
      <c r="BG435" s="17"/>
      <c r="BH435" s="17"/>
      <c r="BI435" s="17"/>
      <c r="BJ435" s="17"/>
      <c r="CA435" s="18"/>
    </row>
    <row r="436" spans="45:79">
      <c r="AS436" s="16"/>
      <c r="AZ436" s="17"/>
      <c r="BA436" s="17"/>
      <c r="BB436" s="17"/>
      <c r="BC436" s="17"/>
      <c r="BD436" s="17"/>
      <c r="BE436" s="17"/>
      <c r="BF436" s="17"/>
      <c r="BG436" s="17"/>
      <c r="BH436" s="17"/>
      <c r="BI436" s="17"/>
      <c r="BJ436" s="17"/>
      <c r="CA436" s="18"/>
    </row>
    <row r="437" spans="45:79">
      <c r="AS437" s="16"/>
      <c r="AZ437" s="17"/>
      <c r="BA437" s="17"/>
      <c r="BB437" s="17"/>
      <c r="BC437" s="17"/>
      <c r="BD437" s="17"/>
      <c r="BE437" s="17"/>
      <c r="BF437" s="17"/>
      <c r="BG437" s="17"/>
      <c r="BH437" s="17"/>
      <c r="BI437" s="17"/>
      <c r="BJ437" s="17"/>
      <c r="CA437" s="18"/>
    </row>
    <row r="438" spans="45:79">
      <c r="AS438" s="16"/>
      <c r="AZ438" s="17"/>
      <c r="BA438" s="17"/>
      <c r="BB438" s="17"/>
      <c r="BC438" s="17"/>
      <c r="BD438" s="17"/>
      <c r="BE438" s="17"/>
      <c r="BF438" s="17"/>
      <c r="BG438" s="17"/>
      <c r="BH438" s="17"/>
      <c r="BI438" s="17"/>
      <c r="BJ438" s="17"/>
      <c r="CA438" s="18"/>
    </row>
    <row r="439" spans="45:79">
      <c r="AS439" s="16"/>
      <c r="AZ439" s="17"/>
      <c r="BA439" s="17"/>
      <c r="BB439" s="17"/>
      <c r="BC439" s="17"/>
      <c r="BD439" s="17"/>
      <c r="BE439" s="17"/>
      <c r="BF439" s="17"/>
      <c r="BG439" s="17"/>
      <c r="BH439" s="17"/>
      <c r="BI439" s="17"/>
      <c r="BJ439" s="17"/>
      <c r="CA439" s="18"/>
    </row>
    <row r="440" spans="45:79">
      <c r="AS440" s="16"/>
      <c r="AZ440" s="17"/>
      <c r="BA440" s="17"/>
      <c r="BB440" s="17"/>
      <c r="BC440" s="17"/>
      <c r="BD440" s="17"/>
      <c r="BE440" s="17"/>
      <c r="BF440" s="17"/>
      <c r="BG440" s="17"/>
      <c r="BH440" s="17"/>
      <c r="BI440" s="17"/>
      <c r="BJ440" s="17"/>
      <c r="CA440" s="18"/>
    </row>
    <row r="441" spans="45:79">
      <c r="AS441" s="16"/>
      <c r="AZ441" s="17"/>
      <c r="BA441" s="17"/>
      <c r="BB441" s="17"/>
      <c r="BC441" s="17"/>
      <c r="BD441" s="17"/>
      <c r="BE441" s="17"/>
      <c r="BF441" s="17"/>
      <c r="BG441" s="17"/>
      <c r="BH441" s="17"/>
      <c r="BI441" s="17"/>
      <c r="BJ441" s="17"/>
      <c r="CA441" s="18"/>
    </row>
    <row r="442" spans="45:79">
      <c r="AS442" s="16"/>
      <c r="AZ442" s="17"/>
      <c r="BA442" s="17"/>
      <c r="BB442" s="17"/>
      <c r="BC442" s="17"/>
      <c r="BD442" s="17"/>
      <c r="BE442" s="17"/>
      <c r="BF442" s="17"/>
      <c r="BG442" s="17"/>
      <c r="BH442" s="17"/>
      <c r="BI442" s="17"/>
      <c r="BJ442" s="17"/>
      <c r="CA442" s="18"/>
    </row>
    <row r="443" spans="45:79">
      <c r="AS443" s="16"/>
      <c r="AZ443" s="17"/>
      <c r="BA443" s="17"/>
      <c r="BB443" s="17"/>
      <c r="BC443" s="17"/>
      <c r="BD443" s="17"/>
      <c r="BE443" s="17"/>
      <c r="BF443" s="17"/>
      <c r="BG443" s="17"/>
      <c r="BH443" s="17"/>
      <c r="BI443" s="17"/>
      <c r="BJ443" s="17"/>
      <c r="CA443" s="18"/>
    </row>
    <row r="444" spans="45:79">
      <c r="AS444" s="16"/>
      <c r="AZ444" s="17"/>
      <c r="BA444" s="17"/>
      <c r="BB444" s="17"/>
      <c r="BC444" s="17"/>
      <c r="BD444" s="17"/>
      <c r="BE444" s="17"/>
      <c r="BF444" s="17"/>
      <c r="BG444" s="17"/>
      <c r="BH444" s="17"/>
      <c r="BI444" s="17"/>
      <c r="BJ444" s="17"/>
      <c r="CA444" s="18"/>
    </row>
    <row r="445" spans="45:79">
      <c r="AS445" s="16"/>
      <c r="AZ445" s="17"/>
      <c r="BA445" s="17"/>
      <c r="BB445" s="17"/>
      <c r="BC445" s="17"/>
      <c r="BD445" s="17"/>
      <c r="BE445" s="17"/>
      <c r="BF445" s="17"/>
      <c r="BG445" s="17"/>
      <c r="BH445" s="17"/>
      <c r="BI445" s="17"/>
      <c r="BJ445" s="17"/>
      <c r="CA445" s="18"/>
    </row>
    <row r="446" spans="45:79">
      <c r="AS446" s="16"/>
      <c r="AZ446" s="17"/>
      <c r="BA446" s="17"/>
      <c r="BB446" s="17"/>
      <c r="BC446" s="17"/>
      <c r="BD446" s="17"/>
      <c r="BE446" s="17"/>
      <c r="BF446" s="17"/>
      <c r="BG446" s="17"/>
      <c r="BH446" s="17"/>
      <c r="BI446" s="17"/>
      <c r="BJ446" s="17"/>
      <c r="CA446" s="18"/>
    </row>
    <row r="447" spans="45:79">
      <c r="AS447" s="16"/>
      <c r="AZ447" s="17"/>
      <c r="BA447" s="17"/>
      <c r="BB447" s="17"/>
      <c r="BC447" s="17"/>
      <c r="BD447" s="17"/>
      <c r="BE447" s="17"/>
      <c r="BF447" s="17"/>
      <c r="BG447" s="17"/>
      <c r="BH447" s="17"/>
      <c r="BI447" s="17"/>
      <c r="BJ447" s="17"/>
      <c r="CA447" s="18"/>
    </row>
    <row r="448" spans="45:79">
      <c r="AS448" s="16"/>
      <c r="AZ448" s="17"/>
      <c r="BA448" s="17"/>
      <c r="BB448" s="17"/>
      <c r="BC448" s="17"/>
      <c r="BD448" s="17"/>
      <c r="BE448" s="17"/>
      <c r="BF448" s="17"/>
      <c r="BG448" s="17"/>
      <c r="BH448" s="17"/>
      <c r="BI448" s="17"/>
      <c r="BJ448" s="17"/>
      <c r="CA448" s="18"/>
    </row>
    <row r="449" spans="45:79">
      <c r="AS449" s="16"/>
      <c r="AZ449" s="17"/>
      <c r="BA449" s="17"/>
      <c r="BB449" s="17"/>
      <c r="BC449" s="17"/>
      <c r="BD449" s="17"/>
      <c r="BE449" s="17"/>
      <c r="BF449" s="17"/>
      <c r="BG449" s="17"/>
      <c r="BH449" s="17"/>
      <c r="BI449" s="17"/>
      <c r="BJ449" s="17"/>
      <c r="CA449" s="18"/>
    </row>
    <row r="450" spans="45:79">
      <c r="AS450" s="16"/>
      <c r="AZ450" s="17"/>
      <c r="BA450" s="17"/>
      <c r="BB450" s="17"/>
      <c r="BC450" s="17"/>
      <c r="BD450" s="17"/>
      <c r="BE450" s="17"/>
      <c r="BF450" s="17"/>
      <c r="BG450" s="17"/>
      <c r="BH450" s="17"/>
      <c r="BI450" s="17"/>
      <c r="BJ450" s="17"/>
      <c r="CA450" s="18"/>
    </row>
    <row r="451" spans="45:79">
      <c r="AS451" s="16"/>
      <c r="AZ451" s="17"/>
      <c r="BA451" s="17"/>
      <c r="BB451" s="17"/>
      <c r="BC451" s="17"/>
      <c r="BD451" s="17"/>
      <c r="BE451" s="17"/>
      <c r="BF451" s="17"/>
      <c r="BG451" s="17"/>
      <c r="BH451" s="17"/>
      <c r="BI451" s="17"/>
      <c r="BJ451" s="17"/>
      <c r="CA451" s="18"/>
    </row>
    <row r="452" spans="45:79">
      <c r="AS452" s="16"/>
      <c r="AZ452" s="17"/>
      <c r="BA452" s="17"/>
      <c r="BB452" s="17"/>
      <c r="BC452" s="17"/>
      <c r="BD452" s="17"/>
      <c r="BE452" s="17"/>
      <c r="BF452" s="17"/>
      <c r="BG452" s="17"/>
      <c r="BH452" s="17"/>
      <c r="BI452" s="17"/>
      <c r="BJ452" s="17"/>
      <c r="CA452" s="18"/>
    </row>
    <row r="453" spans="45:79">
      <c r="AS453" s="16"/>
      <c r="AZ453" s="17"/>
      <c r="BA453" s="17"/>
      <c r="BB453" s="17"/>
      <c r="BC453" s="17"/>
      <c r="BD453" s="17"/>
      <c r="BE453" s="17"/>
      <c r="BF453" s="17"/>
      <c r="BG453" s="17"/>
      <c r="BH453" s="17"/>
      <c r="BI453" s="17"/>
      <c r="BJ453" s="17"/>
      <c r="CA453" s="18"/>
    </row>
    <row r="454" spans="45:79">
      <c r="AS454" s="16"/>
      <c r="AZ454" s="17"/>
      <c r="BA454" s="17"/>
      <c r="BB454" s="17"/>
      <c r="BC454" s="17"/>
      <c r="BD454" s="17"/>
      <c r="BE454" s="17"/>
      <c r="BF454" s="17"/>
      <c r="BG454" s="17"/>
      <c r="BH454" s="17"/>
      <c r="BI454" s="17"/>
      <c r="BJ454" s="17"/>
      <c r="CA454" s="18"/>
    </row>
    <row r="455" spans="45:79">
      <c r="AS455" s="16"/>
      <c r="AZ455" s="17"/>
      <c r="BA455" s="17"/>
      <c r="BB455" s="17"/>
      <c r="BC455" s="17"/>
      <c r="BD455" s="17"/>
      <c r="BE455" s="17"/>
      <c r="BF455" s="17"/>
      <c r="BG455" s="17"/>
      <c r="BH455" s="17"/>
      <c r="BI455" s="17"/>
      <c r="BJ455" s="17"/>
      <c r="CA455" s="18"/>
    </row>
    <row r="456" spans="45:79">
      <c r="AS456" s="16"/>
      <c r="AZ456" s="17"/>
      <c r="BA456" s="17"/>
      <c r="BB456" s="17"/>
      <c r="BC456" s="17"/>
      <c r="BD456" s="17"/>
      <c r="BE456" s="17"/>
      <c r="BF456" s="17"/>
      <c r="BG456" s="17"/>
      <c r="BH456" s="17"/>
      <c r="BI456" s="17"/>
      <c r="BJ456" s="17"/>
      <c r="CA456" s="18"/>
    </row>
    <row r="457" spans="45:79">
      <c r="AS457" s="16"/>
      <c r="AZ457" s="17"/>
      <c r="BA457" s="17"/>
      <c r="BB457" s="17"/>
      <c r="BC457" s="17"/>
      <c r="BD457" s="17"/>
      <c r="BE457" s="17"/>
      <c r="BF457" s="17"/>
      <c r="BG457" s="17"/>
      <c r="BH457" s="17"/>
      <c r="BI457" s="17"/>
      <c r="BJ457" s="17"/>
      <c r="CA457" s="18"/>
    </row>
    <row r="458" spans="45:79">
      <c r="AS458" s="16"/>
      <c r="AZ458" s="17"/>
      <c r="BA458" s="17"/>
      <c r="BB458" s="17"/>
      <c r="BC458" s="17"/>
      <c r="BD458" s="17"/>
      <c r="BE458" s="17"/>
      <c r="BF458" s="17"/>
      <c r="BG458" s="17"/>
      <c r="BH458" s="17"/>
      <c r="BI458" s="17"/>
      <c r="BJ458" s="17"/>
      <c r="CA458" s="18"/>
    </row>
    <row r="459" spans="45:79">
      <c r="AS459" s="16"/>
      <c r="AZ459" s="17"/>
      <c r="BA459" s="17"/>
      <c r="BB459" s="17"/>
      <c r="BC459" s="17"/>
      <c r="BD459" s="17"/>
      <c r="BE459" s="17"/>
      <c r="BF459" s="17"/>
      <c r="BG459" s="17"/>
      <c r="BH459" s="17"/>
      <c r="BI459" s="17"/>
      <c r="BJ459" s="17"/>
      <c r="CA459" s="18"/>
    </row>
    <row r="460" spans="45:79">
      <c r="AS460" s="16"/>
      <c r="AZ460" s="17"/>
      <c r="BA460" s="17"/>
      <c r="BB460" s="17"/>
      <c r="BC460" s="17"/>
      <c r="BD460" s="17"/>
      <c r="BE460" s="17"/>
      <c r="BF460" s="17"/>
      <c r="BG460" s="17"/>
      <c r="BH460" s="17"/>
      <c r="BI460" s="17"/>
      <c r="BJ460" s="17"/>
      <c r="CA460" s="18"/>
    </row>
    <row r="461" spans="45:79">
      <c r="AS461" s="16"/>
      <c r="AZ461" s="17"/>
      <c r="BA461" s="17"/>
      <c r="BB461" s="17"/>
      <c r="BC461" s="17"/>
      <c r="BD461" s="17"/>
      <c r="BE461" s="17"/>
      <c r="BF461" s="17"/>
      <c r="BG461" s="17"/>
      <c r="BH461" s="17"/>
      <c r="BI461" s="17"/>
      <c r="BJ461" s="17"/>
      <c r="CA461" s="18"/>
    </row>
    <row r="462" spans="45:79">
      <c r="AS462" s="16"/>
      <c r="AZ462" s="17"/>
      <c r="BA462" s="17"/>
      <c r="BB462" s="17"/>
      <c r="BC462" s="17"/>
      <c r="BD462" s="17"/>
      <c r="BE462" s="17"/>
      <c r="BF462" s="17"/>
      <c r="BG462" s="17"/>
      <c r="BH462" s="17"/>
      <c r="BI462" s="17"/>
      <c r="BJ462" s="17"/>
      <c r="CA462" s="18"/>
    </row>
    <row r="463" spans="45:79">
      <c r="AS463" s="16"/>
      <c r="AZ463" s="17"/>
      <c r="BA463" s="17"/>
      <c r="BB463" s="17"/>
      <c r="BC463" s="17"/>
      <c r="BD463" s="17"/>
      <c r="BE463" s="17"/>
      <c r="BF463" s="17"/>
      <c r="BG463" s="17"/>
      <c r="BH463" s="17"/>
      <c r="BI463" s="17"/>
      <c r="BJ463" s="17"/>
      <c r="CA463" s="18"/>
    </row>
    <row r="464" spans="45:79">
      <c r="AS464" s="16"/>
      <c r="AZ464" s="17"/>
      <c r="BA464" s="17"/>
      <c r="BB464" s="17"/>
      <c r="BC464" s="17"/>
      <c r="BD464" s="17"/>
      <c r="BE464" s="17"/>
      <c r="BF464" s="17"/>
      <c r="BG464" s="17"/>
      <c r="BH464" s="17"/>
      <c r="BI464" s="17"/>
      <c r="BJ464" s="17"/>
      <c r="CA464" s="18"/>
    </row>
    <row r="465" spans="45:79">
      <c r="AS465" s="16"/>
      <c r="AZ465" s="17"/>
      <c r="BA465" s="17"/>
      <c r="BB465" s="17"/>
      <c r="BC465" s="17"/>
      <c r="BD465" s="17"/>
      <c r="BE465" s="17"/>
      <c r="BF465" s="17"/>
      <c r="BG465" s="17"/>
      <c r="BH465" s="17"/>
      <c r="BI465" s="17"/>
      <c r="BJ465" s="17"/>
      <c r="CA465" s="18"/>
    </row>
    <row r="466" spans="45:79">
      <c r="AS466" s="16"/>
      <c r="AZ466" s="17"/>
      <c r="BA466" s="17"/>
      <c r="BB466" s="17"/>
      <c r="BC466" s="17"/>
      <c r="BD466" s="17"/>
      <c r="BE466" s="17"/>
      <c r="BF466" s="17"/>
      <c r="BG466" s="17"/>
      <c r="BH466" s="17"/>
      <c r="BI466" s="17"/>
      <c r="BJ466" s="17"/>
      <c r="CA466" s="18"/>
    </row>
    <row r="467" spans="45:79">
      <c r="AS467" s="16"/>
      <c r="AZ467" s="17"/>
      <c r="BA467" s="17"/>
      <c r="BB467" s="17"/>
      <c r="BC467" s="17"/>
      <c r="BD467" s="17"/>
      <c r="BE467" s="17"/>
      <c r="BF467" s="17"/>
      <c r="BG467" s="17"/>
      <c r="BH467" s="17"/>
      <c r="BI467" s="17"/>
      <c r="BJ467" s="17"/>
      <c r="CA467" s="18"/>
    </row>
    <row r="468" spans="45:79">
      <c r="AS468" s="16"/>
      <c r="AZ468" s="17"/>
      <c r="BA468" s="17"/>
      <c r="BB468" s="17"/>
      <c r="BC468" s="17"/>
      <c r="BD468" s="17"/>
      <c r="BE468" s="17"/>
      <c r="BF468" s="17"/>
      <c r="BG468" s="17"/>
      <c r="BH468" s="17"/>
      <c r="BI468" s="17"/>
      <c r="BJ468" s="17"/>
      <c r="CA468" s="18"/>
    </row>
    <row r="469" spans="45:79">
      <c r="AS469" s="16"/>
      <c r="AZ469" s="17"/>
      <c r="BA469" s="17"/>
      <c r="BB469" s="17"/>
      <c r="BC469" s="17"/>
      <c r="BD469" s="17"/>
      <c r="BE469" s="17"/>
      <c r="BF469" s="17"/>
      <c r="BG469" s="17"/>
      <c r="BH469" s="17"/>
      <c r="BI469" s="17"/>
      <c r="BJ469" s="17"/>
      <c r="CA469" s="18"/>
    </row>
    <row r="470" spans="45:79">
      <c r="AS470" s="16"/>
      <c r="AZ470" s="17"/>
      <c r="BA470" s="17"/>
      <c r="BB470" s="17"/>
      <c r="BC470" s="17"/>
      <c r="BD470" s="17"/>
      <c r="BE470" s="17"/>
      <c r="BF470" s="17"/>
      <c r="BG470" s="17"/>
      <c r="BH470" s="17"/>
      <c r="BI470" s="17"/>
      <c r="BJ470" s="17"/>
      <c r="CA470" s="18"/>
    </row>
    <row r="471" spans="45:79">
      <c r="AS471" s="16"/>
      <c r="AZ471" s="17"/>
      <c r="BA471" s="17"/>
      <c r="BB471" s="17"/>
      <c r="BC471" s="17"/>
      <c r="BD471" s="17"/>
      <c r="BE471" s="17"/>
      <c r="BF471" s="17"/>
      <c r="BG471" s="17"/>
      <c r="BH471" s="17"/>
      <c r="BI471" s="17"/>
      <c r="BJ471" s="17"/>
      <c r="CA471" s="18"/>
    </row>
    <row r="472" spans="45:79">
      <c r="AS472" s="16"/>
      <c r="AZ472" s="17"/>
      <c r="BA472" s="17"/>
      <c r="BB472" s="17"/>
      <c r="BC472" s="17"/>
      <c r="BD472" s="17"/>
      <c r="BE472" s="17"/>
      <c r="BF472" s="17"/>
      <c r="BG472" s="17"/>
      <c r="BH472" s="17"/>
      <c r="BI472" s="17"/>
      <c r="BJ472" s="17"/>
      <c r="CA472" s="18"/>
    </row>
    <row r="473" spans="45:79">
      <c r="AS473" s="16"/>
      <c r="AZ473" s="17"/>
      <c r="BA473" s="17"/>
      <c r="BB473" s="17"/>
      <c r="BC473" s="17"/>
      <c r="BD473" s="17"/>
      <c r="BE473" s="17"/>
      <c r="BF473" s="17"/>
      <c r="BG473" s="17"/>
      <c r="BH473" s="17"/>
      <c r="BI473" s="17"/>
      <c r="BJ473" s="17"/>
      <c r="CA473" s="18"/>
    </row>
    <row r="474" spans="45:79">
      <c r="AS474" s="16"/>
      <c r="AZ474" s="17"/>
      <c r="BA474" s="17"/>
      <c r="BB474" s="17"/>
      <c r="BC474" s="17"/>
      <c r="BD474" s="17"/>
      <c r="BE474" s="17"/>
      <c r="BF474" s="17"/>
      <c r="BG474" s="17"/>
      <c r="BH474" s="17"/>
      <c r="BI474" s="17"/>
      <c r="BJ474" s="17"/>
      <c r="CA474" s="18"/>
    </row>
    <row r="475" spans="45:79">
      <c r="AS475" s="16"/>
      <c r="AZ475" s="17"/>
      <c r="BA475" s="17"/>
      <c r="BB475" s="17"/>
      <c r="BC475" s="17"/>
      <c r="BD475" s="17"/>
      <c r="BE475" s="17"/>
      <c r="BF475" s="17"/>
      <c r="BG475" s="17"/>
      <c r="BH475" s="17"/>
      <c r="BI475" s="17"/>
      <c r="BJ475" s="17"/>
      <c r="CA475" s="18"/>
    </row>
    <row r="476" spans="45:79">
      <c r="AS476" s="16"/>
      <c r="AZ476" s="17"/>
      <c r="BA476" s="17"/>
      <c r="BB476" s="17"/>
      <c r="BC476" s="17"/>
      <c r="BD476" s="17"/>
      <c r="BE476" s="17"/>
      <c r="BF476" s="17"/>
      <c r="BG476" s="17"/>
      <c r="BH476" s="17"/>
      <c r="BI476" s="17"/>
      <c r="BJ476" s="17"/>
      <c r="CA476" s="18"/>
    </row>
    <row r="477" spans="45:79">
      <c r="AS477" s="16"/>
      <c r="AZ477" s="17"/>
      <c r="BA477" s="17"/>
      <c r="BB477" s="17"/>
      <c r="BC477" s="17"/>
      <c r="BD477" s="17"/>
      <c r="BE477" s="17"/>
      <c r="BF477" s="17"/>
      <c r="BG477" s="17"/>
      <c r="BH477" s="17"/>
      <c r="BI477" s="17"/>
      <c r="BJ477" s="17"/>
      <c r="CA477" s="18"/>
    </row>
    <row r="478" spans="45:79">
      <c r="AS478" s="16"/>
      <c r="AZ478" s="17"/>
      <c r="BA478" s="17"/>
      <c r="BB478" s="17"/>
      <c r="BC478" s="17"/>
      <c r="BD478" s="17"/>
      <c r="BE478" s="17"/>
      <c r="BF478" s="17"/>
      <c r="BG478" s="17"/>
      <c r="BH478" s="17"/>
      <c r="BI478" s="17"/>
      <c r="BJ478" s="17"/>
      <c r="CA478" s="18"/>
    </row>
    <row r="479" spans="45:79">
      <c r="AS479" s="16"/>
      <c r="AZ479" s="17"/>
      <c r="BA479" s="17"/>
      <c r="BB479" s="17"/>
      <c r="BC479" s="17"/>
      <c r="BD479" s="17"/>
      <c r="BE479" s="17"/>
      <c r="BF479" s="17"/>
      <c r="BG479" s="17"/>
      <c r="BH479" s="17"/>
      <c r="BI479" s="17"/>
      <c r="BJ479" s="17"/>
      <c r="CA479" s="18"/>
    </row>
    <row r="480" spans="45:79">
      <c r="AS480" s="16"/>
      <c r="AZ480" s="17"/>
      <c r="BA480" s="17"/>
      <c r="BB480" s="17"/>
      <c r="BC480" s="17"/>
      <c r="BD480" s="17"/>
      <c r="BE480" s="17"/>
      <c r="BF480" s="17"/>
      <c r="BG480" s="17"/>
      <c r="BH480" s="17"/>
      <c r="BI480" s="17"/>
      <c r="BJ480" s="17"/>
      <c r="CA480" s="18"/>
    </row>
    <row r="481" spans="45:79">
      <c r="AS481" s="16"/>
      <c r="AZ481" s="17"/>
      <c r="BA481" s="17"/>
      <c r="BB481" s="17"/>
      <c r="BC481" s="17"/>
      <c r="BD481" s="17"/>
      <c r="BE481" s="17"/>
      <c r="BF481" s="17"/>
      <c r="BG481" s="17"/>
      <c r="BH481" s="17"/>
      <c r="BI481" s="17"/>
      <c r="BJ481" s="17"/>
      <c r="CA481" s="18"/>
    </row>
    <row r="482" spans="45:79">
      <c r="AS482" s="16"/>
      <c r="AZ482" s="17"/>
      <c r="BA482" s="17"/>
      <c r="BB482" s="17"/>
      <c r="BC482" s="17"/>
      <c r="BD482" s="17"/>
      <c r="BE482" s="17"/>
      <c r="BF482" s="17"/>
      <c r="BG482" s="17"/>
      <c r="BH482" s="17"/>
      <c r="BI482" s="17"/>
      <c r="BJ482" s="17"/>
      <c r="CA482" s="18"/>
    </row>
    <row r="483" spans="45:79">
      <c r="AS483" s="16"/>
      <c r="AZ483" s="17"/>
      <c r="BA483" s="17"/>
      <c r="BB483" s="17"/>
      <c r="BC483" s="17"/>
      <c r="BD483" s="17"/>
      <c r="BE483" s="17"/>
      <c r="BF483" s="17"/>
      <c r="BG483" s="17"/>
      <c r="BH483" s="17"/>
      <c r="BI483" s="17"/>
      <c r="BJ483" s="17"/>
      <c r="CA483" s="18"/>
    </row>
    <row r="484" spans="45:79">
      <c r="AS484" s="16"/>
      <c r="AZ484" s="17"/>
      <c r="BA484" s="17"/>
      <c r="BB484" s="17"/>
      <c r="BC484" s="17"/>
      <c r="BD484" s="17"/>
      <c r="BE484" s="17"/>
      <c r="BF484" s="17"/>
      <c r="BG484" s="17"/>
      <c r="BH484" s="17"/>
      <c r="BI484" s="17"/>
      <c r="BJ484" s="17"/>
      <c r="CA484" s="18"/>
    </row>
    <row r="485" spans="45:79">
      <c r="AS485" s="16"/>
      <c r="AZ485" s="17"/>
      <c r="BA485" s="17"/>
      <c r="BB485" s="17"/>
      <c r="BC485" s="17"/>
      <c r="BD485" s="17"/>
      <c r="BE485" s="17"/>
      <c r="BF485" s="17"/>
      <c r="BG485" s="17"/>
      <c r="BH485" s="17"/>
      <c r="BI485" s="17"/>
      <c r="BJ485" s="17"/>
      <c r="CA485" s="18"/>
    </row>
    <row r="486" spans="45:79">
      <c r="AS486" s="16"/>
      <c r="AZ486" s="17"/>
      <c r="BA486" s="17"/>
      <c r="BB486" s="17"/>
      <c r="BC486" s="17"/>
      <c r="BD486" s="17"/>
      <c r="BE486" s="17"/>
      <c r="BF486" s="17"/>
      <c r="BG486" s="17"/>
      <c r="BH486" s="17"/>
      <c r="BI486" s="17"/>
      <c r="BJ486" s="17"/>
      <c r="CA486" s="18"/>
    </row>
    <row r="487" spans="45:79">
      <c r="AS487" s="16"/>
      <c r="AZ487" s="17"/>
      <c r="BA487" s="17"/>
      <c r="BB487" s="17"/>
      <c r="BC487" s="17"/>
      <c r="BD487" s="17"/>
      <c r="BE487" s="17"/>
      <c r="BF487" s="17"/>
      <c r="BG487" s="17"/>
      <c r="BH487" s="17"/>
      <c r="BI487" s="17"/>
      <c r="BJ487" s="17"/>
      <c r="CA487" s="18"/>
    </row>
    <row r="488" spans="45:79">
      <c r="AS488" s="16"/>
      <c r="AZ488" s="17"/>
      <c r="BA488" s="17"/>
      <c r="BB488" s="17"/>
      <c r="BC488" s="17"/>
      <c r="BD488" s="17"/>
      <c r="BE488" s="17"/>
      <c r="BF488" s="17"/>
      <c r="BG488" s="17"/>
      <c r="BH488" s="17"/>
      <c r="BI488" s="17"/>
      <c r="BJ488" s="17"/>
      <c r="CA488" s="18"/>
    </row>
    <row r="489" spans="45:79">
      <c r="AS489" s="16"/>
      <c r="AZ489" s="17"/>
      <c r="BA489" s="17"/>
      <c r="BB489" s="17"/>
      <c r="BC489" s="17"/>
      <c r="BD489" s="17"/>
      <c r="BE489" s="17"/>
      <c r="BF489" s="17"/>
      <c r="BG489" s="17"/>
      <c r="BH489" s="17"/>
      <c r="BI489" s="17"/>
      <c r="BJ489" s="17"/>
      <c r="CA489" s="18"/>
    </row>
    <row r="490" spans="45:79">
      <c r="AS490" s="16"/>
      <c r="AZ490" s="17"/>
      <c r="BA490" s="17"/>
      <c r="BB490" s="17"/>
      <c r="BC490" s="17"/>
      <c r="BD490" s="17"/>
      <c r="BE490" s="17"/>
      <c r="BF490" s="17"/>
      <c r="BG490" s="17"/>
      <c r="BH490" s="17"/>
      <c r="BI490" s="17"/>
      <c r="BJ490" s="17"/>
      <c r="CA490" s="18"/>
    </row>
    <row r="491" spans="45:79">
      <c r="AS491" s="16"/>
      <c r="AZ491" s="17"/>
      <c r="BA491" s="17"/>
      <c r="BB491" s="17"/>
      <c r="BC491" s="17"/>
      <c r="BD491" s="17"/>
      <c r="BE491" s="17"/>
      <c r="BF491" s="17"/>
      <c r="BG491" s="17"/>
      <c r="BH491" s="17"/>
      <c r="BI491" s="17"/>
      <c r="BJ491" s="17"/>
      <c r="CA491" s="18"/>
    </row>
    <row r="492" spans="45:79">
      <c r="AS492" s="16"/>
      <c r="AZ492" s="17"/>
      <c r="BA492" s="17"/>
      <c r="BB492" s="17"/>
      <c r="BC492" s="17"/>
      <c r="BD492" s="17"/>
      <c r="BE492" s="17"/>
      <c r="BF492" s="17"/>
      <c r="BG492" s="17"/>
      <c r="BH492" s="17"/>
      <c r="BI492" s="17"/>
      <c r="BJ492" s="17"/>
      <c r="CA492" s="18"/>
    </row>
    <row r="493" spans="45:79">
      <c r="AS493" s="16"/>
      <c r="AZ493" s="17"/>
      <c r="BA493" s="17"/>
      <c r="BB493" s="17"/>
      <c r="BC493" s="17"/>
      <c r="BD493" s="17"/>
      <c r="BE493" s="17"/>
      <c r="BF493" s="17"/>
      <c r="BG493" s="17"/>
      <c r="BH493" s="17"/>
      <c r="BI493" s="17"/>
      <c r="BJ493" s="17"/>
      <c r="CA493" s="18"/>
    </row>
    <row r="494" spans="45:79">
      <c r="AS494" s="16"/>
      <c r="AZ494" s="17"/>
      <c r="BA494" s="17"/>
      <c r="BB494" s="17"/>
      <c r="BC494" s="17"/>
      <c r="BD494" s="17"/>
      <c r="BE494" s="17"/>
      <c r="BF494" s="17"/>
      <c r="BG494" s="17"/>
      <c r="BH494" s="17"/>
      <c r="BI494" s="17"/>
      <c r="BJ494" s="17"/>
      <c r="CA494" s="18"/>
    </row>
    <row r="495" spans="45:79">
      <c r="AS495" s="16"/>
      <c r="AZ495" s="17"/>
      <c r="BA495" s="17"/>
      <c r="BB495" s="17"/>
      <c r="BC495" s="17"/>
      <c r="BD495" s="17"/>
      <c r="BE495" s="17"/>
      <c r="BF495" s="17"/>
      <c r="BG495" s="17"/>
      <c r="BH495" s="17"/>
      <c r="BI495" s="17"/>
      <c r="BJ495" s="17"/>
      <c r="CA495" s="18"/>
    </row>
    <row r="496" spans="45:79">
      <c r="AS496" s="16"/>
      <c r="AZ496" s="17"/>
      <c r="BA496" s="17"/>
      <c r="BB496" s="17"/>
      <c r="BC496" s="17"/>
      <c r="BD496" s="17"/>
      <c r="BE496" s="17"/>
      <c r="BF496" s="17"/>
      <c r="BG496" s="17"/>
      <c r="BH496" s="17"/>
      <c r="BI496" s="17"/>
      <c r="BJ496" s="17"/>
      <c r="CA496" s="18"/>
    </row>
    <row r="497" spans="45:79">
      <c r="AS497" s="16"/>
      <c r="AZ497" s="17"/>
      <c r="BA497" s="17"/>
      <c r="BB497" s="17"/>
      <c r="BC497" s="17"/>
      <c r="BD497" s="17"/>
      <c r="BE497" s="17"/>
      <c r="BF497" s="17"/>
      <c r="BG497" s="17"/>
      <c r="BH497" s="17"/>
      <c r="BI497" s="17"/>
      <c r="BJ497" s="17"/>
      <c r="CA497" s="18"/>
    </row>
    <row r="498" spans="45:79">
      <c r="AS498" s="16"/>
      <c r="AZ498" s="17"/>
      <c r="BA498" s="17"/>
      <c r="BB498" s="17"/>
      <c r="BC498" s="17"/>
      <c r="BD498" s="17"/>
      <c r="BE498" s="17"/>
      <c r="BF498" s="17"/>
      <c r="BG498" s="17"/>
      <c r="BH498" s="17"/>
      <c r="BI498" s="17"/>
      <c r="BJ498" s="17"/>
      <c r="CA498" s="18"/>
    </row>
    <row r="499" spans="45:79">
      <c r="AS499" s="16"/>
      <c r="AZ499" s="17"/>
      <c r="BA499" s="17"/>
      <c r="BB499" s="17"/>
      <c r="BC499" s="17"/>
      <c r="BD499" s="17"/>
      <c r="BE499" s="17"/>
      <c r="BF499" s="17"/>
      <c r="BG499" s="17"/>
      <c r="BH499" s="17"/>
      <c r="BI499" s="17"/>
      <c r="BJ499" s="17"/>
      <c r="CA499" s="18"/>
    </row>
    <row r="500" spans="45:79">
      <c r="AS500" s="16"/>
      <c r="AZ500" s="17"/>
      <c r="BA500" s="17"/>
      <c r="BB500" s="17"/>
      <c r="BC500" s="17"/>
      <c r="BD500" s="17"/>
      <c r="BE500" s="17"/>
      <c r="BF500" s="17"/>
      <c r="BG500" s="17"/>
      <c r="BH500" s="17"/>
      <c r="BI500" s="17"/>
      <c r="BJ500" s="17"/>
      <c r="CA500" s="18"/>
    </row>
    <row r="501" spans="45:79">
      <c r="AS501" s="16"/>
      <c r="AZ501" s="17"/>
      <c r="BA501" s="17"/>
      <c r="BB501" s="17"/>
      <c r="BC501" s="17"/>
      <c r="BD501" s="17"/>
      <c r="BE501" s="17"/>
      <c r="BF501" s="17"/>
      <c r="BG501" s="17"/>
      <c r="BH501" s="17"/>
      <c r="BI501" s="17"/>
      <c r="BJ501" s="17"/>
      <c r="CA501" s="18"/>
    </row>
    <row r="502" spans="45:79">
      <c r="AS502" s="16"/>
      <c r="AZ502" s="17"/>
      <c r="BA502" s="17"/>
      <c r="BB502" s="17"/>
      <c r="BC502" s="17"/>
      <c r="BD502" s="17"/>
      <c r="BE502" s="17"/>
      <c r="BF502" s="17"/>
      <c r="BG502" s="17"/>
      <c r="BH502" s="17"/>
      <c r="BI502" s="17"/>
      <c r="BJ502" s="17"/>
      <c r="CA502" s="18"/>
    </row>
    <row r="503" spans="45:79">
      <c r="AS503" s="16"/>
      <c r="AZ503" s="17"/>
      <c r="BA503" s="17"/>
      <c r="BB503" s="17"/>
      <c r="BC503" s="17"/>
      <c r="BD503" s="17"/>
      <c r="BE503" s="17"/>
      <c r="BF503" s="17"/>
      <c r="BG503" s="17"/>
      <c r="BH503" s="17"/>
      <c r="BI503" s="17"/>
      <c r="BJ503" s="17"/>
      <c r="CA503" s="18"/>
    </row>
    <row r="504" spans="45:79">
      <c r="AS504" s="16"/>
      <c r="AZ504" s="17"/>
      <c r="BA504" s="17"/>
      <c r="BB504" s="17"/>
      <c r="BC504" s="17"/>
      <c r="BD504" s="17"/>
      <c r="BE504" s="17"/>
      <c r="BF504" s="17"/>
      <c r="BG504" s="17"/>
      <c r="BH504" s="17"/>
      <c r="BI504" s="17"/>
      <c r="BJ504" s="17"/>
      <c r="CA504" s="18"/>
    </row>
    <row r="505" spans="45:79">
      <c r="AS505" s="16"/>
      <c r="AZ505" s="17"/>
      <c r="BA505" s="17"/>
      <c r="BB505" s="17"/>
      <c r="BC505" s="17"/>
      <c r="BD505" s="17"/>
      <c r="BE505" s="17"/>
      <c r="BF505" s="17"/>
      <c r="BG505" s="17"/>
      <c r="BH505" s="17"/>
      <c r="BI505" s="17"/>
      <c r="BJ505" s="17"/>
      <c r="CA505" s="18"/>
    </row>
    <row r="506" spans="45:79">
      <c r="AS506" s="16"/>
      <c r="AZ506" s="17"/>
      <c r="BA506" s="17"/>
      <c r="BB506" s="17"/>
      <c r="BC506" s="17"/>
      <c r="BD506" s="17"/>
      <c r="BE506" s="17"/>
      <c r="BF506" s="17"/>
      <c r="BG506" s="17"/>
      <c r="BH506" s="17"/>
      <c r="BI506" s="17"/>
      <c r="BJ506" s="17"/>
      <c r="CA506" s="18"/>
    </row>
    <row r="507" spans="45:79">
      <c r="AS507" s="16"/>
      <c r="AZ507" s="17"/>
      <c r="BA507" s="17"/>
      <c r="BB507" s="17"/>
      <c r="BC507" s="17"/>
      <c r="BD507" s="17"/>
      <c r="BE507" s="17"/>
      <c r="BF507" s="17"/>
      <c r="BG507" s="17"/>
      <c r="BH507" s="17"/>
      <c r="BI507" s="17"/>
      <c r="BJ507" s="17"/>
      <c r="CA507" s="18"/>
    </row>
    <row r="508" spans="45:79">
      <c r="AS508" s="16"/>
      <c r="AZ508" s="17"/>
      <c r="BA508" s="17"/>
      <c r="BB508" s="17"/>
      <c r="BC508" s="17"/>
      <c r="BD508" s="17"/>
      <c r="BE508" s="17"/>
      <c r="BF508" s="17"/>
      <c r="BG508" s="17"/>
      <c r="BH508" s="17"/>
      <c r="BI508" s="17"/>
      <c r="BJ508" s="17"/>
      <c r="CA508" s="18"/>
    </row>
    <row r="509" spans="45:79">
      <c r="AS509" s="16"/>
      <c r="AZ509" s="17"/>
      <c r="BA509" s="17"/>
      <c r="BB509" s="17"/>
      <c r="BC509" s="17"/>
      <c r="BD509" s="17"/>
      <c r="BE509" s="17"/>
      <c r="BF509" s="17"/>
      <c r="BG509" s="17"/>
      <c r="BH509" s="17"/>
      <c r="BI509" s="17"/>
      <c r="BJ509" s="17"/>
      <c r="CA509" s="18"/>
    </row>
    <row r="510" spans="45:79">
      <c r="AS510" s="16"/>
      <c r="AZ510" s="17"/>
      <c r="BA510" s="17"/>
      <c r="BB510" s="17"/>
      <c r="BC510" s="17"/>
      <c r="BD510" s="17"/>
      <c r="BE510" s="17"/>
      <c r="BF510" s="17"/>
      <c r="BG510" s="17"/>
      <c r="BH510" s="17"/>
      <c r="BI510" s="17"/>
      <c r="BJ510" s="17"/>
      <c r="CA510" s="18"/>
    </row>
    <row r="511" spans="45:79">
      <c r="AS511" s="16"/>
      <c r="AZ511" s="17"/>
      <c r="BA511" s="17"/>
      <c r="BB511" s="17"/>
      <c r="BC511" s="17"/>
      <c r="BD511" s="17"/>
      <c r="BE511" s="17"/>
      <c r="BF511" s="17"/>
      <c r="BG511" s="17"/>
      <c r="BH511" s="17"/>
      <c r="BI511" s="17"/>
      <c r="BJ511" s="17"/>
      <c r="CA511" s="18"/>
    </row>
    <row r="512" spans="45:79">
      <c r="AS512" s="16"/>
      <c r="AZ512" s="17"/>
      <c r="BA512" s="17"/>
      <c r="BB512" s="17"/>
      <c r="BC512" s="17"/>
      <c r="BD512" s="17"/>
      <c r="BE512" s="17"/>
      <c r="BF512" s="17"/>
      <c r="BG512" s="17"/>
      <c r="BH512" s="17"/>
      <c r="BI512" s="17"/>
      <c r="BJ512" s="17"/>
      <c r="CA512" s="18"/>
    </row>
    <row r="513" spans="45:79">
      <c r="AS513" s="16"/>
      <c r="AZ513" s="17"/>
      <c r="BA513" s="17"/>
      <c r="BB513" s="17"/>
      <c r="BC513" s="17"/>
      <c r="BD513" s="17"/>
      <c r="BE513" s="17"/>
      <c r="BF513" s="17"/>
      <c r="BG513" s="17"/>
      <c r="BH513" s="17"/>
      <c r="BI513" s="17"/>
      <c r="BJ513" s="17"/>
      <c r="CA513" s="18"/>
    </row>
    <row r="514" spans="45:79">
      <c r="AS514" s="16"/>
      <c r="AZ514" s="17"/>
      <c r="BA514" s="17"/>
      <c r="BB514" s="17"/>
      <c r="BC514" s="17"/>
      <c r="BD514" s="17"/>
      <c r="BE514" s="17"/>
      <c r="BF514" s="17"/>
      <c r="BG514" s="17"/>
      <c r="BH514" s="17"/>
      <c r="BI514" s="17"/>
      <c r="BJ514" s="17"/>
      <c r="CA514" s="18"/>
    </row>
    <row r="515" spans="45:79">
      <c r="AS515" s="16"/>
      <c r="AZ515" s="17"/>
      <c r="BA515" s="17"/>
      <c r="BB515" s="17"/>
      <c r="BC515" s="17"/>
      <c r="BD515" s="17"/>
      <c r="BE515" s="17"/>
      <c r="BF515" s="17"/>
      <c r="BG515" s="17"/>
      <c r="BH515" s="17"/>
      <c r="BI515" s="17"/>
      <c r="BJ515" s="17"/>
      <c r="CA515" s="18"/>
    </row>
    <row r="516" spans="45:79">
      <c r="AS516" s="16"/>
      <c r="AZ516" s="17"/>
      <c r="BA516" s="17"/>
      <c r="BB516" s="17"/>
      <c r="BC516" s="17"/>
      <c r="BD516" s="17"/>
      <c r="BE516" s="17"/>
      <c r="BF516" s="17"/>
      <c r="BG516" s="17"/>
      <c r="BH516" s="17"/>
      <c r="BI516" s="17"/>
      <c r="BJ516" s="17"/>
      <c r="CA516" s="18"/>
    </row>
    <row r="517" spans="45:79">
      <c r="AS517" s="16"/>
      <c r="AZ517" s="17"/>
      <c r="BA517" s="17"/>
      <c r="BB517" s="17"/>
      <c r="BC517" s="17"/>
      <c r="BD517" s="17"/>
      <c r="BE517" s="17"/>
      <c r="BF517" s="17"/>
      <c r="BG517" s="17"/>
      <c r="BH517" s="17"/>
      <c r="BI517" s="17"/>
      <c r="BJ517" s="17"/>
      <c r="CA517" s="18"/>
    </row>
    <row r="518" spans="45:79">
      <c r="AS518" s="16"/>
      <c r="AZ518" s="17"/>
      <c r="BA518" s="17"/>
      <c r="BB518" s="17"/>
      <c r="BC518" s="17"/>
      <c r="BD518" s="17"/>
      <c r="BE518" s="17"/>
      <c r="BF518" s="17"/>
      <c r="BG518" s="17"/>
      <c r="BH518" s="17"/>
      <c r="BI518" s="17"/>
      <c r="BJ518" s="17"/>
      <c r="CA518" s="18"/>
    </row>
    <row r="519" spans="45:79">
      <c r="AS519" s="16"/>
      <c r="AZ519" s="17"/>
      <c r="BA519" s="17"/>
      <c r="BB519" s="17"/>
      <c r="BC519" s="17"/>
      <c r="BD519" s="17"/>
      <c r="BE519" s="17"/>
      <c r="BF519" s="17"/>
      <c r="BG519" s="17"/>
      <c r="BH519" s="17"/>
      <c r="BI519" s="17"/>
      <c r="BJ519" s="17"/>
      <c r="CA519" s="18"/>
    </row>
    <row r="520" spans="45:79">
      <c r="AS520" s="16"/>
      <c r="AZ520" s="17"/>
      <c r="BA520" s="17"/>
      <c r="BB520" s="17"/>
      <c r="BC520" s="17"/>
      <c r="BD520" s="17"/>
      <c r="BE520" s="17"/>
      <c r="BF520" s="17"/>
      <c r="BG520" s="17"/>
      <c r="BH520" s="17"/>
      <c r="BI520" s="17"/>
      <c r="BJ520" s="17"/>
      <c r="CA520" s="18"/>
    </row>
    <row r="521" spans="45:79">
      <c r="AS521" s="16"/>
      <c r="AZ521" s="17"/>
      <c r="BA521" s="17"/>
      <c r="BB521" s="17"/>
      <c r="BC521" s="17"/>
      <c r="BD521" s="17"/>
      <c r="BE521" s="17"/>
      <c r="BF521" s="17"/>
      <c r="BG521" s="17"/>
      <c r="BH521" s="17"/>
      <c r="BI521" s="17"/>
      <c r="BJ521" s="17"/>
      <c r="CA521" s="18"/>
    </row>
    <row r="522" spans="45:79">
      <c r="AS522" s="16"/>
      <c r="AZ522" s="17"/>
      <c r="BA522" s="17"/>
      <c r="BB522" s="17"/>
      <c r="BC522" s="17"/>
      <c r="BD522" s="17"/>
      <c r="BE522" s="17"/>
      <c r="BF522" s="17"/>
      <c r="BG522" s="17"/>
      <c r="BH522" s="17"/>
      <c r="BI522" s="17"/>
      <c r="BJ522" s="17"/>
      <c r="CA522" s="18"/>
    </row>
    <row r="523" spans="45:79">
      <c r="AS523" s="16"/>
      <c r="AZ523" s="17"/>
      <c r="BA523" s="17"/>
      <c r="BB523" s="17"/>
      <c r="BC523" s="17"/>
      <c r="BD523" s="17"/>
      <c r="BE523" s="17"/>
      <c r="BF523" s="17"/>
      <c r="BG523" s="17"/>
      <c r="BH523" s="17"/>
      <c r="BI523" s="17"/>
      <c r="BJ523" s="17"/>
      <c r="CA523" s="18"/>
    </row>
    <row r="524" spans="45:79">
      <c r="AS524" s="16"/>
      <c r="AZ524" s="17"/>
      <c r="BA524" s="17"/>
      <c r="BB524" s="17"/>
      <c r="BC524" s="17"/>
      <c r="BD524" s="17"/>
      <c r="BE524" s="17"/>
      <c r="BF524" s="17"/>
      <c r="BG524" s="17"/>
      <c r="BH524" s="17"/>
      <c r="BI524" s="17"/>
      <c r="BJ524" s="17"/>
      <c r="CA524" s="18"/>
    </row>
    <row r="525" spans="45:79">
      <c r="AS525" s="16"/>
      <c r="AZ525" s="17"/>
      <c r="BA525" s="17"/>
      <c r="BB525" s="17"/>
      <c r="BC525" s="17"/>
      <c r="BD525" s="17"/>
      <c r="BE525" s="17"/>
      <c r="BF525" s="17"/>
      <c r="BG525" s="17"/>
      <c r="BH525" s="17"/>
      <c r="BI525" s="17"/>
      <c r="BJ525" s="17"/>
      <c r="CA525" s="18"/>
    </row>
    <row r="526" spans="45:79">
      <c r="AS526" s="16"/>
      <c r="AZ526" s="17"/>
      <c r="BA526" s="17"/>
      <c r="BB526" s="17"/>
      <c r="BC526" s="17"/>
      <c r="BD526" s="17"/>
      <c r="BE526" s="17"/>
      <c r="BF526" s="17"/>
      <c r="BG526" s="17"/>
      <c r="BH526" s="17"/>
      <c r="BI526" s="17"/>
      <c r="BJ526" s="17"/>
      <c r="CA526" s="18"/>
    </row>
    <row r="527" spans="45:79">
      <c r="AS527" s="16"/>
      <c r="AZ527" s="17"/>
      <c r="BA527" s="17"/>
      <c r="BB527" s="17"/>
      <c r="BC527" s="17"/>
      <c r="BD527" s="17"/>
      <c r="BE527" s="17"/>
      <c r="BF527" s="17"/>
      <c r="BG527" s="17"/>
      <c r="BH527" s="17"/>
      <c r="BI527" s="17"/>
      <c r="BJ527" s="17"/>
      <c r="CA527" s="18"/>
    </row>
    <row r="528" spans="45:79">
      <c r="AS528" s="16"/>
      <c r="AZ528" s="17"/>
      <c r="BA528" s="17"/>
      <c r="BB528" s="17"/>
      <c r="BC528" s="17"/>
      <c r="BD528" s="17"/>
      <c r="BE528" s="17"/>
      <c r="BF528" s="17"/>
      <c r="BG528" s="17"/>
      <c r="BH528" s="17"/>
      <c r="BI528" s="17"/>
      <c r="BJ528" s="17"/>
      <c r="CA528" s="18"/>
    </row>
    <row r="529" spans="45:79">
      <c r="AS529" s="16"/>
      <c r="AZ529" s="17"/>
      <c r="BA529" s="17"/>
      <c r="BB529" s="17"/>
      <c r="BC529" s="17"/>
      <c r="BD529" s="17"/>
      <c r="BE529" s="17"/>
      <c r="BF529" s="17"/>
      <c r="BG529" s="17"/>
      <c r="BH529" s="17"/>
      <c r="BI529" s="17"/>
      <c r="BJ529" s="17"/>
      <c r="CA529" s="18"/>
    </row>
    <row r="530" spans="45:79">
      <c r="AS530" s="16"/>
      <c r="AZ530" s="17"/>
      <c r="BA530" s="17"/>
      <c r="BB530" s="17"/>
      <c r="BC530" s="17"/>
      <c r="BD530" s="17"/>
      <c r="BE530" s="17"/>
      <c r="BF530" s="17"/>
      <c r="BG530" s="17"/>
      <c r="BH530" s="17"/>
      <c r="BI530" s="17"/>
      <c r="BJ530" s="17"/>
      <c r="CA530" s="18"/>
    </row>
    <row r="531" spans="45:79">
      <c r="AS531" s="16"/>
      <c r="AZ531" s="17"/>
      <c r="BA531" s="17"/>
      <c r="BB531" s="17"/>
      <c r="BC531" s="17"/>
      <c r="BD531" s="17"/>
      <c r="BE531" s="17"/>
      <c r="BF531" s="17"/>
      <c r="BG531" s="17"/>
      <c r="BH531" s="17"/>
      <c r="BI531" s="17"/>
      <c r="BJ531" s="17"/>
      <c r="CA531" s="18"/>
    </row>
    <row r="532" spans="45:79">
      <c r="AS532" s="16"/>
      <c r="AZ532" s="17"/>
      <c r="BA532" s="17"/>
      <c r="BB532" s="17"/>
      <c r="BC532" s="17"/>
      <c r="BD532" s="17"/>
      <c r="BE532" s="17"/>
      <c r="BF532" s="17"/>
      <c r="BG532" s="17"/>
      <c r="BH532" s="17"/>
      <c r="BI532" s="17"/>
      <c r="BJ532" s="17"/>
      <c r="CA532" s="18"/>
    </row>
    <row r="533" spans="45:79">
      <c r="AS533" s="16"/>
      <c r="AZ533" s="17"/>
      <c r="BA533" s="17"/>
      <c r="BB533" s="17"/>
      <c r="BC533" s="17"/>
      <c r="BD533" s="17"/>
      <c r="BE533" s="17"/>
      <c r="BF533" s="17"/>
      <c r="BG533" s="17"/>
      <c r="BH533" s="17"/>
      <c r="BI533" s="17"/>
      <c r="BJ533" s="17"/>
      <c r="CA533" s="18"/>
    </row>
    <row r="534" spans="45:79">
      <c r="AS534" s="16"/>
      <c r="AZ534" s="17"/>
      <c r="BA534" s="17"/>
      <c r="BB534" s="17"/>
      <c r="BC534" s="17"/>
      <c r="BD534" s="17"/>
      <c r="BE534" s="17"/>
      <c r="BF534" s="17"/>
      <c r="BG534" s="17"/>
      <c r="BH534" s="17"/>
      <c r="BI534" s="17"/>
      <c r="BJ534" s="17"/>
      <c r="CA534" s="18"/>
    </row>
    <row r="535" spans="45:79">
      <c r="AS535" s="16"/>
      <c r="AZ535" s="17"/>
      <c r="BA535" s="17"/>
      <c r="BB535" s="17"/>
      <c r="BC535" s="17"/>
      <c r="BD535" s="17"/>
      <c r="BE535" s="17"/>
      <c r="BF535" s="17"/>
      <c r="BG535" s="17"/>
      <c r="BH535" s="17"/>
      <c r="BI535" s="17"/>
      <c r="BJ535" s="17"/>
      <c r="CA535" s="18"/>
    </row>
    <row r="536" spans="45:79">
      <c r="AS536" s="16"/>
      <c r="AZ536" s="17"/>
      <c r="BA536" s="17"/>
      <c r="BB536" s="17"/>
      <c r="BC536" s="17"/>
      <c r="BD536" s="17"/>
      <c r="BE536" s="17"/>
      <c r="BF536" s="17"/>
      <c r="BG536" s="17"/>
      <c r="BH536" s="17"/>
      <c r="BI536" s="17"/>
      <c r="BJ536" s="17"/>
      <c r="CA536" s="18"/>
    </row>
    <row r="537" spans="45:79">
      <c r="AS537" s="16"/>
      <c r="AZ537" s="17"/>
      <c r="BA537" s="17"/>
      <c r="BB537" s="17"/>
      <c r="BC537" s="17"/>
      <c r="BD537" s="17"/>
      <c r="BE537" s="17"/>
      <c r="BF537" s="17"/>
      <c r="BG537" s="17"/>
      <c r="BH537" s="17"/>
      <c r="BI537" s="17"/>
      <c r="BJ537" s="17"/>
      <c r="CA537" s="18"/>
    </row>
    <row r="538" spans="45:79">
      <c r="AS538" s="16"/>
      <c r="AZ538" s="17"/>
      <c r="BA538" s="17"/>
      <c r="BB538" s="17"/>
      <c r="BC538" s="17"/>
      <c r="BD538" s="17"/>
      <c r="BE538" s="17"/>
      <c r="BF538" s="17"/>
      <c r="BG538" s="17"/>
      <c r="BH538" s="17"/>
      <c r="BI538" s="17"/>
      <c r="BJ538" s="17"/>
      <c r="CA538" s="18"/>
    </row>
    <row r="539" spans="45:79">
      <c r="AS539" s="16"/>
      <c r="AZ539" s="17"/>
      <c r="BA539" s="17"/>
      <c r="BB539" s="17"/>
      <c r="BC539" s="17"/>
      <c r="BD539" s="17"/>
      <c r="BE539" s="17"/>
      <c r="BF539" s="17"/>
      <c r="BG539" s="17"/>
      <c r="BH539" s="17"/>
      <c r="BI539" s="17"/>
      <c r="BJ539" s="17"/>
      <c r="CA539" s="18"/>
    </row>
    <row r="540" spans="45:79">
      <c r="AS540" s="16"/>
      <c r="AZ540" s="17"/>
      <c r="BA540" s="17"/>
      <c r="BB540" s="17"/>
      <c r="BC540" s="17"/>
      <c r="BD540" s="17"/>
      <c r="BE540" s="17"/>
      <c r="BF540" s="17"/>
      <c r="BG540" s="17"/>
      <c r="BH540" s="17"/>
      <c r="BI540" s="17"/>
      <c r="BJ540" s="17"/>
      <c r="CA540" s="18"/>
    </row>
    <row r="541" spans="45:79">
      <c r="AS541" s="16"/>
      <c r="AZ541" s="17"/>
      <c r="BA541" s="17"/>
      <c r="BB541" s="17"/>
      <c r="BC541" s="17"/>
      <c r="BD541" s="17"/>
      <c r="BE541" s="17"/>
      <c r="BF541" s="17"/>
      <c r="BG541" s="17"/>
      <c r="BH541" s="17"/>
      <c r="BI541" s="17"/>
      <c r="BJ541" s="17"/>
      <c r="CA541" s="18"/>
    </row>
    <row r="542" spans="45:79">
      <c r="AS542" s="16"/>
      <c r="AZ542" s="17"/>
      <c r="BA542" s="17"/>
      <c r="BB542" s="17"/>
      <c r="BC542" s="17"/>
      <c r="BD542" s="17"/>
      <c r="BE542" s="17"/>
      <c r="BF542" s="17"/>
      <c r="BG542" s="17"/>
      <c r="BH542" s="17"/>
      <c r="BI542" s="17"/>
      <c r="BJ542" s="17"/>
      <c r="CA542" s="18"/>
    </row>
    <row r="543" spans="45:79">
      <c r="AS543" s="16"/>
      <c r="AZ543" s="17"/>
      <c r="BA543" s="17"/>
      <c r="BB543" s="17"/>
      <c r="BC543" s="17"/>
      <c r="BD543" s="17"/>
      <c r="BE543" s="17"/>
      <c r="BF543" s="17"/>
      <c r="BG543" s="17"/>
      <c r="BH543" s="17"/>
      <c r="BI543" s="17"/>
      <c r="BJ543" s="17"/>
      <c r="CA543" s="18"/>
    </row>
    <row r="544" spans="45:79">
      <c r="AS544" s="16"/>
      <c r="AZ544" s="17"/>
      <c r="BA544" s="17"/>
      <c r="BB544" s="17"/>
      <c r="BC544" s="17"/>
      <c r="BD544" s="17"/>
      <c r="BE544" s="17"/>
      <c r="BF544" s="17"/>
      <c r="BG544" s="17"/>
      <c r="BH544" s="17"/>
      <c r="BI544" s="17"/>
      <c r="BJ544" s="17"/>
      <c r="CA544" s="18"/>
    </row>
    <row r="545" spans="45:79">
      <c r="AS545" s="16"/>
      <c r="AZ545" s="17"/>
      <c r="BA545" s="17"/>
      <c r="BB545" s="17"/>
      <c r="BC545" s="17"/>
      <c r="BD545" s="17"/>
      <c r="BE545" s="17"/>
      <c r="BF545" s="17"/>
      <c r="BG545" s="17"/>
      <c r="BH545" s="17"/>
      <c r="BI545" s="17"/>
      <c r="BJ545" s="17"/>
      <c r="CA545" s="18"/>
    </row>
    <row r="546" spans="45:79">
      <c r="AS546" s="16"/>
      <c r="AZ546" s="17"/>
      <c r="BA546" s="17"/>
      <c r="BB546" s="17"/>
      <c r="BC546" s="17"/>
      <c r="BD546" s="17"/>
      <c r="BE546" s="17"/>
      <c r="BF546" s="17"/>
      <c r="BG546" s="17"/>
      <c r="BH546" s="17"/>
      <c r="BI546" s="17"/>
      <c r="BJ546" s="17"/>
      <c r="CA546" s="18"/>
    </row>
    <row r="547" spans="45:79">
      <c r="AS547" s="16"/>
      <c r="AZ547" s="17"/>
      <c r="BA547" s="17"/>
      <c r="BB547" s="17"/>
      <c r="BC547" s="17"/>
      <c r="BD547" s="17"/>
      <c r="BE547" s="17"/>
      <c r="BF547" s="17"/>
      <c r="BG547" s="17"/>
      <c r="BH547" s="17"/>
      <c r="BI547" s="17"/>
      <c r="BJ547" s="17"/>
      <c r="CA547" s="18"/>
    </row>
    <row r="548" spans="45:79">
      <c r="AS548" s="16"/>
      <c r="AZ548" s="17"/>
      <c r="BA548" s="17"/>
      <c r="BB548" s="17"/>
      <c r="BC548" s="17"/>
      <c r="BD548" s="17"/>
      <c r="BE548" s="17"/>
      <c r="BF548" s="17"/>
      <c r="BG548" s="17"/>
      <c r="BH548" s="17"/>
      <c r="BI548" s="17"/>
      <c r="BJ548" s="17"/>
      <c r="CA548" s="18"/>
    </row>
    <row r="549" spans="45:79">
      <c r="AS549" s="16"/>
      <c r="AZ549" s="17"/>
      <c r="BA549" s="17"/>
      <c r="BB549" s="17"/>
      <c r="BC549" s="17"/>
      <c r="BD549" s="17"/>
      <c r="BE549" s="17"/>
      <c r="BF549" s="17"/>
      <c r="BG549" s="17"/>
      <c r="BH549" s="17"/>
      <c r="BI549" s="17"/>
      <c r="BJ549" s="17"/>
      <c r="CA549" s="18"/>
    </row>
    <row r="550" spans="45:79">
      <c r="AS550" s="16"/>
      <c r="AZ550" s="17"/>
      <c r="BA550" s="17"/>
      <c r="BB550" s="17"/>
      <c r="BC550" s="17"/>
      <c r="BD550" s="17"/>
      <c r="BE550" s="17"/>
      <c r="BF550" s="17"/>
      <c r="BG550" s="17"/>
      <c r="BH550" s="17"/>
      <c r="BI550" s="17"/>
      <c r="BJ550" s="17"/>
      <c r="CA550" s="18"/>
    </row>
    <row r="551" spans="45:79">
      <c r="AS551" s="16"/>
      <c r="AZ551" s="17"/>
      <c r="BA551" s="17"/>
      <c r="BB551" s="17"/>
      <c r="BC551" s="17"/>
      <c r="BD551" s="17"/>
      <c r="BE551" s="17"/>
      <c r="BF551" s="17"/>
      <c r="BG551" s="17"/>
      <c r="BH551" s="17"/>
      <c r="BI551" s="17"/>
      <c r="BJ551" s="17"/>
      <c r="CA551" s="18"/>
    </row>
    <row r="552" spans="45:79">
      <c r="AS552" s="16"/>
      <c r="AZ552" s="17"/>
      <c r="BA552" s="17"/>
      <c r="BB552" s="17"/>
      <c r="BC552" s="17"/>
      <c r="BD552" s="17"/>
      <c r="BE552" s="17"/>
      <c r="BF552" s="17"/>
      <c r="BG552" s="17"/>
      <c r="BH552" s="17"/>
      <c r="BI552" s="17"/>
      <c r="BJ552" s="17"/>
      <c r="CA552" s="18"/>
    </row>
    <row r="553" spans="45:79">
      <c r="AS553" s="16"/>
      <c r="AZ553" s="17"/>
      <c r="BA553" s="17"/>
      <c r="BB553" s="17"/>
      <c r="BC553" s="17"/>
      <c r="BD553" s="17"/>
      <c r="BE553" s="17"/>
      <c r="BF553" s="17"/>
      <c r="BG553" s="17"/>
      <c r="BH553" s="17"/>
      <c r="BI553" s="17"/>
      <c r="BJ553" s="17"/>
      <c r="CA553" s="18"/>
    </row>
    <row r="554" spans="45:79">
      <c r="AS554" s="16"/>
      <c r="AZ554" s="17"/>
      <c r="BA554" s="17"/>
      <c r="BB554" s="17"/>
      <c r="BC554" s="17"/>
      <c r="BD554" s="17"/>
      <c r="BE554" s="17"/>
      <c r="BF554" s="17"/>
      <c r="BG554" s="17"/>
      <c r="BH554" s="17"/>
      <c r="BI554" s="17"/>
      <c r="BJ554" s="17"/>
      <c r="CA554" s="18"/>
    </row>
    <row r="555" spans="45:79">
      <c r="AS555" s="16"/>
      <c r="AZ555" s="17"/>
      <c r="BA555" s="17"/>
      <c r="BB555" s="17"/>
      <c r="BC555" s="17"/>
      <c r="BD555" s="17"/>
      <c r="BE555" s="17"/>
      <c r="BF555" s="17"/>
      <c r="BG555" s="17"/>
      <c r="BH555" s="17"/>
      <c r="BI555" s="17"/>
      <c r="BJ555" s="17"/>
      <c r="CA555" s="18"/>
    </row>
    <row r="556" spans="45:79">
      <c r="AS556" s="16"/>
      <c r="AZ556" s="17"/>
      <c r="BA556" s="17"/>
      <c r="BB556" s="17"/>
      <c r="BC556" s="17"/>
      <c r="BD556" s="17"/>
      <c r="BE556" s="17"/>
      <c r="BF556" s="17"/>
      <c r="BG556" s="17"/>
      <c r="BH556" s="17"/>
      <c r="BI556" s="17"/>
      <c r="BJ556" s="17"/>
      <c r="CA556" s="18"/>
    </row>
    <row r="557" spans="45:79">
      <c r="AS557" s="16"/>
      <c r="AZ557" s="17"/>
      <c r="BA557" s="17"/>
      <c r="BB557" s="17"/>
      <c r="BC557" s="17"/>
      <c r="BD557" s="17"/>
      <c r="BE557" s="17"/>
      <c r="BF557" s="17"/>
      <c r="BG557" s="17"/>
      <c r="BH557" s="17"/>
      <c r="BI557" s="17"/>
      <c r="BJ557" s="17"/>
      <c r="CA557" s="18"/>
    </row>
    <row r="558" spans="45:79">
      <c r="AS558" s="16"/>
      <c r="AZ558" s="17"/>
      <c r="BA558" s="17"/>
      <c r="BB558" s="17"/>
      <c r="BC558" s="17"/>
      <c r="BD558" s="17"/>
      <c r="BE558" s="17"/>
      <c r="BF558" s="17"/>
      <c r="BG558" s="17"/>
      <c r="BH558" s="17"/>
      <c r="BI558" s="17"/>
      <c r="BJ558" s="17"/>
      <c r="CA558" s="18"/>
    </row>
    <row r="559" spans="45:79">
      <c r="AS559" s="16"/>
      <c r="AZ559" s="17"/>
      <c r="BA559" s="17"/>
      <c r="BB559" s="17"/>
      <c r="BC559" s="17"/>
      <c r="BD559" s="17"/>
      <c r="BE559" s="17"/>
      <c r="BF559" s="17"/>
      <c r="BG559" s="17"/>
      <c r="BH559" s="17"/>
      <c r="BI559" s="17"/>
      <c r="BJ559" s="17"/>
      <c r="CA559" s="18"/>
    </row>
    <row r="560" spans="45:79">
      <c r="AS560" s="16"/>
      <c r="AZ560" s="17"/>
      <c r="BA560" s="17"/>
      <c r="BB560" s="17"/>
      <c r="BC560" s="17"/>
      <c r="BD560" s="17"/>
      <c r="BE560" s="17"/>
      <c r="BF560" s="17"/>
      <c r="BG560" s="17"/>
      <c r="BH560" s="17"/>
      <c r="BI560" s="17"/>
      <c r="BJ560" s="17"/>
      <c r="CA560" s="18"/>
    </row>
    <row r="561" spans="45:79">
      <c r="AS561" s="16"/>
      <c r="AZ561" s="17"/>
      <c r="BA561" s="17"/>
      <c r="BB561" s="17"/>
      <c r="BC561" s="17"/>
      <c r="BD561" s="17"/>
      <c r="BE561" s="17"/>
      <c r="BF561" s="17"/>
      <c r="BG561" s="17"/>
      <c r="BH561" s="17"/>
      <c r="BI561" s="17"/>
      <c r="BJ561" s="17"/>
      <c r="CA561" s="18"/>
    </row>
    <row r="562" spans="45:79">
      <c r="AS562" s="16"/>
      <c r="AZ562" s="17"/>
      <c r="BA562" s="17"/>
      <c r="BB562" s="17"/>
      <c r="BC562" s="17"/>
      <c r="BD562" s="17"/>
      <c r="BE562" s="17"/>
      <c r="BF562" s="17"/>
      <c r="BG562" s="17"/>
      <c r="BH562" s="17"/>
      <c r="BI562" s="17"/>
      <c r="BJ562" s="17"/>
      <c r="CA562" s="18"/>
    </row>
    <row r="563" spans="45:79">
      <c r="AS563" s="16"/>
      <c r="AZ563" s="17"/>
      <c r="BA563" s="17"/>
      <c r="BB563" s="17"/>
      <c r="BC563" s="17"/>
      <c r="BD563" s="17"/>
      <c r="BE563" s="17"/>
      <c r="BF563" s="17"/>
      <c r="BG563" s="17"/>
      <c r="BH563" s="17"/>
      <c r="BI563" s="17"/>
      <c r="BJ563" s="17"/>
      <c r="CA563" s="18"/>
    </row>
    <row r="564" spans="45:79">
      <c r="AS564" s="16"/>
      <c r="AZ564" s="17"/>
      <c r="BA564" s="17"/>
      <c r="BB564" s="17"/>
      <c r="BC564" s="17"/>
      <c r="BD564" s="17"/>
      <c r="BE564" s="17"/>
      <c r="BF564" s="17"/>
      <c r="BG564" s="17"/>
      <c r="BH564" s="17"/>
      <c r="BI564" s="17"/>
      <c r="BJ564" s="17"/>
      <c r="CA564" s="18"/>
    </row>
    <row r="565" spans="45:79">
      <c r="AS565" s="16"/>
      <c r="AZ565" s="17"/>
      <c r="BA565" s="17"/>
      <c r="BB565" s="17"/>
      <c r="BC565" s="17"/>
      <c r="BD565" s="17"/>
      <c r="BE565" s="17"/>
      <c r="BF565" s="17"/>
      <c r="BG565" s="17"/>
      <c r="BH565" s="17"/>
      <c r="BI565" s="17"/>
      <c r="BJ565" s="17"/>
      <c r="CA565" s="18"/>
    </row>
    <row r="566" spans="45:79">
      <c r="AS566" s="16"/>
      <c r="AZ566" s="17"/>
      <c r="BA566" s="17"/>
      <c r="BB566" s="17"/>
      <c r="BC566" s="17"/>
      <c r="BD566" s="17"/>
      <c r="BE566" s="17"/>
      <c r="BF566" s="17"/>
      <c r="BG566" s="17"/>
      <c r="BH566" s="17"/>
      <c r="BI566" s="17"/>
      <c r="BJ566" s="17"/>
      <c r="CA566" s="18"/>
    </row>
    <row r="567" spans="45:79">
      <c r="AS567" s="16"/>
      <c r="AZ567" s="17"/>
      <c r="BA567" s="17"/>
      <c r="BB567" s="17"/>
      <c r="BC567" s="17"/>
      <c r="BD567" s="17"/>
      <c r="BE567" s="17"/>
      <c r="BF567" s="17"/>
      <c r="BG567" s="17"/>
      <c r="BH567" s="17"/>
      <c r="BI567" s="17"/>
      <c r="BJ567" s="17"/>
      <c r="CA567" s="18"/>
    </row>
    <row r="568" spans="45:79">
      <c r="AS568" s="16"/>
      <c r="AZ568" s="17"/>
      <c r="BA568" s="17"/>
      <c r="BB568" s="17"/>
      <c r="BC568" s="17"/>
      <c r="BD568" s="17"/>
      <c r="BE568" s="17"/>
      <c r="BF568" s="17"/>
      <c r="BG568" s="17"/>
      <c r="BH568" s="17"/>
      <c r="BI568" s="17"/>
      <c r="BJ568" s="17"/>
      <c r="CA568" s="18"/>
    </row>
    <row r="569" spans="45:79">
      <c r="AS569" s="16"/>
      <c r="AZ569" s="17"/>
      <c r="BA569" s="17"/>
      <c r="BB569" s="17"/>
      <c r="BC569" s="17"/>
      <c r="BD569" s="17"/>
      <c r="BE569" s="17"/>
      <c r="BF569" s="17"/>
      <c r="BG569" s="17"/>
      <c r="BH569" s="17"/>
      <c r="BI569" s="17"/>
      <c r="BJ569" s="17"/>
      <c r="CA569" s="18"/>
    </row>
    <row r="570" spans="45:79">
      <c r="AS570" s="16"/>
      <c r="AZ570" s="17"/>
      <c r="BA570" s="17"/>
      <c r="BB570" s="17"/>
      <c r="BC570" s="17"/>
      <c r="BD570" s="17"/>
      <c r="BE570" s="17"/>
      <c r="BF570" s="17"/>
      <c r="BG570" s="17"/>
      <c r="BH570" s="17"/>
      <c r="BI570" s="17"/>
      <c r="BJ570" s="17"/>
      <c r="CA570" s="18"/>
    </row>
    <row r="571" spans="45:79">
      <c r="AS571" s="16"/>
      <c r="AZ571" s="17"/>
      <c r="BA571" s="17"/>
      <c r="BB571" s="17"/>
      <c r="BC571" s="17"/>
      <c r="BD571" s="17"/>
      <c r="BE571" s="17"/>
      <c r="BF571" s="17"/>
      <c r="BG571" s="17"/>
      <c r="BH571" s="17"/>
      <c r="BI571" s="17"/>
      <c r="BJ571" s="17"/>
      <c r="CA571" s="18"/>
    </row>
    <row r="572" spans="45:79">
      <c r="AS572" s="16"/>
      <c r="AZ572" s="17"/>
      <c r="BA572" s="17"/>
      <c r="BB572" s="17"/>
      <c r="BC572" s="17"/>
      <c r="BD572" s="17"/>
      <c r="BE572" s="17"/>
      <c r="BF572" s="17"/>
      <c r="BG572" s="17"/>
      <c r="BH572" s="17"/>
      <c r="BI572" s="17"/>
      <c r="BJ572" s="17"/>
      <c r="CA572" s="18"/>
    </row>
    <row r="573" spans="45:79">
      <c r="AS573" s="16"/>
      <c r="AZ573" s="17"/>
      <c r="BA573" s="17"/>
      <c r="BB573" s="17"/>
      <c r="BC573" s="17"/>
      <c r="BD573" s="17"/>
      <c r="BE573" s="17"/>
      <c r="BF573" s="17"/>
      <c r="BG573" s="17"/>
      <c r="BH573" s="17"/>
      <c r="BI573" s="17"/>
      <c r="BJ573" s="17"/>
      <c r="CA573" s="18"/>
    </row>
    <row r="574" spans="45:79">
      <c r="AS574" s="16"/>
      <c r="AZ574" s="17"/>
      <c r="BA574" s="17"/>
      <c r="BB574" s="17"/>
      <c r="BC574" s="17"/>
      <c r="BD574" s="17"/>
      <c r="BE574" s="17"/>
      <c r="BF574" s="17"/>
      <c r="BG574" s="17"/>
      <c r="BH574" s="17"/>
      <c r="BI574" s="17"/>
      <c r="BJ574" s="17"/>
      <c r="CA574" s="18"/>
    </row>
    <row r="575" spans="45:79">
      <c r="AS575" s="16"/>
      <c r="AZ575" s="17"/>
      <c r="BA575" s="17"/>
      <c r="BB575" s="17"/>
      <c r="BC575" s="17"/>
      <c r="BD575" s="17"/>
      <c r="BE575" s="17"/>
      <c r="BF575" s="17"/>
      <c r="BG575" s="17"/>
      <c r="BH575" s="17"/>
      <c r="BI575" s="17"/>
      <c r="BJ575" s="17"/>
      <c r="CA575" s="18"/>
    </row>
    <row r="576" spans="45:79">
      <c r="AS576" s="16"/>
      <c r="AZ576" s="17"/>
      <c r="BA576" s="17"/>
      <c r="BB576" s="17"/>
      <c r="BC576" s="17"/>
      <c r="BD576" s="17"/>
      <c r="BE576" s="17"/>
      <c r="BF576" s="17"/>
      <c r="BG576" s="17"/>
      <c r="BH576" s="17"/>
      <c r="BI576" s="17"/>
      <c r="BJ576" s="17"/>
      <c r="CA576" s="18"/>
    </row>
    <row r="577" spans="45:79">
      <c r="AS577" s="16"/>
      <c r="AZ577" s="17"/>
      <c r="BA577" s="17"/>
      <c r="BB577" s="17"/>
      <c r="BC577" s="17"/>
      <c r="BD577" s="17"/>
      <c r="BE577" s="17"/>
      <c r="BF577" s="17"/>
      <c r="BG577" s="17"/>
      <c r="BH577" s="17"/>
      <c r="BI577" s="17"/>
      <c r="BJ577" s="17"/>
      <c r="CA577" s="18"/>
    </row>
    <row r="578" spans="45:79">
      <c r="AS578" s="16"/>
      <c r="AZ578" s="17"/>
      <c r="BA578" s="17"/>
      <c r="BB578" s="17"/>
      <c r="BC578" s="17"/>
      <c r="BD578" s="17"/>
      <c r="BE578" s="17"/>
      <c r="BF578" s="17"/>
      <c r="BG578" s="17"/>
      <c r="BH578" s="17"/>
      <c r="BI578" s="17"/>
      <c r="BJ578" s="17"/>
      <c r="CA578" s="18"/>
    </row>
    <row r="579" spans="45:79">
      <c r="AS579" s="16"/>
      <c r="AZ579" s="17"/>
      <c r="BA579" s="17"/>
      <c r="BB579" s="17"/>
      <c r="BC579" s="17"/>
      <c r="BD579" s="17"/>
      <c r="BE579" s="17"/>
      <c r="BF579" s="17"/>
      <c r="BG579" s="17"/>
      <c r="BH579" s="17"/>
      <c r="BI579" s="17"/>
      <c r="BJ579" s="17"/>
      <c r="CA579" s="18"/>
    </row>
    <row r="580" spans="45:79">
      <c r="AS580" s="16"/>
      <c r="AZ580" s="17"/>
      <c r="BA580" s="17"/>
      <c r="BB580" s="17"/>
      <c r="BC580" s="17"/>
      <c r="BD580" s="17"/>
      <c r="BE580" s="17"/>
      <c r="BF580" s="17"/>
      <c r="BG580" s="17"/>
      <c r="BH580" s="17"/>
      <c r="BI580" s="17"/>
      <c r="BJ580" s="17"/>
      <c r="CA580" s="18"/>
    </row>
    <row r="581" spans="45:79">
      <c r="AS581" s="16"/>
      <c r="AZ581" s="17"/>
      <c r="BA581" s="17"/>
      <c r="BB581" s="17"/>
      <c r="BC581" s="17"/>
      <c r="BD581" s="17"/>
      <c r="BE581" s="17"/>
      <c r="BF581" s="17"/>
      <c r="BG581" s="17"/>
      <c r="BH581" s="17"/>
      <c r="BI581" s="17"/>
      <c r="BJ581" s="17"/>
      <c r="CA581" s="18"/>
    </row>
    <row r="582" spans="45:79">
      <c r="AS582" s="16"/>
      <c r="AZ582" s="17"/>
      <c r="BA582" s="17"/>
      <c r="BB582" s="17"/>
      <c r="BC582" s="17"/>
      <c r="BD582" s="17"/>
      <c r="BE582" s="17"/>
      <c r="BF582" s="17"/>
      <c r="BG582" s="17"/>
      <c r="BH582" s="17"/>
      <c r="BI582" s="17"/>
      <c r="BJ582" s="17"/>
      <c r="CA582" s="18"/>
    </row>
    <row r="583" spans="45:79">
      <c r="AS583" s="16"/>
      <c r="AZ583" s="17"/>
      <c r="BA583" s="17"/>
      <c r="BB583" s="17"/>
      <c r="BC583" s="17"/>
      <c r="BD583" s="17"/>
      <c r="BE583" s="17"/>
      <c r="BF583" s="17"/>
      <c r="BG583" s="17"/>
      <c r="BH583" s="17"/>
      <c r="BI583" s="17"/>
      <c r="BJ583" s="17"/>
      <c r="CA583" s="18"/>
    </row>
    <row r="584" spans="45:79">
      <c r="AS584" s="16"/>
      <c r="AZ584" s="17"/>
      <c r="BA584" s="17"/>
      <c r="BB584" s="17"/>
      <c r="BC584" s="17"/>
      <c r="BD584" s="17"/>
      <c r="BE584" s="17"/>
      <c r="BF584" s="17"/>
      <c r="BG584" s="17"/>
      <c r="BH584" s="17"/>
      <c r="BI584" s="17"/>
      <c r="BJ584" s="17"/>
      <c r="CA584" s="18"/>
    </row>
    <row r="585" spans="45:79">
      <c r="AS585" s="16"/>
      <c r="AZ585" s="17"/>
      <c r="BA585" s="17"/>
      <c r="BB585" s="17"/>
      <c r="BC585" s="17"/>
      <c r="BD585" s="17"/>
      <c r="BE585" s="17"/>
      <c r="BF585" s="17"/>
      <c r="BG585" s="17"/>
      <c r="BH585" s="17"/>
      <c r="BI585" s="17"/>
      <c r="BJ585" s="17"/>
      <c r="CA585" s="18"/>
    </row>
    <row r="586" spans="45:79">
      <c r="AS586" s="16"/>
      <c r="AZ586" s="17"/>
      <c r="BA586" s="17"/>
      <c r="BB586" s="17"/>
      <c r="BC586" s="17"/>
      <c r="BD586" s="17"/>
      <c r="BE586" s="17"/>
      <c r="BF586" s="17"/>
      <c r="BG586" s="17"/>
      <c r="BH586" s="17"/>
      <c r="BI586" s="17"/>
      <c r="BJ586" s="17"/>
      <c r="CA586" s="18"/>
    </row>
    <row r="587" spans="45:79">
      <c r="AS587" s="16"/>
      <c r="AZ587" s="17"/>
      <c r="BA587" s="17"/>
      <c r="BB587" s="17"/>
      <c r="BC587" s="17"/>
      <c r="BD587" s="17"/>
      <c r="BE587" s="17"/>
      <c r="BF587" s="17"/>
      <c r="BG587" s="17"/>
      <c r="BH587" s="17"/>
      <c r="BI587" s="17"/>
      <c r="BJ587" s="17"/>
      <c r="CA587" s="18"/>
    </row>
    <row r="588" spans="45:79">
      <c r="AS588" s="16"/>
      <c r="AZ588" s="17"/>
      <c r="BA588" s="17"/>
      <c r="BB588" s="17"/>
      <c r="BC588" s="17"/>
      <c r="BD588" s="17"/>
      <c r="BE588" s="17"/>
      <c r="BF588" s="17"/>
      <c r="BG588" s="17"/>
      <c r="BH588" s="17"/>
      <c r="BI588" s="17"/>
      <c r="BJ588" s="17"/>
      <c r="CA588" s="18"/>
    </row>
    <row r="589" spans="45:79">
      <c r="AS589" s="16"/>
      <c r="AZ589" s="17"/>
      <c r="BA589" s="17"/>
      <c r="BB589" s="17"/>
      <c r="BC589" s="17"/>
      <c r="BD589" s="17"/>
      <c r="BE589" s="17"/>
      <c r="BF589" s="17"/>
      <c r="BG589" s="17"/>
      <c r="BH589" s="17"/>
      <c r="BI589" s="17"/>
      <c r="BJ589" s="17"/>
      <c r="CA589" s="18"/>
    </row>
    <row r="590" spans="45:79">
      <c r="AS590" s="16"/>
      <c r="AZ590" s="17"/>
      <c r="BA590" s="17"/>
      <c r="BB590" s="17"/>
      <c r="BC590" s="17"/>
      <c r="BD590" s="17"/>
      <c r="BE590" s="17"/>
      <c r="BF590" s="17"/>
      <c r="BG590" s="17"/>
      <c r="BH590" s="17"/>
      <c r="BI590" s="17"/>
      <c r="BJ590" s="17"/>
      <c r="CA590" s="18"/>
    </row>
    <row r="591" spans="45:79">
      <c r="AS591" s="16"/>
      <c r="AZ591" s="17"/>
      <c r="BA591" s="17"/>
      <c r="BB591" s="17"/>
      <c r="BC591" s="17"/>
      <c r="BD591" s="17"/>
      <c r="BE591" s="17"/>
      <c r="BF591" s="17"/>
      <c r="BG591" s="17"/>
      <c r="BH591" s="17"/>
      <c r="BI591" s="17"/>
      <c r="BJ591" s="17"/>
      <c r="CA591" s="18"/>
    </row>
    <row r="592" spans="45:79">
      <c r="AS592" s="16"/>
      <c r="AZ592" s="17"/>
      <c r="BA592" s="17"/>
      <c r="BB592" s="17"/>
      <c r="BC592" s="17"/>
      <c r="BD592" s="17"/>
      <c r="BE592" s="17"/>
      <c r="BF592" s="17"/>
      <c r="BG592" s="17"/>
      <c r="BH592" s="17"/>
      <c r="BI592" s="17"/>
      <c r="BJ592" s="17"/>
      <c r="CA592" s="18"/>
    </row>
    <row r="593" spans="45:79">
      <c r="AS593" s="16"/>
      <c r="AZ593" s="17"/>
      <c r="BA593" s="17"/>
      <c r="BB593" s="17"/>
      <c r="BC593" s="17"/>
      <c r="BD593" s="17"/>
      <c r="BE593" s="17"/>
      <c r="BF593" s="17"/>
      <c r="BG593" s="17"/>
      <c r="BH593" s="17"/>
      <c r="BI593" s="17"/>
      <c r="BJ593" s="17"/>
      <c r="CA593" s="18"/>
    </row>
    <row r="594" spans="45:79">
      <c r="AS594" s="16"/>
      <c r="AZ594" s="17"/>
      <c r="BA594" s="17"/>
      <c r="BB594" s="17"/>
      <c r="BC594" s="17"/>
      <c r="BD594" s="17"/>
      <c r="BE594" s="17"/>
      <c r="BF594" s="17"/>
      <c r="BG594" s="17"/>
      <c r="BH594" s="17"/>
      <c r="BI594" s="17"/>
      <c r="BJ594" s="17"/>
      <c r="CA594" s="18"/>
    </row>
    <row r="595" spans="45:79">
      <c r="AS595" s="16"/>
      <c r="AZ595" s="17"/>
      <c r="BA595" s="17"/>
      <c r="BB595" s="17"/>
      <c r="BC595" s="17"/>
      <c r="BD595" s="17"/>
      <c r="BE595" s="17"/>
      <c r="BF595" s="17"/>
      <c r="BG595" s="17"/>
      <c r="BH595" s="17"/>
      <c r="BI595" s="17"/>
      <c r="BJ595" s="17"/>
      <c r="CA595" s="18"/>
    </row>
    <row r="596" spans="45:79">
      <c r="AS596" s="16"/>
      <c r="AZ596" s="17"/>
      <c r="BA596" s="17"/>
      <c r="BB596" s="17"/>
      <c r="BC596" s="17"/>
      <c r="BD596" s="17"/>
      <c r="BE596" s="17"/>
      <c r="BF596" s="17"/>
      <c r="BG596" s="17"/>
      <c r="BH596" s="17"/>
      <c r="BI596" s="17"/>
      <c r="BJ596" s="17"/>
      <c r="CA596" s="18"/>
    </row>
    <row r="597" spans="45:79">
      <c r="AS597" s="16"/>
      <c r="AZ597" s="17"/>
      <c r="BA597" s="17"/>
      <c r="BB597" s="17"/>
      <c r="BC597" s="17"/>
      <c r="BD597" s="17"/>
      <c r="BE597" s="17"/>
      <c r="BF597" s="17"/>
      <c r="BG597" s="17"/>
      <c r="BH597" s="17"/>
      <c r="BI597" s="17"/>
      <c r="BJ597" s="17"/>
      <c r="CA597" s="18"/>
    </row>
    <row r="598" spans="45:79">
      <c r="AS598" s="16"/>
      <c r="AZ598" s="17"/>
      <c r="BA598" s="17"/>
      <c r="BB598" s="17"/>
      <c r="BC598" s="17"/>
      <c r="BD598" s="17"/>
      <c r="BE598" s="17"/>
      <c r="BF598" s="17"/>
      <c r="BG598" s="17"/>
      <c r="BH598" s="17"/>
      <c r="BI598" s="17"/>
      <c r="BJ598" s="17"/>
      <c r="CA598" s="18"/>
    </row>
    <row r="599" spans="45:79">
      <c r="AS599" s="16"/>
      <c r="AZ599" s="17"/>
      <c r="BA599" s="17"/>
      <c r="BB599" s="17"/>
      <c r="BC599" s="17"/>
      <c r="BD599" s="17"/>
      <c r="BE599" s="17"/>
      <c r="BF599" s="17"/>
      <c r="BG599" s="17"/>
      <c r="BH599" s="17"/>
      <c r="BI599" s="17"/>
      <c r="BJ599" s="17"/>
      <c r="CA599" s="18"/>
    </row>
    <row r="600" spans="45:79">
      <c r="AS600" s="16"/>
      <c r="AZ600" s="17"/>
      <c r="BA600" s="17"/>
      <c r="BB600" s="17"/>
      <c r="BC600" s="17"/>
      <c r="BD600" s="17"/>
      <c r="BE600" s="17"/>
      <c r="BF600" s="17"/>
      <c r="BG600" s="17"/>
      <c r="BH600" s="17"/>
      <c r="BI600" s="17"/>
      <c r="BJ600" s="17"/>
      <c r="CA600" s="18"/>
    </row>
    <row r="601" spans="45:79">
      <c r="AS601" s="16"/>
      <c r="AZ601" s="17"/>
      <c r="BA601" s="17"/>
      <c r="BB601" s="17"/>
      <c r="BC601" s="17"/>
      <c r="BD601" s="17"/>
      <c r="BE601" s="17"/>
      <c r="BF601" s="17"/>
      <c r="BG601" s="17"/>
      <c r="BH601" s="17"/>
      <c r="BI601" s="17"/>
      <c r="BJ601" s="17"/>
      <c r="CA601" s="18"/>
    </row>
    <row r="602" spans="45:79">
      <c r="AS602" s="16"/>
      <c r="AZ602" s="17"/>
      <c r="BA602" s="17"/>
      <c r="BB602" s="17"/>
      <c r="BC602" s="17"/>
      <c r="BD602" s="17"/>
      <c r="BE602" s="17"/>
      <c r="BF602" s="17"/>
      <c r="BG602" s="17"/>
      <c r="BH602" s="17"/>
      <c r="BI602" s="17"/>
      <c r="BJ602" s="17"/>
      <c r="CA602" s="18"/>
    </row>
    <row r="603" spans="45:79">
      <c r="AS603" s="16"/>
      <c r="AZ603" s="17"/>
      <c r="BA603" s="17"/>
      <c r="BB603" s="17"/>
      <c r="BC603" s="17"/>
      <c r="BD603" s="17"/>
      <c r="BE603" s="17"/>
      <c r="BF603" s="17"/>
      <c r="BG603" s="17"/>
      <c r="BH603" s="17"/>
      <c r="BI603" s="17"/>
      <c r="BJ603" s="17"/>
      <c r="CA603" s="18"/>
    </row>
    <row r="604" spans="45:79">
      <c r="AS604" s="16"/>
      <c r="AZ604" s="17"/>
      <c r="BA604" s="17"/>
      <c r="BB604" s="17"/>
      <c r="BC604" s="17"/>
      <c r="BD604" s="17"/>
      <c r="BE604" s="17"/>
      <c r="BF604" s="17"/>
      <c r="BG604" s="17"/>
      <c r="BH604" s="17"/>
      <c r="BI604" s="17"/>
      <c r="BJ604" s="17"/>
      <c r="CA604" s="18"/>
    </row>
    <row r="605" spans="45:79">
      <c r="AS605" s="16"/>
      <c r="AZ605" s="17"/>
      <c r="BA605" s="17"/>
      <c r="BB605" s="17"/>
      <c r="BC605" s="17"/>
      <c r="BD605" s="17"/>
      <c r="BE605" s="17"/>
      <c r="BF605" s="17"/>
      <c r="BG605" s="17"/>
      <c r="BH605" s="17"/>
      <c r="BI605" s="17"/>
      <c r="BJ605" s="17"/>
      <c r="CA605" s="18"/>
    </row>
    <row r="606" spans="45:79">
      <c r="AS606" s="16"/>
      <c r="AZ606" s="17"/>
      <c r="BA606" s="17"/>
      <c r="BB606" s="17"/>
      <c r="BC606" s="17"/>
      <c r="BD606" s="17"/>
      <c r="BE606" s="17"/>
      <c r="BF606" s="17"/>
      <c r="BG606" s="17"/>
      <c r="BH606" s="17"/>
      <c r="BI606" s="17"/>
      <c r="BJ606" s="17"/>
      <c r="CA606" s="18"/>
    </row>
    <row r="607" spans="45:79">
      <c r="AS607" s="16"/>
      <c r="AZ607" s="17"/>
      <c r="BA607" s="17"/>
      <c r="BB607" s="17"/>
      <c r="BC607" s="17"/>
      <c r="BD607" s="17"/>
      <c r="BE607" s="17"/>
      <c r="BF607" s="17"/>
      <c r="BG607" s="17"/>
      <c r="BH607" s="17"/>
      <c r="BI607" s="17"/>
      <c r="BJ607" s="17"/>
      <c r="CA607" s="18"/>
    </row>
    <row r="608" spans="45:79">
      <c r="AS608" s="16"/>
      <c r="AZ608" s="17"/>
      <c r="BA608" s="17"/>
      <c r="BB608" s="17"/>
      <c r="BC608" s="17"/>
      <c r="BD608" s="17"/>
      <c r="BE608" s="17"/>
      <c r="BF608" s="17"/>
      <c r="BG608" s="17"/>
      <c r="BH608" s="17"/>
      <c r="BI608" s="17"/>
      <c r="BJ608" s="17"/>
      <c r="CA608" s="18"/>
    </row>
    <row r="609" spans="45:79">
      <c r="AS609" s="16"/>
      <c r="AZ609" s="17"/>
      <c r="BA609" s="17"/>
      <c r="BB609" s="17"/>
      <c r="BC609" s="17"/>
      <c r="BD609" s="17"/>
      <c r="BE609" s="17"/>
      <c r="BF609" s="17"/>
      <c r="BG609" s="17"/>
      <c r="BH609" s="17"/>
      <c r="BI609" s="17"/>
      <c r="BJ609" s="17"/>
      <c r="CA609" s="18"/>
    </row>
    <row r="610" spans="45:79">
      <c r="AS610" s="16"/>
      <c r="AZ610" s="17"/>
      <c r="BA610" s="17"/>
      <c r="BB610" s="17"/>
      <c r="BC610" s="17"/>
      <c r="BD610" s="17"/>
      <c r="BE610" s="17"/>
      <c r="BF610" s="17"/>
      <c r="BG610" s="17"/>
      <c r="BH610" s="17"/>
      <c r="BI610" s="17"/>
      <c r="BJ610" s="17"/>
      <c r="CA610" s="18"/>
    </row>
    <row r="611" spans="45:79">
      <c r="AS611" s="16"/>
      <c r="AZ611" s="17"/>
      <c r="BA611" s="17"/>
      <c r="BB611" s="17"/>
      <c r="BC611" s="17"/>
      <c r="BD611" s="17"/>
      <c r="BE611" s="17"/>
      <c r="BF611" s="17"/>
      <c r="BG611" s="17"/>
      <c r="BH611" s="17"/>
      <c r="BI611" s="17"/>
      <c r="BJ611" s="17"/>
      <c r="CA611" s="18"/>
    </row>
    <row r="612" spans="45:79">
      <c r="AS612" s="16"/>
      <c r="AZ612" s="17"/>
      <c r="BA612" s="17"/>
      <c r="BB612" s="17"/>
      <c r="BC612" s="17"/>
      <c r="BD612" s="17"/>
      <c r="BE612" s="17"/>
      <c r="BF612" s="17"/>
      <c r="BG612" s="17"/>
      <c r="BH612" s="17"/>
      <c r="BI612" s="17"/>
      <c r="BJ612" s="17"/>
      <c r="CA612" s="18"/>
    </row>
    <row r="613" spans="45:79">
      <c r="AS613" s="16"/>
      <c r="AZ613" s="17"/>
      <c r="BA613" s="17"/>
      <c r="BB613" s="17"/>
      <c r="BC613" s="17"/>
      <c r="BD613" s="17"/>
      <c r="BE613" s="17"/>
      <c r="BF613" s="17"/>
      <c r="BG613" s="17"/>
      <c r="BH613" s="17"/>
      <c r="BI613" s="17"/>
      <c r="BJ613" s="17"/>
      <c r="CA613" s="18"/>
    </row>
    <row r="614" spans="45:79">
      <c r="AS614" s="16"/>
      <c r="AZ614" s="17"/>
      <c r="BA614" s="17"/>
      <c r="BB614" s="17"/>
      <c r="BC614" s="17"/>
      <c r="BD614" s="17"/>
      <c r="BE614" s="17"/>
      <c r="BF614" s="17"/>
      <c r="BG614" s="17"/>
      <c r="BH614" s="17"/>
      <c r="BI614" s="17"/>
      <c r="BJ614" s="17"/>
      <c r="CA614" s="18"/>
    </row>
    <row r="615" spans="45:79">
      <c r="AS615" s="16"/>
      <c r="AZ615" s="17"/>
      <c r="BA615" s="17"/>
      <c r="BB615" s="17"/>
      <c r="BC615" s="17"/>
      <c r="BD615" s="17"/>
      <c r="BE615" s="17"/>
      <c r="BF615" s="17"/>
      <c r="BG615" s="17"/>
      <c r="BH615" s="17"/>
      <c r="BI615" s="17"/>
      <c r="BJ615" s="17"/>
      <c r="CA615" s="18"/>
    </row>
    <row r="616" spans="45:79">
      <c r="AS616" s="16"/>
      <c r="AZ616" s="17"/>
      <c r="BA616" s="17"/>
      <c r="BB616" s="17"/>
      <c r="BC616" s="17"/>
      <c r="BD616" s="17"/>
      <c r="BE616" s="17"/>
      <c r="BF616" s="17"/>
      <c r="BG616" s="17"/>
      <c r="BH616" s="17"/>
      <c r="BI616" s="17"/>
      <c r="BJ616" s="17"/>
      <c r="CA616" s="18"/>
    </row>
    <row r="617" spans="45:79">
      <c r="AS617" s="16"/>
      <c r="AZ617" s="17"/>
      <c r="BA617" s="17"/>
      <c r="BB617" s="17"/>
      <c r="BC617" s="17"/>
      <c r="BD617" s="17"/>
      <c r="BE617" s="17"/>
      <c r="BF617" s="17"/>
      <c r="BG617" s="17"/>
      <c r="BH617" s="17"/>
      <c r="BI617" s="17"/>
      <c r="BJ617" s="17"/>
      <c r="CA617" s="18"/>
    </row>
    <row r="618" spans="45:79">
      <c r="AS618" s="16"/>
      <c r="AZ618" s="17"/>
      <c r="BA618" s="17"/>
      <c r="BB618" s="17"/>
      <c r="BC618" s="17"/>
      <c r="BD618" s="17"/>
      <c r="BE618" s="17"/>
      <c r="BF618" s="17"/>
      <c r="BG618" s="17"/>
      <c r="BH618" s="17"/>
      <c r="BI618" s="17"/>
      <c r="BJ618" s="17"/>
      <c r="CA618" s="18"/>
    </row>
    <row r="619" spans="45:79">
      <c r="AS619" s="16"/>
      <c r="AZ619" s="17"/>
      <c r="BA619" s="17"/>
      <c r="BB619" s="17"/>
      <c r="BC619" s="17"/>
      <c r="BD619" s="17"/>
      <c r="BE619" s="17"/>
      <c r="BF619" s="17"/>
      <c r="BG619" s="17"/>
      <c r="BH619" s="17"/>
      <c r="BI619" s="17"/>
      <c r="BJ619" s="17"/>
      <c r="CA619" s="18"/>
    </row>
    <row r="620" spans="45:79">
      <c r="AS620" s="16"/>
      <c r="AZ620" s="17"/>
      <c r="BA620" s="17"/>
      <c r="BB620" s="17"/>
      <c r="BC620" s="17"/>
      <c r="BD620" s="17"/>
      <c r="BE620" s="17"/>
      <c r="BF620" s="17"/>
      <c r="BG620" s="17"/>
      <c r="BH620" s="17"/>
      <c r="BI620" s="17"/>
      <c r="BJ620" s="17"/>
      <c r="CA620" s="18"/>
    </row>
    <row r="621" spans="45:79">
      <c r="AS621" s="16"/>
      <c r="AZ621" s="17"/>
      <c r="BA621" s="17"/>
      <c r="BB621" s="17"/>
      <c r="BC621" s="17"/>
      <c r="BD621" s="17"/>
      <c r="BE621" s="17"/>
      <c r="BF621" s="17"/>
      <c r="BG621" s="17"/>
      <c r="BH621" s="17"/>
      <c r="BI621" s="17"/>
      <c r="BJ621" s="17"/>
      <c r="CA621" s="18"/>
    </row>
    <row r="622" spans="45:79">
      <c r="AS622" s="16"/>
      <c r="AZ622" s="17"/>
      <c r="BA622" s="17"/>
      <c r="BB622" s="17"/>
      <c r="BC622" s="17"/>
      <c r="BD622" s="17"/>
      <c r="BE622" s="17"/>
      <c r="BF622" s="17"/>
      <c r="BG622" s="17"/>
      <c r="BH622" s="17"/>
      <c r="BI622" s="17"/>
      <c r="BJ622" s="17"/>
      <c r="CA622" s="18"/>
    </row>
    <row r="623" spans="45:79">
      <c r="AS623" s="16"/>
      <c r="AZ623" s="17"/>
      <c r="BA623" s="17"/>
      <c r="BB623" s="17"/>
      <c r="BC623" s="17"/>
      <c r="BD623" s="17"/>
      <c r="BE623" s="17"/>
      <c r="BF623" s="17"/>
      <c r="BG623" s="17"/>
      <c r="BH623" s="17"/>
      <c r="BI623" s="17"/>
      <c r="BJ623" s="17"/>
      <c r="CA623" s="18"/>
    </row>
    <row r="624" spans="45:79">
      <c r="AS624" s="16"/>
      <c r="AZ624" s="17"/>
      <c r="BA624" s="17"/>
      <c r="BB624" s="17"/>
      <c r="BC624" s="17"/>
      <c r="BD624" s="17"/>
      <c r="BE624" s="17"/>
      <c r="BF624" s="17"/>
      <c r="BG624" s="17"/>
      <c r="BH624" s="17"/>
      <c r="BI624" s="17"/>
      <c r="BJ624" s="17"/>
      <c r="CA624" s="18"/>
    </row>
    <row r="625" spans="45:79">
      <c r="AS625" s="16"/>
      <c r="AZ625" s="17"/>
      <c r="BA625" s="17"/>
      <c r="BB625" s="17"/>
      <c r="BC625" s="17"/>
      <c r="BD625" s="17"/>
      <c r="BE625" s="17"/>
      <c r="BF625" s="17"/>
      <c r="BG625" s="17"/>
      <c r="BH625" s="17"/>
      <c r="BI625" s="17"/>
      <c r="BJ625" s="17"/>
      <c r="CA625" s="18"/>
    </row>
    <row r="626" spans="45:79">
      <c r="AS626" s="16"/>
      <c r="AZ626" s="17"/>
      <c r="BA626" s="17"/>
      <c r="BB626" s="17"/>
      <c r="BC626" s="17"/>
      <c r="BD626" s="17"/>
      <c r="BE626" s="17"/>
      <c r="BF626" s="17"/>
      <c r="BG626" s="17"/>
      <c r="BH626" s="17"/>
      <c r="BI626" s="17"/>
      <c r="BJ626" s="17"/>
      <c r="CA626" s="18"/>
    </row>
    <row r="627" spans="45:79">
      <c r="AS627" s="16"/>
      <c r="AZ627" s="17"/>
      <c r="BA627" s="17"/>
      <c r="BB627" s="17"/>
      <c r="BC627" s="17"/>
      <c r="BD627" s="17"/>
      <c r="BE627" s="17"/>
      <c r="BF627" s="17"/>
      <c r="BG627" s="17"/>
      <c r="BH627" s="17"/>
      <c r="BI627" s="17"/>
      <c r="BJ627" s="17"/>
      <c r="CA627" s="18"/>
    </row>
    <row r="628" spans="45:79">
      <c r="AS628" s="16"/>
      <c r="AZ628" s="17"/>
      <c r="BA628" s="17"/>
      <c r="BB628" s="17"/>
      <c r="BC628" s="17"/>
      <c r="BD628" s="17"/>
      <c r="BE628" s="17"/>
      <c r="BF628" s="17"/>
      <c r="BG628" s="17"/>
      <c r="BH628" s="17"/>
      <c r="BI628" s="17"/>
      <c r="BJ628" s="17"/>
      <c r="CA628" s="18"/>
    </row>
    <row r="629" spans="45:79">
      <c r="AS629" s="16"/>
      <c r="AZ629" s="17"/>
      <c r="BA629" s="17"/>
      <c r="BB629" s="17"/>
      <c r="BC629" s="17"/>
      <c r="BD629" s="17"/>
      <c r="BE629" s="17"/>
      <c r="BF629" s="17"/>
      <c r="BG629" s="17"/>
      <c r="BH629" s="17"/>
      <c r="BI629" s="17"/>
      <c r="BJ629" s="17"/>
      <c r="CA629" s="18"/>
    </row>
    <row r="630" spans="45:79">
      <c r="AS630" s="16"/>
      <c r="AZ630" s="17"/>
      <c r="BA630" s="17"/>
      <c r="BB630" s="17"/>
      <c r="BC630" s="17"/>
      <c r="BD630" s="17"/>
      <c r="BE630" s="17"/>
      <c r="BF630" s="17"/>
      <c r="BG630" s="17"/>
      <c r="BH630" s="17"/>
      <c r="BI630" s="17"/>
      <c r="BJ630" s="17"/>
      <c r="CA630" s="18"/>
    </row>
    <row r="631" spans="45:79">
      <c r="AS631" s="16"/>
      <c r="AZ631" s="17"/>
      <c r="BA631" s="17"/>
      <c r="BB631" s="17"/>
      <c r="BC631" s="17"/>
      <c r="BD631" s="17"/>
      <c r="BE631" s="17"/>
      <c r="BF631" s="17"/>
      <c r="BG631" s="17"/>
      <c r="BH631" s="17"/>
      <c r="BI631" s="17"/>
      <c r="BJ631" s="17"/>
      <c r="CA631" s="18"/>
    </row>
    <row r="632" spans="45:79">
      <c r="AS632" s="16"/>
      <c r="AZ632" s="17"/>
      <c r="BA632" s="17"/>
      <c r="BB632" s="17"/>
      <c r="BC632" s="17"/>
      <c r="BD632" s="17"/>
      <c r="BE632" s="17"/>
      <c r="BF632" s="17"/>
      <c r="BG632" s="17"/>
      <c r="BH632" s="17"/>
      <c r="BI632" s="17"/>
      <c r="BJ632" s="17"/>
      <c r="CA632" s="18"/>
    </row>
    <row r="633" spans="45:79">
      <c r="AS633" s="16"/>
      <c r="AZ633" s="17"/>
      <c r="BA633" s="17"/>
      <c r="BB633" s="17"/>
      <c r="BC633" s="17"/>
      <c r="BD633" s="17"/>
      <c r="BE633" s="17"/>
      <c r="BF633" s="17"/>
      <c r="BG633" s="17"/>
      <c r="BH633" s="17"/>
      <c r="BI633" s="17"/>
      <c r="BJ633" s="17"/>
      <c r="CA633" s="18"/>
    </row>
    <row r="634" spans="45:79">
      <c r="AS634" s="16"/>
      <c r="AZ634" s="17"/>
      <c r="BA634" s="17"/>
      <c r="BB634" s="17"/>
      <c r="BC634" s="17"/>
      <c r="BD634" s="17"/>
      <c r="BE634" s="17"/>
      <c r="BF634" s="17"/>
      <c r="BG634" s="17"/>
      <c r="BH634" s="17"/>
      <c r="BI634" s="17"/>
      <c r="BJ634" s="17"/>
      <c r="CA634" s="18"/>
    </row>
    <row r="635" spans="45:79">
      <c r="AS635" s="16"/>
      <c r="AZ635" s="17"/>
      <c r="BA635" s="17"/>
      <c r="BB635" s="17"/>
      <c r="BC635" s="17"/>
      <c r="BD635" s="17"/>
      <c r="BE635" s="17"/>
      <c r="BF635" s="17"/>
      <c r="BG635" s="17"/>
      <c r="BH635" s="17"/>
      <c r="BI635" s="17"/>
      <c r="BJ635" s="17"/>
      <c r="CA635" s="18"/>
    </row>
    <row r="636" spans="45:79">
      <c r="AS636" s="16"/>
      <c r="AZ636" s="17"/>
      <c r="BA636" s="17"/>
      <c r="BB636" s="17"/>
      <c r="BC636" s="17"/>
      <c r="BD636" s="17"/>
      <c r="BE636" s="17"/>
      <c r="BF636" s="17"/>
      <c r="BG636" s="17"/>
      <c r="BH636" s="17"/>
      <c r="BI636" s="17"/>
      <c r="BJ636" s="17"/>
      <c r="CA636" s="18"/>
    </row>
    <row r="637" spans="45:79">
      <c r="AS637" s="16"/>
      <c r="AZ637" s="17"/>
      <c r="BA637" s="17"/>
      <c r="BB637" s="17"/>
      <c r="BC637" s="17"/>
      <c r="BD637" s="17"/>
      <c r="BE637" s="17"/>
      <c r="BF637" s="17"/>
      <c r="BG637" s="17"/>
      <c r="BH637" s="17"/>
      <c r="BI637" s="17"/>
      <c r="BJ637" s="17"/>
      <c r="CA637" s="18"/>
    </row>
    <row r="638" spans="45:79">
      <c r="AS638" s="16"/>
      <c r="AZ638" s="17"/>
      <c r="BA638" s="17"/>
      <c r="BB638" s="17"/>
      <c r="BC638" s="17"/>
      <c r="BD638" s="17"/>
      <c r="BE638" s="17"/>
      <c r="BF638" s="17"/>
      <c r="BG638" s="17"/>
      <c r="BH638" s="17"/>
      <c r="BI638" s="17"/>
      <c r="BJ638" s="17"/>
      <c r="CA638" s="18"/>
    </row>
    <row r="639" spans="45:79">
      <c r="AS639" s="16"/>
      <c r="AZ639" s="17"/>
      <c r="BA639" s="17"/>
      <c r="BB639" s="17"/>
      <c r="BC639" s="17"/>
      <c r="BD639" s="17"/>
      <c r="BE639" s="17"/>
      <c r="BF639" s="17"/>
      <c r="BG639" s="17"/>
      <c r="BH639" s="17"/>
      <c r="BI639" s="17"/>
      <c r="BJ639" s="17"/>
      <c r="CA639" s="18"/>
    </row>
    <row r="640" spans="45:79">
      <c r="AS640" s="16"/>
      <c r="AZ640" s="17"/>
      <c r="BA640" s="17"/>
      <c r="BB640" s="17"/>
      <c r="BC640" s="17"/>
      <c r="BD640" s="17"/>
      <c r="BE640" s="17"/>
      <c r="BF640" s="17"/>
      <c r="BG640" s="17"/>
      <c r="BH640" s="17"/>
      <c r="BI640" s="17"/>
      <c r="BJ640" s="17"/>
      <c r="CA640" s="18"/>
    </row>
    <row r="641" spans="45:79">
      <c r="AS641" s="16"/>
      <c r="AZ641" s="17"/>
      <c r="BA641" s="17"/>
      <c r="BB641" s="17"/>
      <c r="BC641" s="17"/>
      <c r="BD641" s="17"/>
      <c r="BE641" s="17"/>
      <c r="BF641" s="17"/>
      <c r="BG641" s="17"/>
      <c r="BH641" s="17"/>
      <c r="BI641" s="17"/>
      <c r="BJ641" s="17"/>
      <c r="CA641" s="18"/>
    </row>
    <row r="642" spans="45:79">
      <c r="AS642" s="16"/>
      <c r="AZ642" s="17"/>
      <c r="BA642" s="17"/>
      <c r="BB642" s="17"/>
      <c r="BC642" s="17"/>
      <c r="BD642" s="17"/>
      <c r="BE642" s="17"/>
      <c r="BF642" s="17"/>
      <c r="BG642" s="17"/>
      <c r="BH642" s="17"/>
      <c r="BI642" s="17"/>
      <c r="BJ642" s="17"/>
      <c r="CA642" s="18"/>
    </row>
    <row r="643" spans="45:79">
      <c r="AS643" s="16"/>
      <c r="AZ643" s="17"/>
      <c r="BA643" s="17"/>
      <c r="BB643" s="17"/>
      <c r="BC643" s="17"/>
      <c r="BD643" s="17"/>
      <c r="BE643" s="17"/>
      <c r="BF643" s="17"/>
      <c r="BG643" s="17"/>
      <c r="BH643" s="17"/>
      <c r="BI643" s="17"/>
      <c r="BJ643" s="17"/>
      <c r="CA643" s="18"/>
    </row>
    <row r="644" spans="45:79">
      <c r="AS644" s="16"/>
      <c r="AZ644" s="17"/>
      <c r="BA644" s="17"/>
      <c r="BB644" s="17"/>
      <c r="BC644" s="17"/>
      <c r="BD644" s="17"/>
      <c r="BE644" s="17"/>
      <c r="BF644" s="17"/>
      <c r="BG644" s="17"/>
      <c r="BH644" s="17"/>
      <c r="BI644" s="17"/>
      <c r="BJ644" s="17"/>
      <c r="CA644" s="18"/>
    </row>
    <row r="645" spans="45:79">
      <c r="AS645" s="16"/>
      <c r="AZ645" s="17"/>
      <c r="BA645" s="17"/>
      <c r="BB645" s="17"/>
      <c r="BC645" s="17"/>
      <c r="BD645" s="17"/>
      <c r="BE645" s="17"/>
      <c r="BF645" s="17"/>
      <c r="BG645" s="17"/>
      <c r="BH645" s="17"/>
      <c r="BI645" s="17"/>
      <c r="BJ645" s="17"/>
      <c r="CA645" s="18"/>
    </row>
    <row r="646" spans="45:79">
      <c r="AS646" s="16"/>
      <c r="AZ646" s="17"/>
      <c r="BA646" s="17"/>
      <c r="BB646" s="17"/>
      <c r="BC646" s="17"/>
      <c r="BD646" s="17"/>
      <c r="BE646" s="17"/>
      <c r="BF646" s="17"/>
      <c r="BG646" s="17"/>
      <c r="BH646" s="17"/>
      <c r="BI646" s="17"/>
      <c r="BJ646" s="17"/>
      <c r="CA646" s="18"/>
    </row>
    <row r="647" spans="45:79">
      <c r="AS647" s="16"/>
      <c r="AZ647" s="17"/>
      <c r="BA647" s="17"/>
      <c r="BB647" s="17"/>
      <c r="BC647" s="17"/>
      <c r="BD647" s="17"/>
      <c r="BE647" s="17"/>
      <c r="BF647" s="17"/>
      <c r="BG647" s="17"/>
      <c r="BH647" s="17"/>
      <c r="BI647" s="17"/>
      <c r="BJ647" s="17"/>
      <c r="CA647" s="18"/>
    </row>
    <row r="648" spans="45:79">
      <c r="AS648" s="16"/>
      <c r="AZ648" s="17"/>
      <c r="BA648" s="17"/>
      <c r="BB648" s="17"/>
      <c r="BC648" s="17"/>
      <c r="BD648" s="17"/>
      <c r="BE648" s="17"/>
      <c r="BF648" s="17"/>
      <c r="BG648" s="17"/>
      <c r="BH648" s="17"/>
      <c r="BI648" s="17"/>
      <c r="BJ648" s="17"/>
      <c r="CA648" s="18"/>
    </row>
    <row r="649" spans="45:79">
      <c r="AS649" s="16"/>
      <c r="AZ649" s="17"/>
      <c r="BA649" s="17"/>
      <c r="BB649" s="17"/>
      <c r="BC649" s="17"/>
      <c r="BD649" s="17"/>
      <c r="BE649" s="17"/>
      <c r="BF649" s="17"/>
      <c r="BG649" s="17"/>
      <c r="BH649" s="17"/>
      <c r="BI649" s="17"/>
      <c r="BJ649" s="17"/>
      <c r="CA649" s="18"/>
    </row>
    <row r="650" spans="45:79">
      <c r="AS650" s="16"/>
      <c r="AZ650" s="17"/>
      <c r="BA650" s="17"/>
      <c r="BB650" s="17"/>
      <c r="BC650" s="17"/>
      <c r="BD650" s="17"/>
      <c r="BE650" s="17"/>
      <c r="BF650" s="17"/>
      <c r="BG650" s="17"/>
      <c r="BH650" s="17"/>
      <c r="BI650" s="17"/>
      <c r="BJ650" s="17"/>
      <c r="CA650" s="18"/>
    </row>
    <row r="651" spans="45:79">
      <c r="AS651" s="16"/>
      <c r="AZ651" s="17"/>
      <c r="BA651" s="17"/>
      <c r="BB651" s="17"/>
      <c r="BC651" s="17"/>
      <c r="BD651" s="17"/>
      <c r="BE651" s="17"/>
      <c r="BF651" s="17"/>
      <c r="BG651" s="17"/>
      <c r="BH651" s="17"/>
      <c r="BI651" s="17"/>
      <c r="BJ651" s="17"/>
      <c r="CA651" s="18"/>
    </row>
    <row r="652" spans="45:79">
      <c r="AS652" s="16"/>
      <c r="AZ652" s="17"/>
      <c r="BA652" s="17"/>
      <c r="BB652" s="17"/>
      <c r="BC652" s="17"/>
      <c r="BD652" s="17"/>
      <c r="BE652" s="17"/>
      <c r="BF652" s="17"/>
      <c r="BG652" s="17"/>
      <c r="BH652" s="17"/>
      <c r="BI652" s="17"/>
      <c r="BJ652" s="17"/>
      <c r="CA652" s="18"/>
    </row>
    <row r="653" spans="45:79">
      <c r="AS653" s="16"/>
      <c r="AZ653" s="17"/>
      <c r="BA653" s="17"/>
      <c r="BB653" s="17"/>
      <c r="BC653" s="17"/>
      <c r="BD653" s="17"/>
      <c r="BE653" s="17"/>
      <c r="BF653" s="17"/>
      <c r="BG653" s="17"/>
      <c r="BH653" s="17"/>
      <c r="BI653" s="17"/>
      <c r="BJ653" s="17"/>
      <c r="CA653" s="18"/>
    </row>
    <row r="654" spans="45:79">
      <c r="AS654" s="16"/>
      <c r="AZ654" s="17"/>
      <c r="BA654" s="17"/>
      <c r="BB654" s="17"/>
      <c r="BC654" s="17"/>
      <c r="BD654" s="17"/>
      <c r="BE654" s="17"/>
      <c r="BF654" s="17"/>
      <c r="BG654" s="17"/>
      <c r="BH654" s="17"/>
      <c r="BI654" s="17"/>
      <c r="BJ654" s="17"/>
      <c r="CA654" s="18"/>
    </row>
    <row r="655" spans="45:79">
      <c r="AS655" s="16"/>
      <c r="AZ655" s="17"/>
      <c r="BA655" s="17"/>
      <c r="BB655" s="17"/>
      <c r="BC655" s="17"/>
      <c r="BD655" s="17"/>
      <c r="BE655" s="17"/>
      <c r="BF655" s="17"/>
      <c r="BG655" s="17"/>
      <c r="BH655" s="17"/>
      <c r="BI655" s="17"/>
      <c r="BJ655" s="17"/>
      <c r="CA655" s="18"/>
    </row>
    <row r="656" spans="45:79">
      <c r="AS656" s="16"/>
      <c r="AZ656" s="17"/>
      <c r="BA656" s="17"/>
      <c r="BB656" s="17"/>
      <c r="BC656" s="17"/>
      <c r="BD656" s="17"/>
      <c r="BE656" s="17"/>
      <c r="BF656" s="17"/>
      <c r="BG656" s="17"/>
      <c r="BH656" s="17"/>
      <c r="BI656" s="17"/>
      <c r="BJ656" s="17"/>
      <c r="CA656" s="18"/>
    </row>
    <row r="657" spans="45:79">
      <c r="AS657" s="16"/>
      <c r="AZ657" s="17"/>
      <c r="BA657" s="17"/>
      <c r="BB657" s="17"/>
      <c r="BC657" s="17"/>
      <c r="BD657" s="17"/>
      <c r="BE657" s="17"/>
      <c r="BF657" s="17"/>
      <c r="BG657" s="17"/>
      <c r="BH657" s="17"/>
      <c r="BI657" s="17"/>
      <c r="BJ657" s="17"/>
      <c r="CA657" s="18"/>
    </row>
    <row r="658" spans="45:79">
      <c r="AS658" s="16"/>
      <c r="AZ658" s="17"/>
      <c r="BA658" s="17"/>
      <c r="BB658" s="17"/>
      <c r="BC658" s="17"/>
      <c r="BD658" s="17"/>
      <c r="BE658" s="17"/>
      <c r="BF658" s="17"/>
      <c r="BG658" s="17"/>
      <c r="BH658" s="17"/>
      <c r="BI658" s="17"/>
      <c r="BJ658" s="17"/>
      <c r="CA658" s="18"/>
    </row>
    <row r="659" spans="45:79">
      <c r="AS659" s="16"/>
      <c r="AZ659" s="17"/>
      <c r="BA659" s="17"/>
      <c r="BB659" s="17"/>
      <c r="BC659" s="17"/>
      <c r="BD659" s="17"/>
      <c r="BE659" s="17"/>
      <c r="BF659" s="17"/>
      <c r="BG659" s="17"/>
      <c r="BH659" s="17"/>
      <c r="BI659" s="17"/>
      <c r="BJ659" s="17"/>
      <c r="CA659" s="18"/>
    </row>
    <row r="660" spans="45:79">
      <c r="AS660" s="16"/>
      <c r="AZ660" s="17"/>
      <c r="BA660" s="17"/>
      <c r="BB660" s="17"/>
      <c r="BC660" s="17"/>
      <c r="BD660" s="17"/>
      <c r="BE660" s="17"/>
      <c r="BF660" s="17"/>
      <c r="BG660" s="17"/>
      <c r="BH660" s="17"/>
      <c r="BI660" s="17"/>
      <c r="BJ660" s="17"/>
      <c r="CA660" s="18"/>
    </row>
    <row r="661" spans="45:79">
      <c r="AS661" s="16"/>
      <c r="AZ661" s="17"/>
      <c r="BA661" s="17"/>
      <c r="BB661" s="17"/>
      <c r="BC661" s="17"/>
      <c r="BD661" s="17"/>
      <c r="BE661" s="17"/>
      <c r="BF661" s="17"/>
      <c r="BG661" s="17"/>
      <c r="BH661" s="17"/>
      <c r="BI661" s="17"/>
      <c r="BJ661" s="17"/>
      <c r="CA661" s="18"/>
    </row>
    <row r="662" spans="45:79">
      <c r="AS662" s="16"/>
      <c r="AZ662" s="17"/>
      <c r="BA662" s="17"/>
      <c r="BB662" s="17"/>
      <c r="BC662" s="17"/>
      <c r="BD662" s="17"/>
      <c r="BE662" s="17"/>
      <c r="BF662" s="17"/>
      <c r="BG662" s="17"/>
      <c r="BH662" s="17"/>
      <c r="BI662" s="17"/>
      <c r="BJ662" s="17"/>
      <c r="CA662" s="18"/>
    </row>
    <row r="663" spans="45:79">
      <c r="AS663" s="16"/>
      <c r="AZ663" s="17"/>
      <c r="BA663" s="17"/>
      <c r="BB663" s="17"/>
      <c r="BC663" s="17"/>
      <c r="BD663" s="17"/>
      <c r="BE663" s="17"/>
      <c r="BF663" s="17"/>
      <c r="BG663" s="17"/>
      <c r="BH663" s="17"/>
      <c r="BI663" s="17"/>
      <c r="BJ663" s="17"/>
      <c r="CA663" s="18"/>
    </row>
    <row r="664" spans="45:79">
      <c r="AS664" s="16"/>
      <c r="AZ664" s="17"/>
      <c r="BA664" s="17"/>
      <c r="BB664" s="17"/>
      <c r="BC664" s="17"/>
      <c r="BD664" s="17"/>
      <c r="BE664" s="17"/>
      <c r="BF664" s="17"/>
      <c r="BG664" s="17"/>
      <c r="BH664" s="17"/>
      <c r="BI664" s="17"/>
      <c r="BJ664" s="17"/>
      <c r="CA664" s="18"/>
    </row>
    <row r="665" spans="45:79">
      <c r="AS665" s="16"/>
      <c r="AZ665" s="17"/>
      <c r="BA665" s="17"/>
      <c r="BB665" s="17"/>
      <c r="BC665" s="17"/>
      <c r="BD665" s="17"/>
      <c r="BE665" s="17"/>
      <c r="BF665" s="17"/>
      <c r="BG665" s="17"/>
      <c r="BH665" s="17"/>
      <c r="BI665" s="17"/>
      <c r="BJ665" s="17"/>
      <c r="CA665" s="18"/>
    </row>
    <row r="666" spans="45:79">
      <c r="AS666" s="16"/>
      <c r="AZ666" s="17"/>
      <c r="BA666" s="17"/>
      <c r="BB666" s="17"/>
      <c r="BC666" s="17"/>
      <c r="BD666" s="17"/>
      <c r="BE666" s="17"/>
      <c r="BF666" s="17"/>
      <c r="BG666" s="17"/>
      <c r="BH666" s="17"/>
      <c r="BI666" s="17"/>
      <c r="BJ666" s="17"/>
      <c r="CA666" s="18"/>
    </row>
    <row r="667" spans="45:79">
      <c r="AS667" s="16"/>
      <c r="AZ667" s="17"/>
      <c r="BA667" s="17"/>
      <c r="BB667" s="17"/>
      <c r="BC667" s="17"/>
      <c r="BD667" s="17"/>
      <c r="BE667" s="17"/>
      <c r="BF667" s="17"/>
      <c r="BG667" s="17"/>
      <c r="BH667" s="17"/>
      <c r="BI667" s="17"/>
      <c r="BJ667" s="17"/>
      <c r="CA667" s="18"/>
    </row>
    <row r="668" spans="45:79">
      <c r="AS668" s="16"/>
      <c r="AZ668" s="17"/>
      <c r="BA668" s="17"/>
      <c r="BB668" s="17"/>
      <c r="BC668" s="17"/>
      <c r="BD668" s="17"/>
      <c r="BE668" s="17"/>
      <c r="BF668" s="17"/>
      <c r="BG668" s="17"/>
      <c r="BH668" s="17"/>
      <c r="BI668" s="17"/>
      <c r="BJ668" s="17"/>
      <c r="CA668" s="18"/>
    </row>
    <row r="669" spans="45:79">
      <c r="AS669" s="16"/>
      <c r="AZ669" s="17"/>
      <c r="BA669" s="17"/>
      <c r="BB669" s="17"/>
      <c r="BC669" s="17"/>
      <c r="BD669" s="17"/>
      <c r="BE669" s="17"/>
      <c r="BF669" s="17"/>
      <c r="BG669" s="17"/>
      <c r="BH669" s="17"/>
      <c r="BI669" s="17"/>
      <c r="BJ669" s="17"/>
      <c r="CA669" s="18"/>
    </row>
    <row r="670" spans="45:79">
      <c r="AS670" s="16"/>
      <c r="AZ670" s="17"/>
      <c r="BA670" s="17"/>
      <c r="BB670" s="17"/>
      <c r="BC670" s="17"/>
      <c r="BD670" s="17"/>
      <c r="BE670" s="17"/>
      <c r="BF670" s="17"/>
      <c r="BG670" s="17"/>
      <c r="BH670" s="17"/>
      <c r="BI670" s="17"/>
      <c r="BJ670" s="17"/>
      <c r="CA670" s="18"/>
    </row>
    <row r="671" spans="45:79">
      <c r="AS671" s="16"/>
      <c r="AZ671" s="17"/>
      <c r="BA671" s="17"/>
      <c r="BB671" s="17"/>
      <c r="BC671" s="17"/>
      <c r="BD671" s="17"/>
      <c r="BE671" s="17"/>
      <c r="BF671" s="17"/>
      <c r="BG671" s="17"/>
      <c r="BH671" s="17"/>
      <c r="BI671" s="17"/>
      <c r="BJ671" s="17"/>
      <c r="CA671" s="18"/>
    </row>
    <row r="672" spans="45:79">
      <c r="AS672" s="16"/>
      <c r="AZ672" s="17"/>
      <c r="BA672" s="17"/>
      <c r="BB672" s="17"/>
      <c r="BC672" s="17"/>
      <c r="BD672" s="17"/>
      <c r="BE672" s="17"/>
      <c r="BF672" s="17"/>
      <c r="BG672" s="17"/>
      <c r="BH672" s="17"/>
      <c r="BI672" s="17"/>
      <c r="BJ672" s="17"/>
      <c r="CA672" s="18"/>
    </row>
    <row r="673" spans="45:79">
      <c r="AS673" s="16"/>
      <c r="AZ673" s="17"/>
      <c r="BA673" s="17"/>
      <c r="BB673" s="17"/>
      <c r="BC673" s="17"/>
      <c r="BD673" s="17"/>
      <c r="BE673" s="17"/>
      <c r="BF673" s="17"/>
      <c r="BG673" s="17"/>
      <c r="BH673" s="17"/>
      <c r="BI673" s="17"/>
      <c r="BJ673" s="17"/>
      <c r="CA673" s="18"/>
    </row>
    <row r="674" spans="45:79">
      <c r="AS674" s="16"/>
      <c r="AZ674" s="17"/>
      <c r="BA674" s="17"/>
      <c r="BB674" s="17"/>
      <c r="BC674" s="17"/>
      <c r="BD674" s="17"/>
      <c r="BE674" s="17"/>
      <c r="BF674" s="17"/>
      <c r="BG674" s="17"/>
      <c r="BH674" s="17"/>
      <c r="BI674" s="17"/>
      <c r="BJ674" s="17"/>
      <c r="CA674" s="18"/>
    </row>
    <row r="675" spans="45:79">
      <c r="AS675" s="16"/>
      <c r="AZ675" s="17"/>
      <c r="BA675" s="17"/>
      <c r="BB675" s="17"/>
      <c r="BC675" s="17"/>
      <c r="BD675" s="17"/>
      <c r="BE675" s="17"/>
      <c r="BF675" s="17"/>
      <c r="BG675" s="17"/>
      <c r="BH675" s="17"/>
      <c r="BI675" s="17"/>
      <c r="BJ675" s="17"/>
      <c r="CA675" s="18"/>
    </row>
    <row r="676" spans="45:79">
      <c r="AS676" s="16"/>
      <c r="AZ676" s="17"/>
      <c r="BA676" s="17"/>
      <c r="BB676" s="17"/>
      <c r="BC676" s="17"/>
      <c r="BD676" s="17"/>
      <c r="BE676" s="17"/>
      <c r="BF676" s="17"/>
      <c r="BG676" s="17"/>
      <c r="BH676" s="17"/>
      <c r="BI676" s="17"/>
      <c r="BJ676" s="17"/>
      <c r="CA676" s="18"/>
    </row>
    <row r="677" spans="45:79">
      <c r="AS677" s="16"/>
      <c r="AZ677" s="17"/>
      <c r="BA677" s="17"/>
      <c r="BB677" s="17"/>
      <c r="BC677" s="17"/>
      <c r="BD677" s="17"/>
      <c r="BE677" s="17"/>
      <c r="BF677" s="17"/>
      <c r="BG677" s="17"/>
      <c r="BH677" s="17"/>
      <c r="BI677" s="17"/>
      <c r="BJ677" s="17"/>
      <c r="CA677" s="18"/>
    </row>
    <row r="678" spans="45:79">
      <c r="AS678" s="16"/>
      <c r="AZ678" s="17"/>
      <c r="BA678" s="17"/>
      <c r="BB678" s="17"/>
      <c r="BC678" s="17"/>
      <c r="BD678" s="17"/>
      <c r="BE678" s="17"/>
      <c r="BF678" s="17"/>
      <c r="BG678" s="17"/>
      <c r="BH678" s="17"/>
      <c r="BI678" s="17"/>
      <c r="BJ678" s="17"/>
      <c r="CA678" s="18"/>
    </row>
    <row r="679" spans="45:79">
      <c r="AS679" s="16"/>
      <c r="AZ679" s="17"/>
      <c r="BA679" s="17"/>
      <c r="BB679" s="17"/>
      <c r="BC679" s="17"/>
      <c r="BD679" s="17"/>
      <c r="BE679" s="17"/>
      <c r="BF679" s="17"/>
      <c r="BG679" s="17"/>
      <c r="BH679" s="17"/>
      <c r="BI679" s="17"/>
      <c r="BJ679" s="17"/>
      <c r="CA679" s="18"/>
    </row>
    <row r="680" spans="45:79">
      <c r="AS680" s="16"/>
      <c r="AZ680" s="17"/>
      <c r="BA680" s="17"/>
      <c r="BB680" s="17"/>
      <c r="BC680" s="17"/>
      <c r="BD680" s="17"/>
      <c r="BE680" s="17"/>
      <c r="BF680" s="17"/>
      <c r="BG680" s="17"/>
      <c r="BH680" s="17"/>
      <c r="BI680" s="17"/>
      <c r="BJ680" s="17"/>
      <c r="CA680" s="18"/>
    </row>
    <row r="681" spans="45:79">
      <c r="AS681" s="16"/>
      <c r="AZ681" s="17"/>
      <c r="BA681" s="17"/>
      <c r="BB681" s="17"/>
      <c r="BC681" s="17"/>
      <c r="BD681" s="17"/>
      <c r="BE681" s="17"/>
      <c r="BF681" s="17"/>
      <c r="BG681" s="17"/>
      <c r="BH681" s="17"/>
      <c r="BI681" s="17"/>
      <c r="BJ681" s="17"/>
      <c r="CA681" s="18"/>
    </row>
    <row r="682" spans="45:79">
      <c r="AS682" s="16"/>
      <c r="AZ682" s="17"/>
      <c r="BA682" s="17"/>
      <c r="BB682" s="17"/>
      <c r="BC682" s="17"/>
      <c r="BD682" s="17"/>
      <c r="BE682" s="17"/>
      <c r="BF682" s="17"/>
      <c r="BG682" s="17"/>
      <c r="BH682" s="17"/>
      <c r="BI682" s="17"/>
      <c r="BJ682" s="17"/>
      <c r="CA682" s="18"/>
    </row>
    <row r="683" spans="45:79">
      <c r="AS683" s="16"/>
      <c r="AZ683" s="17"/>
      <c r="BA683" s="17"/>
      <c r="BB683" s="17"/>
      <c r="BC683" s="17"/>
      <c r="BD683" s="17"/>
      <c r="BE683" s="17"/>
      <c r="BF683" s="17"/>
      <c r="BG683" s="17"/>
      <c r="BH683" s="17"/>
      <c r="BI683" s="17"/>
      <c r="BJ683" s="17"/>
      <c r="CA683" s="18"/>
    </row>
    <row r="684" spans="45:79">
      <c r="AS684" s="16"/>
      <c r="AZ684" s="17"/>
      <c r="BA684" s="17"/>
      <c r="BB684" s="17"/>
      <c r="BC684" s="17"/>
      <c r="BD684" s="17"/>
      <c r="BE684" s="17"/>
      <c r="BF684" s="17"/>
      <c r="BG684" s="17"/>
      <c r="BH684" s="17"/>
      <c r="BI684" s="17"/>
      <c r="BJ684" s="17"/>
      <c r="CA684" s="18"/>
    </row>
    <row r="685" spans="45:79">
      <c r="AS685" s="16"/>
      <c r="AZ685" s="17"/>
      <c r="BA685" s="17"/>
      <c r="BB685" s="17"/>
      <c r="BC685" s="17"/>
      <c r="BD685" s="17"/>
      <c r="BE685" s="17"/>
      <c r="BF685" s="17"/>
      <c r="BG685" s="17"/>
      <c r="BH685" s="17"/>
      <c r="BI685" s="17"/>
      <c r="BJ685" s="17"/>
      <c r="CA685" s="18"/>
    </row>
    <row r="686" spans="45:79">
      <c r="AS686" s="16"/>
      <c r="AZ686" s="17"/>
      <c r="BA686" s="17"/>
      <c r="BB686" s="17"/>
      <c r="BC686" s="17"/>
      <c r="BD686" s="17"/>
      <c r="BE686" s="17"/>
      <c r="BF686" s="17"/>
      <c r="BG686" s="17"/>
      <c r="BH686" s="17"/>
      <c r="BI686" s="17"/>
      <c r="BJ686" s="17"/>
      <c r="CA686" s="18"/>
    </row>
    <row r="687" spans="45:79">
      <c r="AS687" s="16"/>
      <c r="AZ687" s="17"/>
      <c r="BA687" s="17"/>
      <c r="BB687" s="17"/>
      <c r="BC687" s="17"/>
      <c r="BD687" s="17"/>
      <c r="BE687" s="17"/>
      <c r="BF687" s="17"/>
      <c r="BG687" s="17"/>
      <c r="BH687" s="17"/>
      <c r="BI687" s="17"/>
      <c r="BJ687" s="17"/>
      <c r="CA687" s="18"/>
    </row>
    <row r="688" spans="45:79">
      <c r="AS688" s="16"/>
      <c r="AZ688" s="17"/>
      <c r="BA688" s="17"/>
      <c r="BB688" s="17"/>
      <c r="BC688" s="17"/>
      <c r="BD688" s="17"/>
      <c r="BE688" s="17"/>
      <c r="BF688" s="17"/>
      <c r="BG688" s="17"/>
      <c r="BH688" s="17"/>
      <c r="BI688" s="17"/>
      <c r="BJ688" s="17"/>
      <c r="CA688" s="18"/>
    </row>
    <row r="689" spans="45:79">
      <c r="AS689" s="16"/>
      <c r="AZ689" s="17"/>
      <c r="BA689" s="17"/>
      <c r="BB689" s="17"/>
      <c r="BC689" s="17"/>
      <c r="BD689" s="17"/>
      <c r="BE689" s="17"/>
      <c r="BF689" s="17"/>
      <c r="BG689" s="17"/>
      <c r="BH689" s="17"/>
      <c r="BI689" s="17"/>
      <c r="BJ689" s="17"/>
      <c r="CA689" s="18"/>
    </row>
    <row r="690" spans="45:79">
      <c r="AS690" s="16"/>
      <c r="AZ690" s="17"/>
      <c r="BA690" s="17"/>
      <c r="BB690" s="17"/>
      <c r="BC690" s="17"/>
      <c r="BD690" s="17"/>
      <c r="BE690" s="17"/>
      <c r="BF690" s="17"/>
      <c r="BG690" s="17"/>
      <c r="BH690" s="17"/>
      <c r="BI690" s="17"/>
      <c r="BJ690" s="17"/>
      <c r="CA690" s="18"/>
    </row>
    <row r="691" spans="45:79">
      <c r="AS691" s="16"/>
      <c r="AZ691" s="17"/>
      <c r="BA691" s="17"/>
      <c r="BB691" s="17"/>
      <c r="BC691" s="17"/>
      <c r="BD691" s="17"/>
      <c r="BE691" s="17"/>
      <c r="BF691" s="17"/>
      <c r="BG691" s="17"/>
      <c r="BH691" s="17"/>
      <c r="BI691" s="17"/>
      <c r="BJ691" s="17"/>
      <c r="CA691" s="18"/>
    </row>
    <row r="692" spans="45:79">
      <c r="AS692" s="16"/>
      <c r="AZ692" s="17"/>
      <c r="BA692" s="17"/>
      <c r="BB692" s="17"/>
      <c r="BC692" s="17"/>
      <c r="BD692" s="17"/>
      <c r="BE692" s="17"/>
      <c r="BF692" s="17"/>
      <c r="BG692" s="17"/>
      <c r="BH692" s="17"/>
      <c r="BI692" s="17"/>
      <c r="BJ692" s="17"/>
      <c r="CA692" s="18"/>
    </row>
    <row r="693" spans="45:79">
      <c r="AS693" s="16"/>
      <c r="AZ693" s="17"/>
      <c r="BA693" s="17"/>
      <c r="BB693" s="17"/>
      <c r="BC693" s="17"/>
      <c r="BD693" s="17"/>
      <c r="BE693" s="17"/>
      <c r="BF693" s="17"/>
      <c r="BG693" s="17"/>
      <c r="BH693" s="17"/>
      <c r="BI693" s="17"/>
      <c r="BJ693" s="17"/>
      <c r="CA693" s="18"/>
    </row>
    <row r="694" spans="45:79">
      <c r="AS694" s="16"/>
      <c r="AZ694" s="17"/>
      <c r="BA694" s="17"/>
      <c r="BB694" s="17"/>
      <c r="BC694" s="17"/>
      <c r="BD694" s="17"/>
      <c r="BE694" s="17"/>
      <c r="BF694" s="17"/>
      <c r="BG694" s="17"/>
      <c r="BH694" s="17"/>
      <c r="BI694" s="17"/>
      <c r="BJ694" s="17"/>
      <c r="CA694" s="18"/>
    </row>
    <row r="695" spans="45:79">
      <c r="AS695" s="16"/>
      <c r="AZ695" s="17"/>
      <c r="BA695" s="17"/>
      <c r="BB695" s="17"/>
      <c r="BC695" s="17"/>
      <c r="BD695" s="17"/>
      <c r="BE695" s="17"/>
      <c r="BF695" s="17"/>
      <c r="BG695" s="17"/>
      <c r="BH695" s="17"/>
      <c r="BI695" s="17"/>
      <c r="BJ695" s="17"/>
      <c r="CA695" s="18"/>
    </row>
    <row r="696" spans="45:79">
      <c r="AS696" s="16"/>
      <c r="AZ696" s="17"/>
      <c r="BA696" s="17"/>
      <c r="BB696" s="17"/>
      <c r="BC696" s="17"/>
      <c r="BD696" s="17"/>
      <c r="BE696" s="17"/>
      <c r="BF696" s="17"/>
      <c r="BG696" s="17"/>
      <c r="BH696" s="17"/>
      <c r="BI696" s="17"/>
      <c r="BJ696" s="17"/>
      <c r="CA696" s="18"/>
    </row>
    <row r="697" spans="45:79">
      <c r="AS697" s="16"/>
      <c r="AZ697" s="17"/>
      <c r="BA697" s="17"/>
      <c r="BB697" s="17"/>
      <c r="BC697" s="17"/>
      <c r="BD697" s="17"/>
      <c r="BE697" s="17"/>
      <c r="BF697" s="17"/>
      <c r="BG697" s="17"/>
      <c r="BH697" s="17"/>
      <c r="BI697" s="17"/>
      <c r="BJ697" s="17"/>
      <c r="CA697" s="18"/>
    </row>
    <row r="698" spans="45:79">
      <c r="AS698" s="16"/>
      <c r="AZ698" s="17"/>
      <c r="BA698" s="17"/>
      <c r="BB698" s="17"/>
      <c r="BC698" s="17"/>
      <c r="BD698" s="17"/>
      <c r="BE698" s="17"/>
      <c r="BF698" s="17"/>
      <c r="BG698" s="17"/>
      <c r="BH698" s="17"/>
      <c r="BI698" s="17"/>
      <c r="BJ698" s="17"/>
      <c r="CA698" s="18"/>
    </row>
    <row r="699" spans="45:79">
      <c r="AS699" s="16"/>
      <c r="AZ699" s="17"/>
      <c r="BA699" s="17"/>
      <c r="BB699" s="17"/>
      <c r="BC699" s="17"/>
      <c r="BD699" s="17"/>
      <c r="BE699" s="17"/>
      <c r="BF699" s="17"/>
      <c r="BG699" s="17"/>
      <c r="BH699" s="17"/>
      <c r="BI699" s="17"/>
      <c r="BJ699" s="17"/>
      <c r="CA699" s="18"/>
    </row>
    <row r="700" spans="45:79">
      <c r="AS700" s="16"/>
      <c r="AZ700" s="17"/>
      <c r="BA700" s="17"/>
      <c r="BB700" s="17"/>
      <c r="BC700" s="17"/>
      <c r="BD700" s="17"/>
      <c r="BE700" s="17"/>
      <c r="BF700" s="17"/>
      <c r="BG700" s="17"/>
      <c r="BH700" s="17"/>
      <c r="BI700" s="17"/>
      <c r="BJ700" s="17"/>
      <c r="CA700" s="18"/>
    </row>
    <row r="701" spans="45:79">
      <c r="AS701" s="16"/>
      <c r="AZ701" s="17"/>
      <c r="BA701" s="17"/>
      <c r="BB701" s="17"/>
      <c r="BC701" s="17"/>
      <c r="BD701" s="17"/>
      <c r="BE701" s="17"/>
      <c r="BF701" s="17"/>
      <c r="BG701" s="17"/>
      <c r="BH701" s="17"/>
      <c r="BI701" s="17"/>
      <c r="BJ701" s="17"/>
      <c r="CA701" s="18"/>
    </row>
    <row r="702" spans="45:79">
      <c r="AS702" s="16"/>
      <c r="AZ702" s="17"/>
      <c r="BA702" s="17"/>
      <c r="BB702" s="17"/>
      <c r="BC702" s="17"/>
      <c r="BD702" s="17"/>
      <c r="BE702" s="17"/>
      <c r="BF702" s="17"/>
      <c r="BG702" s="17"/>
      <c r="BH702" s="17"/>
      <c r="BI702" s="17"/>
      <c r="BJ702" s="17"/>
      <c r="CA702" s="18"/>
    </row>
    <row r="703" spans="45:79">
      <c r="AS703" s="16"/>
      <c r="AZ703" s="17"/>
      <c r="BA703" s="17"/>
      <c r="BB703" s="17"/>
      <c r="BC703" s="17"/>
      <c r="BD703" s="17"/>
      <c r="BE703" s="17"/>
      <c r="BF703" s="17"/>
      <c r="BG703" s="17"/>
      <c r="BH703" s="17"/>
      <c r="BI703" s="17"/>
      <c r="BJ703" s="17"/>
      <c r="CA703" s="18"/>
    </row>
    <row r="704" spans="45:79">
      <c r="AS704" s="16"/>
      <c r="AZ704" s="17"/>
      <c r="BA704" s="17"/>
      <c r="BB704" s="17"/>
      <c r="BC704" s="17"/>
      <c r="BD704" s="17"/>
      <c r="BE704" s="17"/>
      <c r="BF704" s="17"/>
      <c r="BG704" s="17"/>
      <c r="BH704" s="17"/>
      <c r="BI704" s="17"/>
      <c r="BJ704" s="17"/>
      <c r="CA704" s="18"/>
    </row>
    <row r="705" spans="45:79">
      <c r="AS705" s="16"/>
      <c r="AZ705" s="17"/>
      <c r="BA705" s="17"/>
      <c r="BB705" s="17"/>
      <c r="BC705" s="17"/>
      <c r="BD705" s="17"/>
      <c r="BE705" s="17"/>
      <c r="BF705" s="17"/>
      <c r="BG705" s="17"/>
      <c r="BH705" s="17"/>
      <c r="BI705" s="17"/>
      <c r="BJ705" s="17"/>
      <c r="CA705" s="18"/>
    </row>
    <row r="706" spans="45:79">
      <c r="AS706" s="16"/>
      <c r="AZ706" s="17"/>
      <c r="BA706" s="17"/>
      <c r="BB706" s="17"/>
      <c r="BC706" s="17"/>
      <c r="BD706" s="17"/>
      <c r="BE706" s="17"/>
      <c r="BF706" s="17"/>
      <c r="BG706" s="17"/>
      <c r="BH706" s="17"/>
      <c r="BI706" s="17"/>
      <c r="BJ706" s="17"/>
      <c r="CA706" s="18"/>
    </row>
    <row r="707" spans="45:79">
      <c r="AS707" s="16"/>
      <c r="AZ707" s="17"/>
      <c r="BA707" s="17"/>
      <c r="BB707" s="17"/>
      <c r="BC707" s="17"/>
      <c r="BD707" s="17"/>
      <c r="BE707" s="17"/>
      <c r="BF707" s="17"/>
      <c r="BG707" s="17"/>
      <c r="BH707" s="17"/>
      <c r="BI707" s="17"/>
      <c r="BJ707" s="17"/>
      <c r="CA707" s="18"/>
    </row>
    <row r="708" spans="45:79">
      <c r="AS708" s="16"/>
      <c r="AZ708" s="17"/>
      <c r="BA708" s="17"/>
      <c r="BB708" s="17"/>
      <c r="BC708" s="17"/>
      <c r="BD708" s="17"/>
      <c r="BE708" s="17"/>
      <c r="BF708" s="17"/>
      <c r="BG708" s="17"/>
      <c r="BH708" s="17"/>
      <c r="BI708" s="17"/>
      <c r="BJ708" s="17"/>
      <c r="CA708" s="18"/>
    </row>
    <row r="709" spans="45:79">
      <c r="AS709" s="16"/>
      <c r="AZ709" s="17"/>
      <c r="BA709" s="17"/>
      <c r="BB709" s="17"/>
      <c r="BC709" s="17"/>
      <c r="BD709" s="17"/>
      <c r="BE709" s="17"/>
      <c r="BF709" s="17"/>
      <c r="BG709" s="17"/>
      <c r="BH709" s="17"/>
      <c r="BI709" s="17"/>
      <c r="BJ709" s="17"/>
      <c r="CA709" s="18"/>
    </row>
    <row r="710" spans="45:79">
      <c r="AS710" s="16"/>
      <c r="AZ710" s="17"/>
      <c r="BA710" s="17"/>
      <c r="BB710" s="17"/>
      <c r="BC710" s="17"/>
      <c r="BD710" s="17"/>
      <c r="BE710" s="17"/>
      <c r="BF710" s="17"/>
      <c r="BG710" s="17"/>
      <c r="BH710" s="17"/>
      <c r="BI710" s="17"/>
      <c r="BJ710" s="17"/>
      <c r="CA710" s="18"/>
    </row>
    <row r="711" spans="45:79">
      <c r="AS711" s="16"/>
      <c r="AZ711" s="17"/>
      <c r="BA711" s="17"/>
      <c r="BB711" s="17"/>
      <c r="BC711" s="17"/>
      <c r="BD711" s="17"/>
      <c r="BE711" s="17"/>
      <c r="BF711" s="17"/>
      <c r="BG711" s="17"/>
      <c r="BH711" s="17"/>
      <c r="BI711" s="17"/>
      <c r="BJ711" s="17"/>
      <c r="CA711" s="18"/>
    </row>
    <row r="712" spans="45:79">
      <c r="AS712" s="16"/>
      <c r="AZ712" s="17"/>
      <c r="BA712" s="17"/>
      <c r="BB712" s="17"/>
      <c r="BC712" s="17"/>
      <c r="BD712" s="17"/>
      <c r="BE712" s="17"/>
      <c r="BF712" s="17"/>
      <c r="BG712" s="17"/>
      <c r="BH712" s="17"/>
      <c r="BI712" s="17"/>
      <c r="BJ712" s="17"/>
      <c r="CA712" s="18"/>
    </row>
    <row r="713" spans="45:79">
      <c r="AS713" s="16"/>
      <c r="AZ713" s="17"/>
      <c r="BA713" s="17"/>
      <c r="BB713" s="17"/>
      <c r="BC713" s="17"/>
      <c r="BD713" s="17"/>
      <c r="BE713" s="17"/>
      <c r="BF713" s="17"/>
      <c r="BG713" s="17"/>
      <c r="BH713" s="17"/>
      <c r="BI713" s="17"/>
      <c r="BJ713" s="17"/>
      <c r="CA713" s="18"/>
    </row>
    <row r="714" spans="45:79">
      <c r="AS714" s="16"/>
      <c r="AZ714" s="17"/>
      <c r="BA714" s="17"/>
      <c r="BB714" s="17"/>
      <c r="BC714" s="17"/>
      <c r="BD714" s="17"/>
      <c r="BE714" s="17"/>
      <c r="BF714" s="17"/>
      <c r="BG714" s="17"/>
      <c r="BH714" s="17"/>
      <c r="BI714" s="17"/>
      <c r="BJ714" s="17"/>
      <c r="CA714" s="18"/>
    </row>
    <row r="715" spans="45:79">
      <c r="AS715" s="16"/>
      <c r="AZ715" s="17"/>
      <c r="BA715" s="17"/>
      <c r="BB715" s="17"/>
      <c r="BC715" s="17"/>
      <c r="BD715" s="17"/>
      <c r="BE715" s="17"/>
      <c r="BF715" s="17"/>
      <c r="BG715" s="17"/>
      <c r="BH715" s="17"/>
      <c r="BI715" s="17"/>
      <c r="BJ715" s="17"/>
      <c r="CA715" s="18"/>
    </row>
    <row r="716" spans="45:79">
      <c r="AS716" s="16"/>
      <c r="AZ716" s="17"/>
      <c r="BA716" s="17"/>
      <c r="BB716" s="17"/>
      <c r="BC716" s="17"/>
      <c r="BD716" s="17"/>
      <c r="BE716" s="17"/>
      <c r="BF716" s="17"/>
      <c r="BG716" s="17"/>
      <c r="BH716" s="17"/>
      <c r="BI716" s="17"/>
      <c r="BJ716" s="17"/>
      <c r="CA716" s="18"/>
    </row>
    <row r="717" spans="45:79">
      <c r="AS717" s="16"/>
      <c r="AZ717" s="17"/>
      <c r="BA717" s="17"/>
      <c r="BB717" s="17"/>
      <c r="BC717" s="17"/>
      <c r="BD717" s="17"/>
      <c r="BE717" s="17"/>
      <c r="BF717" s="17"/>
      <c r="BG717" s="17"/>
      <c r="BH717" s="17"/>
      <c r="BI717" s="17"/>
      <c r="BJ717" s="17"/>
      <c r="CA717" s="18"/>
    </row>
    <row r="718" spans="45:79">
      <c r="AS718" s="16"/>
      <c r="AZ718" s="17"/>
      <c r="BA718" s="17"/>
      <c r="BB718" s="17"/>
      <c r="BC718" s="17"/>
      <c r="BD718" s="17"/>
      <c r="BE718" s="17"/>
      <c r="BF718" s="17"/>
      <c r="BG718" s="17"/>
      <c r="BH718" s="17"/>
      <c r="BI718" s="17"/>
      <c r="BJ718" s="17"/>
      <c r="CA718" s="18"/>
    </row>
    <row r="719" spans="45:79">
      <c r="AS719" s="16"/>
      <c r="AZ719" s="17"/>
      <c r="BA719" s="17"/>
      <c r="BB719" s="17"/>
      <c r="BC719" s="17"/>
      <c r="BD719" s="17"/>
      <c r="BE719" s="17"/>
      <c r="BF719" s="17"/>
      <c r="BG719" s="17"/>
      <c r="BH719" s="17"/>
      <c r="BI719" s="17"/>
      <c r="BJ719" s="17"/>
      <c r="CA719" s="18"/>
    </row>
    <row r="720" spans="45:79">
      <c r="AS720" s="16"/>
      <c r="AZ720" s="17"/>
      <c r="BA720" s="17"/>
      <c r="BB720" s="17"/>
      <c r="BC720" s="17"/>
      <c r="BD720" s="17"/>
      <c r="BE720" s="17"/>
      <c r="BF720" s="17"/>
      <c r="BG720" s="17"/>
      <c r="BH720" s="17"/>
      <c r="BI720" s="17"/>
      <c r="BJ720" s="17"/>
      <c r="CA720" s="18"/>
    </row>
    <row r="721" spans="45:79">
      <c r="AS721" s="16"/>
      <c r="AZ721" s="17"/>
      <c r="BA721" s="17"/>
      <c r="BB721" s="17"/>
      <c r="BC721" s="17"/>
      <c r="BD721" s="17"/>
      <c r="BE721" s="17"/>
      <c r="BF721" s="17"/>
      <c r="BG721" s="17"/>
      <c r="BH721" s="17"/>
      <c r="BI721" s="17"/>
      <c r="BJ721" s="17"/>
      <c r="CA721" s="18"/>
    </row>
    <row r="722" spans="45:79">
      <c r="AS722" s="16"/>
      <c r="AZ722" s="17"/>
      <c r="BA722" s="17"/>
      <c r="BB722" s="17"/>
      <c r="BC722" s="17"/>
      <c r="BD722" s="17"/>
      <c r="BE722" s="17"/>
      <c r="BF722" s="17"/>
      <c r="BG722" s="17"/>
      <c r="BH722" s="17"/>
      <c r="BI722" s="17"/>
      <c r="BJ722" s="17"/>
      <c r="CA722" s="18"/>
    </row>
    <row r="723" spans="45:79">
      <c r="AS723" s="16"/>
      <c r="AZ723" s="17"/>
      <c r="BA723" s="17"/>
      <c r="BB723" s="17"/>
      <c r="BC723" s="17"/>
      <c r="BD723" s="17"/>
      <c r="BE723" s="17"/>
      <c r="BF723" s="17"/>
      <c r="BG723" s="17"/>
      <c r="BH723" s="17"/>
      <c r="BI723" s="17"/>
      <c r="BJ723" s="17"/>
      <c r="CA723" s="18"/>
    </row>
    <row r="724" spans="45:79">
      <c r="AS724" s="16"/>
      <c r="AZ724" s="17"/>
      <c r="BA724" s="17"/>
      <c r="BB724" s="17"/>
      <c r="BC724" s="17"/>
      <c r="BD724" s="17"/>
      <c r="BE724" s="17"/>
      <c r="BF724" s="17"/>
      <c r="BG724" s="17"/>
      <c r="BH724" s="17"/>
      <c r="BI724" s="17"/>
      <c r="BJ724" s="17"/>
      <c r="CA724" s="18"/>
    </row>
    <row r="725" spans="45:79">
      <c r="AS725" s="16"/>
      <c r="AZ725" s="17"/>
      <c r="BA725" s="17"/>
      <c r="BB725" s="17"/>
      <c r="BC725" s="17"/>
      <c r="BD725" s="17"/>
      <c r="BE725" s="17"/>
      <c r="BF725" s="17"/>
      <c r="BG725" s="17"/>
      <c r="BH725" s="17"/>
      <c r="BI725" s="17"/>
      <c r="BJ725" s="17"/>
      <c r="CA725" s="18"/>
    </row>
    <row r="726" spans="45:79">
      <c r="AS726" s="16"/>
      <c r="AZ726" s="17"/>
      <c r="BA726" s="17"/>
      <c r="BB726" s="17"/>
      <c r="BC726" s="17"/>
      <c r="BD726" s="17"/>
      <c r="BE726" s="17"/>
      <c r="BF726" s="17"/>
      <c r="BG726" s="17"/>
      <c r="BH726" s="17"/>
      <c r="BI726" s="17"/>
      <c r="BJ726" s="17"/>
      <c r="CA726" s="18"/>
    </row>
    <row r="727" spans="45:79">
      <c r="AS727" s="16"/>
      <c r="AZ727" s="17"/>
      <c r="BA727" s="17"/>
      <c r="BB727" s="17"/>
      <c r="BC727" s="17"/>
      <c r="BD727" s="17"/>
      <c r="BE727" s="17"/>
      <c r="BF727" s="17"/>
      <c r="BG727" s="17"/>
      <c r="BH727" s="17"/>
      <c r="BI727" s="17"/>
      <c r="BJ727" s="17"/>
      <c r="CA727" s="18"/>
    </row>
    <row r="728" spans="45:79">
      <c r="AS728" s="16"/>
      <c r="AZ728" s="17"/>
      <c r="BA728" s="17"/>
      <c r="BB728" s="17"/>
      <c r="BC728" s="17"/>
      <c r="BD728" s="17"/>
      <c r="BE728" s="17"/>
      <c r="BF728" s="17"/>
      <c r="BG728" s="17"/>
      <c r="BH728" s="17"/>
      <c r="BI728" s="17"/>
      <c r="BJ728" s="17"/>
      <c r="CA728" s="18"/>
    </row>
    <row r="729" spans="45:79">
      <c r="AS729" s="16"/>
      <c r="AZ729" s="17"/>
      <c r="BA729" s="17"/>
      <c r="BB729" s="17"/>
      <c r="BC729" s="17"/>
      <c r="BD729" s="17"/>
      <c r="BE729" s="17"/>
      <c r="BF729" s="17"/>
      <c r="BG729" s="17"/>
      <c r="BH729" s="17"/>
      <c r="BI729" s="17"/>
      <c r="BJ729" s="17"/>
      <c r="CA729" s="18"/>
    </row>
    <row r="730" spans="45:79">
      <c r="AS730" s="16"/>
      <c r="AZ730" s="17"/>
      <c r="BA730" s="17"/>
      <c r="BB730" s="17"/>
      <c r="BC730" s="17"/>
      <c r="BD730" s="17"/>
      <c r="BE730" s="17"/>
      <c r="BF730" s="17"/>
      <c r="BG730" s="17"/>
      <c r="BH730" s="17"/>
      <c r="BI730" s="17"/>
      <c r="BJ730" s="17"/>
      <c r="CA730" s="18"/>
    </row>
    <row r="731" spans="45:79">
      <c r="AS731" s="16"/>
      <c r="AZ731" s="17"/>
      <c r="BA731" s="17"/>
      <c r="BB731" s="17"/>
      <c r="BC731" s="17"/>
      <c r="BD731" s="17"/>
      <c r="BE731" s="17"/>
      <c r="BF731" s="17"/>
      <c r="BG731" s="17"/>
      <c r="BH731" s="17"/>
      <c r="BI731" s="17"/>
      <c r="BJ731" s="17"/>
      <c r="CA731" s="18"/>
    </row>
    <row r="732" spans="45:79">
      <c r="AS732" s="16"/>
      <c r="AZ732" s="17"/>
      <c r="BA732" s="17"/>
      <c r="BB732" s="17"/>
      <c r="BC732" s="17"/>
      <c r="BD732" s="17"/>
      <c r="BE732" s="17"/>
      <c r="BF732" s="17"/>
      <c r="BG732" s="17"/>
      <c r="BH732" s="17"/>
      <c r="BI732" s="17"/>
      <c r="BJ732" s="17"/>
      <c r="CA732" s="18"/>
    </row>
    <row r="733" spans="45:79">
      <c r="AS733" s="16"/>
      <c r="AZ733" s="17"/>
      <c r="BA733" s="17"/>
      <c r="BB733" s="17"/>
      <c r="BC733" s="17"/>
      <c r="BD733" s="17"/>
      <c r="BE733" s="17"/>
      <c r="BF733" s="17"/>
      <c r="BG733" s="17"/>
      <c r="BH733" s="17"/>
      <c r="BI733" s="17"/>
      <c r="BJ733" s="17"/>
      <c r="CA733" s="18"/>
    </row>
    <row r="734" spans="45:79">
      <c r="AS734" s="16"/>
      <c r="AZ734" s="17"/>
      <c r="BA734" s="17"/>
      <c r="BB734" s="17"/>
      <c r="BC734" s="17"/>
      <c r="BD734" s="17"/>
      <c r="BE734" s="17"/>
      <c r="BF734" s="17"/>
      <c r="BG734" s="17"/>
      <c r="BH734" s="17"/>
      <c r="BI734" s="17"/>
      <c r="BJ734" s="17"/>
      <c r="CA734" s="18"/>
    </row>
    <row r="735" spans="45:79">
      <c r="AS735" s="16"/>
      <c r="AZ735" s="17"/>
      <c r="BA735" s="17"/>
      <c r="BB735" s="17"/>
      <c r="BC735" s="17"/>
      <c r="BD735" s="17"/>
      <c r="BE735" s="17"/>
      <c r="BF735" s="17"/>
      <c r="BG735" s="17"/>
      <c r="BH735" s="17"/>
      <c r="BI735" s="17"/>
      <c r="BJ735" s="17"/>
      <c r="CA735" s="18"/>
    </row>
    <row r="736" spans="45:79">
      <c r="AS736" s="16"/>
      <c r="AZ736" s="17"/>
      <c r="BA736" s="17"/>
      <c r="BB736" s="17"/>
      <c r="BC736" s="17"/>
      <c r="BD736" s="17"/>
      <c r="BE736" s="17"/>
      <c r="BF736" s="17"/>
      <c r="BG736" s="17"/>
      <c r="BH736" s="17"/>
      <c r="BI736" s="17"/>
      <c r="BJ736" s="17"/>
      <c r="CA736" s="18"/>
    </row>
    <row r="737" spans="45:79">
      <c r="AS737" s="16"/>
      <c r="AZ737" s="17"/>
      <c r="BA737" s="17"/>
      <c r="BB737" s="17"/>
      <c r="BC737" s="17"/>
      <c r="BD737" s="17"/>
      <c r="BE737" s="17"/>
      <c r="BF737" s="17"/>
      <c r="BG737" s="17"/>
      <c r="BH737" s="17"/>
      <c r="BI737" s="17"/>
      <c r="BJ737" s="17"/>
      <c r="CA737" s="18"/>
    </row>
    <row r="738" spans="45:79">
      <c r="AS738" s="16"/>
      <c r="AZ738" s="17"/>
      <c r="BA738" s="17"/>
      <c r="BB738" s="17"/>
      <c r="BC738" s="17"/>
      <c r="BD738" s="17"/>
      <c r="BE738" s="17"/>
      <c r="BF738" s="17"/>
      <c r="BG738" s="17"/>
      <c r="BH738" s="17"/>
      <c r="BI738" s="17"/>
      <c r="BJ738" s="17"/>
      <c r="CA738" s="18"/>
    </row>
    <row r="739" spans="45:79">
      <c r="AS739" s="16"/>
      <c r="AZ739" s="17"/>
      <c r="BA739" s="17"/>
      <c r="BB739" s="17"/>
      <c r="BC739" s="17"/>
      <c r="BD739" s="17"/>
      <c r="BE739" s="17"/>
      <c r="BF739" s="17"/>
      <c r="BG739" s="17"/>
      <c r="BH739" s="17"/>
      <c r="BI739" s="17"/>
      <c r="BJ739" s="17"/>
      <c r="CA739" s="18"/>
    </row>
    <row r="740" spans="45:79">
      <c r="AS740" s="16"/>
      <c r="AZ740" s="17"/>
      <c r="BA740" s="17"/>
      <c r="BB740" s="17"/>
      <c r="BC740" s="17"/>
      <c r="BD740" s="17"/>
      <c r="BE740" s="17"/>
      <c r="BF740" s="17"/>
      <c r="BG740" s="17"/>
      <c r="BH740" s="17"/>
      <c r="BI740" s="17"/>
      <c r="BJ740" s="17"/>
      <c r="CA740" s="18"/>
    </row>
    <row r="741" spans="45:79">
      <c r="AS741" s="16"/>
      <c r="AZ741" s="17"/>
      <c r="BA741" s="17"/>
      <c r="BB741" s="17"/>
      <c r="BC741" s="17"/>
      <c r="BD741" s="17"/>
      <c r="BE741" s="17"/>
      <c r="BF741" s="17"/>
      <c r="BG741" s="17"/>
      <c r="BH741" s="17"/>
      <c r="BI741" s="17"/>
      <c r="BJ741" s="17"/>
      <c r="CA741" s="18"/>
    </row>
    <row r="742" spans="45:79">
      <c r="AS742" s="16"/>
      <c r="AZ742" s="17"/>
      <c r="BA742" s="17"/>
      <c r="BB742" s="17"/>
      <c r="BC742" s="17"/>
      <c r="BD742" s="17"/>
      <c r="BE742" s="17"/>
      <c r="BF742" s="17"/>
      <c r="BG742" s="17"/>
      <c r="BH742" s="17"/>
      <c r="BI742" s="17"/>
      <c r="BJ742" s="17"/>
      <c r="CA742" s="18"/>
    </row>
    <row r="743" spans="45:79">
      <c r="AS743" s="16"/>
      <c r="AZ743" s="17"/>
      <c r="BA743" s="17"/>
      <c r="BB743" s="17"/>
      <c r="BC743" s="17"/>
      <c r="BD743" s="17"/>
      <c r="BE743" s="17"/>
      <c r="BF743" s="17"/>
      <c r="BG743" s="17"/>
      <c r="BH743" s="17"/>
      <c r="BI743" s="17"/>
      <c r="BJ743" s="17"/>
      <c r="CA743" s="18"/>
    </row>
    <row r="744" spans="45:79">
      <c r="AS744" s="16"/>
      <c r="AZ744" s="17"/>
      <c r="BA744" s="17"/>
      <c r="BB744" s="17"/>
      <c r="BC744" s="17"/>
      <c r="BD744" s="17"/>
      <c r="BE744" s="17"/>
      <c r="BF744" s="17"/>
      <c r="BG744" s="17"/>
      <c r="BH744" s="17"/>
      <c r="BI744" s="17"/>
      <c r="BJ744" s="17"/>
      <c r="CA744" s="18"/>
    </row>
    <row r="745" spans="45:79">
      <c r="AS745" s="16"/>
      <c r="AZ745" s="17"/>
      <c r="BA745" s="17"/>
      <c r="BB745" s="17"/>
      <c r="BC745" s="17"/>
      <c r="BD745" s="17"/>
      <c r="BE745" s="17"/>
      <c r="BF745" s="17"/>
      <c r="BG745" s="17"/>
      <c r="BH745" s="17"/>
      <c r="BI745" s="17"/>
      <c r="BJ745" s="17"/>
      <c r="CA745" s="18"/>
    </row>
    <row r="746" spans="45:79">
      <c r="AS746" s="16"/>
      <c r="AZ746" s="17"/>
      <c r="BA746" s="17"/>
      <c r="BB746" s="17"/>
      <c r="BC746" s="17"/>
      <c r="BD746" s="17"/>
      <c r="BE746" s="17"/>
      <c r="BF746" s="17"/>
      <c r="BG746" s="17"/>
      <c r="BH746" s="17"/>
      <c r="BI746" s="17"/>
      <c r="BJ746" s="17"/>
      <c r="CA746" s="18"/>
    </row>
    <row r="747" spans="45:79">
      <c r="AS747" s="16"/>
      <c r="AZ747" s="17"/>
      <c r="BA747" s="17"/>
      <c r="BB747" s="17"/>
      <c r="BC747" s="17"/>
      <c r="BD747" s="17"/>
      <c r="BE747" s="17"/>
      <c r="BF747" s="17"/>
      <c r="BG747" s="17"/>
      <c r="BH747" s="17"/>
      <c r="BI747" s="17"/>
      <c r="BJ747" s="17"/>
      <c r="CA747" s="18"/>
    </row>
    <row r="748" spans="45:79">
      <c r="AS748" s="16"/>
      <c r="AZ748" s="17"/>
      <c r="BA748" s="17"/>
      <c r="BB748" s="17"/>
      <c r="BC748" s="17"/>
      <c r="BD748" s="17"/>
      <c r="BE748" s="17"/>
      <c r="BF748" s="17"/>
      <c r="BG748" s="17"/>
      <c r="BH748" s="17"/>
      <c r="BI748" s="17"/>
      <c r="BJ748" s="17"/>
      <c r="CA748" s="18"/>
    </row>
    <row r="749" spans="45:79">
      <c r="AS749" s="16"/>
      <c r="AZ749" s="17"/>
      <c r="BA749" s="17"/>
      <c r="BB749" s="17"/>
      <c r="BC749" s="17"/>
      <c r="BD749" s="17"/>
      <c r="BE749" s="17"/>
      <c r="BF749" s="17"/>
      <c r="BG749" s="17"/>
      <c r="BH749" s="17"/>
      <c r="BI749" s="17"/>
      <c r="BJ749" s="17"/>
      <c r="CA749" s="18"/>
    </row>
    <row r="750" spans="45:79">
      <c r="AS750" s="16"/>
      <c r="AZ750" s="17"/>
      <c r="BA750" s="17"/>
      <c r="BB750" s="17"/>
      <c r="BC750" s="17"/>
      <c r="BD750" s="17"/>
      <c r="BE750" s="17"/>
      <c r="BF750" s="17"/>
      <c r="BG750" s="17"/>
      <c r="BH750" s="17"/>
      <c r="BI750" s="17"/>
      <c r="BJ750" s="17"/>
      <c r="CA750" s="18"/>
    </row>
    <row r="751" spans="45:79">
      <c r="AS751" s="16"/>
      <c r="AZ751" s="17"/>
      <c r="BA751" s="17"/>
      <c r="BB751" s="17"/>
      <c r="BC751" s="17"/>
      <c r="BD751" s="17"/>
      <c r="BE751" s="17"/>
      <c r="BF751" s="17"/>
      <c r="BG751" s="17"/>
      <c r="BH751" s="17"/>
      <c r="BI751" s="17"/>
      <c r="BJ751" s="17"/>
      <c r="CA751" s="18"/>
    </row>
    <row r="752" spans="45:79">
      <c r="AS752" s="16"/>
      <c r="AZ752" s="17"/>
      <c r="BA752" s="17"/>
      <c r="BB752" s="17"/>
      <c r="BC752" s="17"/>
      <c r="BD752" s="17"/>
      <c r="BE752" s="17"/>
      <c r="BF752" s="17"/>
      <c r="BG752" s="17"/>
      <c r="BH752" s="17"/>
      <c r="BI752" s="17"/>
      <c r="BJ752" s="17"/>
      <c r="CA752" s="18"/>
    </row>
    <row r="753" spans="45:79">
      <c r="AS753" s="16"/>
      <c r="AZ753" s="17"/>
      <c r="BA753" s="17"/>
      <c r="BB753" s="17"/>
      <c r="BC753" s="17"/>
      <c r="BD753" s="17"/>
      <c r="BE753" s="17"/>
      <c r="BF753" s="17"/>
      <c r="BG753" s="17"/>
      <c r="BH753" s="17"/>
      <c r="BI753" s="17"/>
      <c r="BJ753" s="17"/>
      <c r="CA753" s="18"/>
    </row>
    <row r="754" spans="45:79">
      <c r="AS754" s="16"/>
      <c r="AZ754" s="17"/>
      <c r="BA754" s="17"/>
      <c r="BB754" s="17"/>
      <c r="BC754" s="17"/>
      <c r="BD754" s="17"/>
      <c r="BE754" s="17"/>
      <c r="BF754" s="17"/>
      <c r="BG754" s="17"/>
      <c r="BH754" s="17"/>
      <c r="BI754" s="17"/>
      <c r="BJ754" s="17"/>
      <c r="CA754" s="18"/>
    </row>
    <row r="755" spans="45:79">
      <c r="AS755" s="16"/>
      <c r="AZ755" s="17"/>
      <c r="BA755" s="17"/>
      <c r="BB755" s="17"/>
      <c r="BC755" s="17"/>
      <c r="BD755" s="17"/>
      <c r="BE755" s="17"/>
      <c r="BF755" s="17"/>
      <c r="BG755" s="17"/>
      <c r="BH755" s="17"/>
      <c r="BI755" s="17"/>
      <c r="BJ755" s="17"/>
      <c r="CA755" s="18"/>
    </row>
    <row r="756" spans="45:79">
      <c r="AS756" s="16"/>
      <c r="AZ756" s="17"/>
      <c r="BA756" s="17"/>
      <c r="BB756" s="17"/>
      <c r="BC756" s="17"/>
      <c r="BD756" s="17"/>
      <c r="BE756" s="17"/>
      <c r="BF756" s="17"/>
      <c r="BG756" s="17"/>
      <c r="BH756" s="17"/>
      <c r="BI756" s="17"/>
      <c r="BJ756" s="17"/>
      <c r="CA756" s="18"/>
    </row>
    <row r="757" spans="45:79">
      <c r="AS757" s="16"/>
      <c r="AZ757" s="17"/>
      <c r="BA757" s="17"/>
      <c r="BB757" s="17"/>
      <c r="BC757" s="17"/>
      <c r="BD757" s="17"/>
      <c r="BE757" s="17"/>
      <c r="BF757" s="17"/>
      <c r="BG757" s="17"/>
      <c r="BH757" s="17"/>
      <c r="BI757" s="17"/>
      <c r="BJ757" s="17"/>
      <c r="CA757" s="18"/>
    </row>
    <row r="758" spans="45:79">
      <c r="AS758" s="16"/>
      <c r="AZ758" s="17"/>
      <c r="BA758" s="17"/>
      <c r="BB758" s="17"/>
      <c r="BC758" s="17"/>
      <c r="BD758" s="17"/>
      <c r="BE758" s="17"/>
      <c r="BF758" s="17"/>
      <c r="BG758" s="17"/>
      <c r="BH758" s="17"/>
      <c r="BI758" s="17"/>
      <c r="BJ758" s="17"/>
      <c r="CA758" s="18"/>
    </row>
    <row r="759" spans="45:79">
      <c r="AS759" s="16"/>
      <c r="AZ759" s="17"/>
      <c r="BA759" s="17"/>
      <c r="BB759" s="17"/>
      <c r="BC759" s="17"/>
      <c r="BD759" s="17"/>
      <c r="BE759" s="17"/>
      <c r="BF759" s="17"/>
      <c r="BG759" s="17"/>
      <c r="BH759" s="17"/>
      <c r="BI759" s="17"/>
      <c r="BJ759" s="17"/>
      <c r="CA759" s="18"/>
    </row>
    <row r="760" spans="45:79">
      <c r="AS760" s="16"/>
      <c r="AZ760" s="17"/>
      <c r="BA760" s="17"/>
      <c r="BB760" s="17"/>
      <c r="BC760" s="17"/>
      <c r="BD760" s="17"/>
      <c r="BE760" s="17"/>
      <c r="BF760" s="17"/>
      <c r="BG760" s="17"/>
      <c r="BH760" s="17"/>
      <c r="BI760" s="17"/>
      <c r="BJ760" s="17"/>
      <c r="CA760" s="18"/>
    </row>
    <row r="761" spans="45:79">
      <c r="AS761" s="16"/>
      <c r="AZ761" s="17"/>
      <c r="BA761" s="17"/>
      <c r="BB761" s="17"/>
      <c r="BC761" s="17"/>
      <c r="BD761" s="17"/>
      <c r="BE761" s="17"/>
      <c r="BF761" s="17"/>
      <c r="BG761" s="17"/>
      <c r="BH761" s="17"/>
      <c r="BI761" s="17"/>
      <c r="BJ761" s="17"/>
      <c r="CA761" s="18"/>
    </row>
    <row r="762" spans="45:79">
      <c r="AS762" s="16"/>
      <c r="AZ762" s="17"/>
      <c r="BA762" s="17"/>
      <c r="BB762" s="17"/>
      <c r="BC762" s="17"/>
      <c r="BD762" s="17"/>
      <c r="BE762" s="17"/>
      <c r="BF762" s="17"/>
      <c r="BG762" s="17"/>
      <c r="BH762" s="17"/>
      <c r="BI762" s="17"/>
      <c r="BJ762" s="17"/>
      <c r="CA762" s="18"/>
    </row>
    <row r="763" spans="45:79">
      <c r="AS763" s="16"/>
      <c r="AZ763" s="17"/>
      <c r="BA763" s="17"/>
      <c r="BB763" s="17"/>
      <c r="BC763" s="17"/>
      <c r="BD763" s="17"/>
      <c r="BE763" s="17"/>
      <c r="BF763" s="17"/>
      <c r="BG763" s="17"/>
      <c r="BH763" s="17"/>
      <c r="BI763" s="17"/>
      <c r="BJ763" s="17"/>
      <c r="CA763" s="18"/>
    </row>
    <row r="764" spans="45:79">
      <c r="AS764" s="16"/>
      <c r="AZ764" s="17"/>
      <c r="BA764" s="17"/>
      <c r="BB764" s="17"/>
      <c r="BC764" s="17"/>
      <c r="BD764" s="17"/>
      <c r="BE764" s="17"/>
      <c r="BF764" s="17"/>
      <c r="BG764" s="17"/>
      <c r="BH764" s="17"/>
      <c r="BI764" s="17"/>
      <c r="BJ764" s="17"/>
      <c r="CA764" s="18"/>
    </row>
    <row r="765" spans="45:79">
      <c r="AS765" s="16"/>
      <c r="AZ765" s="17"/>
      <c r="BA765" s="17"/>
      <c r="BB765" s="17"/>
      <c r="BC765" s="17"/>
      <c r="BD765" s="17"/>
      <c r="BE765" s="17"/>
      <c r="BF765" s="17"/>
      <c r="BG765" s="17"/>
      <c r="BH765" s="17"/>
      <c r="BI765" s="17"/>
      <c r="BJ765" s="17"/>
      <c r="CA765" s="18"/>
    </row>
    <row r="766" spans="45:79">
      <c r="AS766" s="16"/>
      <c r="AZ766" s="17"/>
      <c r="BA766" s="17"/>
      <c r="BB766" s="17"/>
      <c r="BC766" s="17"/>
      <c r="BD766" s="17"/>
      <c r="BE766" s="17"/>
      <c r="BF766" s="17"/>
      <c r="BG766" s="17"/>
      <c r="BH766" s="17"/>
      <c r="BI766" s="17"/>
      <c r="BJ766" s="17"/>
      <c r="CA766" s="18"/>
    </row>
    <row r="767" spans="45:79">
      <c r="AS767" s="16"/>
      <c r="AZ767" s="17"/>
      <c r="BA767" s="17"/>
      <c r="BB767" s="17"/>
      <c r="BC767" s="17"/>
      <c r="BD767" s="17"/>
      <c r="BE767" s="17"/>
      <c r="BF767" s="17"/>
      <c r="BG767" s="17"/>
      <c r="BH767" s="17"/>
      <c r="BI767" s="17"/>
      <c r="BJ767" s="17"/>
      <c r="CA767" s="18"/>
    </row>
    <row r="768" spans="45:79">
      <c r="AS768" s="16"/>
      <c r="AZ768" s="17"/>
      <c r="BA768" s="17"/>
      <c r="BB768" s="17"/>
      <c r="BC768" s="17"/>
      <c r="BD768" s="17"/>
      <c r="BE768" s="17"/>
      <c r="BF768" s="17"/>
      <c r="BG768" s="17"/>
      <c r="BH768" s="17"/>
      <c r="BI768" s="17"/>
      <c r="BJ768" s="17"/>
      <c r="CA768" s="18"/>
    </row>
    <row r="769" spans="45:79">
      <c r="AS769" s="16"/>
      <c r="AZ769" s="17"/>
      <c r="BA769" s="17"/>
      <c r="BB769" s="17"/>
      <c r="BC769" s="17"/>
      <c r="BD769" s="17"/>
      <c r="BE769" s="17"/>
      <c r="BF769" s="17"/>
      <c r="BG769" s="17"/>
      <c r="BH769" s="17"/>
      <c r="BI769" s="17"/>
      <c r="BJ769" s="17"/>
      <c r="CA769" s="18"/>
    </row>
    <row r="770" spans="45:79">
      <c r="AS770" s="16"/>
      <c r="AZ770" s="17"/>
      <c r="BA770" s="17"/>
      <c r="BB770" s="17"/>
      <c r="BC770" s="17"/>
      <c r="BD770" s="17"/>
      <c r="BE770" s="17"/>
      <c r="BF770" s="17"/>
      <c r="BG770" s="17"/>
      <c r="BH770" s="17"/>
      <c r="BI770" s="17"/>
      <c r="BJ770" s="17"/>
      <c r="CA770" s="18"/>
    </row>
    <row r="771" spans="45:79">
      <c r="AS771" s="16"/>
      <c r="AZ771" s="17"/>
      <c r="BA771" s="17"/>
      <c r="BB771" s="17"/>
      <c r="BC771" s="17"/>
      <c r="BD771" s="17"/>
      <c r="BE771" s="17"/>
      <c r="BF771" s="17"/>
      <c r="BG771" s="17"/>
      <c r="BH771" s="17"/>
      <c r="BI771" s="17"/>
      <c r="BJ771" s="17"/>
      <c r="CA771" s="18"/>
    </row>
    <row r="772" spans="45:79">
      <c r="AS772" s="16"/>
      <c r="AZ772" s="17"/>
      <c r="BA772" s="17"/>
      <c r="BB772" s="17"/>
      <c r="BC772" s="17"/>
      <c r="BD772" s="17"/>
      <c r="BE772" s="17"/>
      <c r="BF772" s="17"/>
      <c r="BG772" s="17"/>
      <c r="BH772" s="17"/>
      <c r="BI772" s="17"/>
      <c r="BJ772" s="17"/>
      <c r="CA772" s="18"/>
    </row>
    <row r="773" spans="45:79">
      <c r="AS773" s="16"/>
      <c r="AZ773" s="17"/>
      <c r="BA773" s="17"/>
      <c r="BB773" s="17"/>
      <c r="BC773" s="17"/>
      <c r="BD773" s="17"/>
      <c r="BE773" s="17"/>
      <c r="BF773" s="17"/>
      <c r="BG773" s="17"/>
      <c r="BH773" s="17"/>
      <c r="BI773" s="17"/>
      <c r="BJ773" s="17"/>
      <c r="CA773" s="18"/>
    </row>
    <row r="774" spans="45:79">
      <c r="AS774" s="16"/>
      <c r="AZ774" s="17"/>
      <c r="BA774" s="17"/>
      <c r="BB774" s="17"/>
      <c r="BC774" s="17"/>
      <c r="BD774" s="17"/>
      <c r="BE774" s="17"/>
      <c r="BF774" s="17"/>
      <c r="BG774" s="17"/>
      <c r="BH774" s="17"/>
      <c r="BI774" s="17"/>
      <c r="BJ774" s="17"/>
      <c r="CA774" s="18"/>
    </row>
    <row r="775" spans="45:79">
      <c r="AS775" s="16"/>
      <c r="AZ775" s="17"/>
      <c r="BA775" s="17"/>
      <c r="BB775" s="17"/>
      <c r="BC775" s="17"/>
      <c r="BD775" s="17"/>
      <c r="BE775" s="17"/>
      <c r="BF775" s="17"/>
      <c r="BG775" s="17"/>
      <c r="BH775" s="17"/>
      <c r="BI775" s="17"/>
      <c r="BJ775" s="17"/>
      <c r="CA775" s="18"/>
    </row>
    <row r="776" spans="45:79">
      <c r="AS776" s="16"/>
      <c r="AZ776" s="17"/>
      <c r="BA776" s="17"/>
      <c r="BB776" s="17"/>
      <c r="BC776" s="17"/>
      <c r="BD776" s="17"/>
      <c r="BE776" s="17"/>
      <c r="BF776" s="17"/>
      <c r="BG776" s="17"/>
      <c r="BH776" s="17"/>
      <c r="BI776" s="17"/>
      <c r="BJ776" s="17"/>
      <c r="CA776" s="18"/>
    </row>
    <row r="777" spans="45:79">
      <c r="AS777" s="16"/>
      <c r="AZ777" s="17"/>
      <c r="BA777" s="17"/>
      <c r="BB777" s="17"/>
      <c r="BC777" s="17"/>
      <c r="BD777" s="17"/>
      <c r="BE777" s="17"/>
      <c r="BF777" s="17"/>
      <c r="BG777" s="17"/>
      <c r="BH777" s="17"/>
      <c r="BI777" s="17"/>
      <c r="BJ777" s="17"/>
      <c r="CA777" s="18"/>
    </row>
    <row r="778" spans="45:79">
      <c r="AS778" s="16"/>
      <c r="AZ778" s="17"/>
      <c r="BA778" s="17"/>
      <c r="BB778" s="17"/>
      <c r="BC778" s="17"/>
      <c r="BD778" s="17"/>
      <c r="BE778" s="17"/>
      <c r="BF778" s="17"/>
      <c r="BG778" s="17"/>
      <c r="BH778" s="17"/>
      <c r="BI778" s="17"/>
      <c r="BJ778" s="17"/>
      <c r="CA778" s="18"/>
    </row>
    <row r="779" spans="45:79">
      <c r="AS779" s="16"/>
      <c r="AZ779" s="17"/>
      <c r="BA779" s="17"/>
      <c r="BB779" s="17"/>
      <c r="BC779" s="17"/>
      <c r="BD779" s="17"/>
      <c r="BE779" s="17"/>
      <c r="BF779" s="17"/>
      <c r="BG779" s="17"/>
      <c r="BH779" s="17"/>
      <c r="BI779" s="17"/>
      <c r="BJ779" s="17"/>
      <c r="CA779" s="18"/>
    </row>
    <row r="780" spans="45:79">
      <c r="AS780" s="16"/>
      <c r="AZ780" s="17"/>
      <c r="BA780" s="17"/>
      <c r="BB780" s="17"/>
      <c r="BC780" s="17"/>
      <c r="BD780" s="17"/>
      <c r="BE780" s="17"/>
      <c r="BF780" s="17"/>
      <c r="BG780" s="17"/>
      <c r="BH780" s="17"/>
      <c r="BI780" s="17"/>
      <c r="BJ780" s="17"/>
      <c r="CA780" s="18"/>
    </row>
    <row r="781" spans="45:79">
      <c r="AS781" s="16"/>
      <c r="AZ781" s="17"/>
      <c r="BA781" s="17"/>
      <c r="BB781" s="17"/>
      <c r="BC781" s="17"/>
      <c r="BD781" s="17"/>
      <c r="BE781" s="17"/>
      <c r="BF781" s="17"/>
      <c r="BG781" s="17"/>
      <c r="BH781" s="17"/>
      <c r="BI781" s="17"/>
      <c r="BJ781" s="17"/>
      <c r="CA781" s="18"/>
    </row>
    <row r="782" spans="45:79">
      <c r="AS782" s="16"/>
      <c r="AZ782" s="17"/>
      <c r="BA782" s="17"/>
      <c r="BB782" s="17"/>
      <c r="BC782" s="17"/>
      <c r="BD782" s="17"/>
      <c r="BE782" s="17"/>
      <c r="BF782" s="17"/>
      <c r="BG782" s="17"/>
      <c r="BH782" s="17"/>
      <c r="BI782" s="17"/>
      <c r="BJ782" s="17"/>
      <c r="CA782" s="18"/>
    </row>
    <row r="783" spans="45:79">
      <c r="AS783" s="16"/>
      <c r="AZ783" s="17"/>
      <c r="BA783" s="17"/>
      <c r="BB783" s="17"/>
      <c r="BC783" s="17"/>
      <c r="BD783" s="17"/>
      <c r="BE783" s="17"/>
      <c r="BF783" s="17"/>
      <c r="BG783" s="17"/>
      <c r="BH783" s="17"/>
      <c r="BI783" s="17"/>
      <c r="BJ783" s="17"/>
      <c r="CA783" s="18"/>
    </row>
    <row r="784" spans="45:79">
      <c r="AS784" s="16"/>
      <c r="AZ784" s="17"/>
      <c r="BA784" s="17"/>
      <c r="BB784" s="17"/>
      <c r="BC784" s="17"/>
      <c r="BD784" s="17"/>
      <c r="BE784" s="17"/>
      <c r="BF784" s="17"/>
      <c r="BG784" s="17"/>
      <c r="BH784" s="17"/>
      <c r="BI784" s="17"/>
      <c r="BJ784" s="17"/>
      <c r="CA784" s="18"/>
    </row>
    <row r="785" spans="45:79">
      <c r="AS785" s="16"/>
      <c r="AZ785" s="17"/>
      <c r="BA785" s="17"/>
      <c r="BB785" s="17"/>
      <c r="BC785" s="17"/>
      <c r="BD785" s="17"/>
      <c r="BE785" s="17"/>
      <c r="BF785" s="17"/>
      <c r="BG785" s="17"/>
      <c r="BH785" s="17"/>
      <c r="BI785" s="17"/>
      <c r="BJ785" s="17"/>
      <c r="CA785" s="18"/>
    </row>
    <row r="786" spans="45:79">
      <c r="AS786" s="16"/>
      <c r="AZ786" s="17"/>
      <c r="BA786" s="17"/>
      <c r="BB786" s="17"/>
      <c r="BC786" s="17"/>
      <c r="BD786" s="17"/>
      <c r="BE786" s="17"/>
      <c r="BF786" s="17"/>
      <c r="BG786" s="17"/>
      <c r="BH786" s="17"/>
      <c r="BI786" s="17"/>
      <c r="BJ786" s="17"/>
      <c r="CA786" s="18"/>
    </row>
    <row r="787" spans="45:79">
      <c r="AS787" s="16"/>
      <c r="AZ787" s="17"/>
      <c r="BA787" s="17"/>
      <c r="BB787" s="17"/>
      <c r="BC787" s="17"/>
      <c r="BD787" s="17"/>
      <c r="BE787" s="17"/>
      <c r="BF787" s="17"/>
      <c r="BG787" s="17"/>
      <c r="BH787" s="17"/>
      <c r="BI787" s="17"/>
      <c r="BJ787" s="17"/>
      <c r="CA787" s="18"/>
    </row>
    <row r="788" spans="45:79">
      <c r="AS788" s="16"/>
      <c r="AZ788" s="17"/>
      <c r="BA788" s="17"/>
      <c r="BB788" s="17"/>
      <c r="BC788" s="17"/>
      <c r="BD788" s="17"/>
      <c r="BE788" s="17"/>
      <c r="BF788" s="17"/>
      <c r="BG788" s="17"/>
      <c r="BH788" s="17"/>
      <c r="BI788" s="17"/>
      <c r="BJ788" s="17"/>
      <c r="CA788" s="18"/>
    </row>
    <row r="789" spans="45:79">
      <c r="AS789" s="16"/>
      <c r="AZ789" s="17"/>
      <c r="BA789" s="17"/>
      <c r="BB789" s="17"/>
      <c r="BC789" s="17"/>
      <c r="BD789" s="17"/>
      <c r="BE789" s="17"/>
      <c r="BF789" s="17"/>
      <c r="BG789" s="17"/>
      <c r="BH789" s="17"/>
      <c r="BI789" s="17"/>
      <c r="BJ789" s="17"/>
      <c r="CA789" s="18"/>
    </row>
    <row r="790" spans="45:79">
      <c r="AS790" s="16"/>
      <c r="AZ790" s="17"/>
      <c r="BA790" s="17"/>
      <c r="BB790" s="17"/>
      <c r="BC790" s="17"/>
      <c r="BD790" s="17"/>
      <c r="BE790" s="17"/>
      <c r="BF790" s="17"/>
      <c r="BG790" s="17"/>
      <c r="BH790" s="17"/>
      <c r="BI790" s="17"/>
      <c r="BJ790" s="17"/>
      <c r="CA790" s="18"/>
    </row>
    <row r="791" spans="45:79">
      <c r="AS791" s="16"/>
      <c r="AZ791" s="17"/>
      <c r="BA791" s="17"/>
      <c r="BB791" s="17"/>
      <c r="BC791" s="17"/>
      <c r="BD791" s="17"/>
      <c r="BE791" s="17"/>
      <c r="BF791" s="17"/>
      <c r="BG791" s="17"/>
      <c r="BH791" s="17"/>
      <c r="BI791" s="17"/>
      <c r="BJ791" s="17"/>
      <c r="CA791" s="18"/>
    </row>
    <row r="792" spans="45:79">
      <c r="AS792" s="16"/>
      <c r="AZ792" s="17"/>
      <c r="BA792" s="17"/>
      <c r="BB792" s="17"/>
      <c r="BC792" s="17"/>
      <c r="BD792" s="17"/>
      <c r="BE792" s="17"/>
      <c r="BF792" s="17"/>
      <c r="BG792" s="17"/>
      <c r="BH792" s="17"/>
      <c r="BI792" s="17"/>
      <c r="BJ792" s="17"/>
      <c r="CA792" s="18"/>
    </row>
    <row r="793" spans="45:79">
      <c r="AS793" s="16"/>
      <c r="AZ793" s="17"/>
      <c r="BA793" s="17"/>
      <c r="BB793" s="17"/>
      <c r="BC793" s="17"/>
      <c r="BD793" s="17"/>
      <c r="BE793" s="17"/>
      <c r="BF793" s="17"/>
      <c r="BG793" s="17"/>
      <c r="BH793" s="17"/>
      <c r="BI793" s="17"/>
      <c r="BJ793" s="17"/>
      <c r="CA793" s="18"/>
    </row>
    <row r="794" spans="45:79">
      <c r="AS794" s="16"/>
      <c r="AZ794" s="17"/>
      <c r="BA794" s="17"/>
      <c r="BB794" s="17"/>
      <c r="BC794" s="17"/>
      <c r="BD794" s="17"/>
      <c r="BE794" s="17"/>
      <c r="BF794" s="17"/>
      <c r="BG794" s="17"/>
      <c r="BH794" s="17"/>
      <c r="BI794" s="17"/>
      <c r="BJ794" s="17"/>
      <c r="CA794" s="18"/>
    </row>
    <row r="795" spans="45:79">
      <c r="AS795" s="16"/>
      <c r="AZ795" s="17"/>
      <c r="BA795" s="17"/>
      <c r="BB795" s="17"/>
      <c r="BC795" s="17"/>
      <c r="BD795" s="17"/>
      <c r="BE795" s="17"/>
      <c r="BF795" s="17"/>
      <c r="BG795" s="17"/>
      <c r="BH795" s="17"/>
      <c r="BI795" s="17"/>
      <c r="BJ795" s="17"/>
      <c r="CA795" s="18"/>
    </row>
    <row r="796" spans="45:79">
      <c r="AS796" s="16"/>
      <c r="AZ796" s="17"/>
      <c r="BA796" s="17"/>
      <c r="BB796" s="17"/>
      <c r="BC796" s="17"/>
      <c r="BD796" s="17"/>
      <c r="BE796" s="17"/>
      <c r="BF796" s="17"/>
      <c r="BG796" s="17"/>
      <c r="BH796" s="17"/>
      <c r="BI796" s="17"/>
      <c r="BJ796" s="17"/>
      <c r="CA796" s="18"/>
    </row>
    <row r="797" spans="45:79">
      <c r="AS797" s="16"/>
      <c r="AZ797" s="17"/>
      <c r="BA797" s="17"/>
      <c r="BB797" s="17"/>
      <c r="BC797" s="17"/>
      <c r="BD797" s="17"/>
      <c r="BE797" s="17"/>
      <c r="BF797" s="17"/>
      <c r="BG797" s="17"/>
      <c r="BH797" s="17"/>
      <c r="BI797" s="17"/>
      <c r="BJ797" s="17"/>
      <c r="CA797" s="18"/>
    </row>
    <row r="798" spans="45:79">
      <c r="AS798" s="16"/>
      <c r="AZ798" s="17"/>
      <c r="BA798" s="17"/>
      <c r="BB798" s="17"/>
      <c r="BC798" s="17"/>
      <c r="BD798" s="17"/>
      <c r="BE798" s="17"/>
      <c r="BF798" s="17"/>
      <c r="BG798" s="17"/>
      <c r="BH798" s="17"/>
      <c r="BI798" s="17"/>
      <c r="BJ798" s="17"/>
      <c r="CA798" s="18"/>
    </row>
    <row r="799" spans="45:79">
      <c r="AS799" s="16"/>
      <c r="AZ799" s="17"/>
      <c r="BA799" s="17"/>
      <c r="BB799" s="17"/>
      <c r="BC799" s="17"/>
      <c r="BD799" s="17"/>
      <c r="BE799" s="17"/>
      <c r="BF799" s="17"/>
      <c r="BG799" s="17"/>
      <c r="BH799" s="17"/>
      <c r="BI799" s="17"/>
      <c r="BJ799" s="17"/>
      <c r="CA799" s="18"/>
    </row>
    <row r="800" spans="45:79">
      <c r="AS800" s="16"/>
      <c r="AZ800" s="17"/>
      <c r="BA800" s="17"/>
      <c r="BB800" s="17"/>
      <c r="BC800" s="17"/>
      <c r="BD800" s="17"/>
      <c r="BE800" s="17"/>
      <c r="BF800" s="17"/>
      <c r="BG800" s="17"/>
      <c r="BH800" s="17"/>
      <c r="BI800" s="17"/>
      <c r="BJ800" s="17"/>
      <c r="CA800" s="18"/>
    </row>
    <row r="801" spans="45:79">
      <c r="AS801" s="16"/>
      <c r="AZ801" s="17"/>
      <c r="BA801" s="17"/>
      <c r="BB801" s="17"/>
      <c r="BC801" s="17"/>
      <c r="BD801" s="17"/>
      <c r="BE801" s="17"/>
      <c r="BF801" s="17"/>
      <c r="BG801" s="17"/>
      <c r="BH801" s="17"/>
      <c r="BI801" s="17"/>
      <c r="BJ801" s="17"/>
      <c r="CA801" s="18"/>
    </row>
    <row r="802" spans="45:79">
      <c r="AS802" s="16"/>
      <c r="AZ802" s="17"/>
      <c r="BA802" s="17"/>
      <c r="BB802" s="17"/>
      <c r="BC802" s="17"/>
      <c r="BD802" s="17"/>
      <c r="BE802" s="17"/>
      <c r="BF802" s="17"/>
      <c r="BG802" s="17"/>
      <c r="BH802" s="17"/>
      <c r="BI802" s="17"/>
      <c r="BJ802" s="17"/>
      <c r="CA802" s="18"/>
    </row>
    <row r="803" spans="45:79">
      <c r="AS803" s="16"/>
      <c r="AZ803" s="17"/>
      <c r="BA803" s="17"/>
      <c r="BB803" s="17"/>
      <c r="BC803" s="17"/>
      <c r="BD803" s="17"/>
      <c r="BE803" s="17"/>
      <c r="BF803" s="17"/>
      <c r="BG803" s="17"/>
      <c r="BH803" s="17"/>
      <c r="BI803" s="17"/>
      <c r="BJ803" s="17"/>
      <c r="CA803" s="18"/>
    </row>
    <row r="804" spans="45:79">
      <c r="AS804" s="16"/>
      <c r="AZ804" s="17"/>
      <c r="BA804" s="17"/>
      <c r="BB804" s="17"/>
      <c r="BC804" s="17"/>
      <c r="BD804" s="17"/>
      <c r="BE804" s="17"/>
      <c r="BF804" s="17"/>
      <c r="BG804" s="17"/>
      <c r="BH804" s="17"/>
      <c r="BI804" s="17"/>
      <c r="BJ804" s="17"/>
      <c r="CA804" s="18"/>
    </row>
    <row r="805" spans="45:79">
      <c r="AS805" s="16"/>
      <c r="AZ805" s="17"/>
      <c r="BA805" s="17"/>
      <c r="BB805" s="17"/>
      <c r="BC805" s="17"/>
      <c r="BD805" s="17"/>
      <c r="BE805" s="17"/>
      <c r="BF805" s="17"/>
      <c r="BG805" s="17"/>
      <c r="BH805" s="17"/>
      <c r="BI805" s="17"/>
      <c r="BJ805" s="17"/>
      <c r="CA805" s="18"/>
    </row>
    <row r="806" spans="45:79">
      <c r="AS806" s="16"/>
      <c r="AZ806" s="17"/>
      <c r="BA806" s="17"/>
      <c r="BB806" s="17"/>
      <c r="BC806" s="17"/>
      <c r="BD806" s="17"/>
      <c r="BE806" s="17"/>
      <c r="BF806" s="17"/>
      <c r="BG806" s="17"/>
      <c r="BH806" s="17"/>
      <c r="BI806" s="17"/>
      <c r="BJ806" s="17"/>
      <c r="CA806" s="18"/>
    </row>
    <row r="807" spans="45:79">
      <c r="AS807" s="16"/>
      <c r="AZ807" s="17"/>
      <c r="BA807" s="17"/>
      <c r="BB807" s="17"/>
      <c r="BC807" s="17"/>
      <c r="BD807" s="17"/>
      <c r="BE807" s="17"/>
      <c r="BF807" s="17"/>
      <c r="BG807" s="17"/>
      <c r="BH807" s="17"/>
      <c r="BI807" s="17"/>
      <c r="BJ807" s="17"/>
      <c r="CA807" s="18"/>
    </row>
    <row r="808" spans="45:79">
      <c r="AS808" s="16"/>
      <c r="AZ808" s="17"/>
      <c r="BA808" s="17"/>
      <c r="BB808" s="17"/>
      <c r="BC808" s="17"/>
      <c r="BD808" s="17"/>
      <c r="BE808" s="17"/>
      <c r="BF808" s="17"/>
      <c r="BG808" s="17"/>
      <c r="BH808" s="17"/>
      <c r="BI808" s="17"/>
      <c r="BJ808" s="17"/>
      <c r="CA808" s="18"/>
    </row>
    <row r="809" spans="45:79">
      <c r="AS809" s="16"/>
      <c r="AZ809" s="17"/>
      <c r="BA809" s="17"/>
      <c r="BB809" s="17"/>
      <c r="BC809" s="17"/>
      <c r="BD809" s="17"/>
      <c r="BE809" s="17"/>
      <c r="BF809" s="17"/>
      <c r="BG809" s="17"/>
      <c r="BH809" s="17"/>
      <c r="BI809" s="17"/>
      <c r="BJ809" s="17"/>
      <c r="CA809" s="18"/>
    </row>
    <row r="810" spans="45:79">
      <c r="AS810" s="16"/>
      <c r="AZ810" s="17"/>
      <c r="BA810" s="17"/>
      <c r="BB810" s="17"/>
      <c r="BC810" s="17"/>
      <c r="BD810" s="17"/>
      <c r="BE810" s="17"/>
      <c r="BF810" s="17"/>
      <c r="BG810" s="17"/>
      <c r="BH810" s="17"/>
      <c r="BI810" s="17"/>
      <c r="BJ810" s="17"/>
      <c r="CA810" s="18"/>
    </row>
    <row r="811" spans="45:79">
      <c r="AS811" s="16"/>
      <c r="AZ811" s="17"/>
      <c r="BA811" s="17"/>
      <c r="BB811" s="17"/>
      <c r="BC811" s="17"/>
      <c r="BD811" s="17"/>
      <c r="BE811" s="17"/>
      <c r="BF811" s="17"/>
      <c r="BG811" s="17"/>
      <c r="BH811" s="17"/>
      <c r="BI811" s="17"/>
      <c r="BJ811" s="17"/>
      <c r="CA811" s="18"/>
    </row>
    <row r="812" spans="45:79">
      <c r="AS812" s="16"/>
      <c r="AZ812" s="17"/>
      <c r="BA812" s="17"/>
      <c r="BB812" s="17"/>
      <c r="BC812" s="17"/>
      <c r="BD812" s="17"/>
      <c r="BE812" s="17"/>
      <c r="BF812" s="17"/>
      <c r="BG812" s="17"/>
      <c r="BH812" s="17"/>
      <c r="BI812" s="17"/>
      <c r="BJ812" s="17"/>
      <c r="CA812" s="18"/>
    </row>
    <row r="813" spans="45:79">
      <c r="AS813" s="16"/>
      <c r="AZ813" s="17"/>
      <c r="BA813" s="17"/>
      <c r="BB813" s="17"/>
      <c r="BC813" s="17"/>
      <c r="BD813" s="17"/>
      <c r="BE813" s="17"/>
      <c r="BF813" s="17"/>
      <c r="BG813" s="17"/>
      <c r="BH813" s="17"/>
      <c r="BI813" s="17"/>
      <c r="BJ813" s="17"/>
      <c r="CA813" s="18"/>
    </row>
    <row r="814" spans="45:79">
      <c r="AS814" s="16"/>
      <c r="AZ814" s="17"/>
      <c r="BA814" s="17"/>
      <c r="BB814" s="17"/>
      <c r="BC814" s="17"/>
      <c r="BD814" s="17"/>
      <c r="BE814" s="17"/>
      <c r="BF814" s="17"/>
      <c r="BG814" s="17"/>
      <c r="BH814" s="17"/>
      <c r="BI814" s="17"/>
      <c r="BJ814" s="17"/>
      <c r="CA814" s="18"/>
    </row>
    <row r="815" spans="45:79">
      <c r="AS815" s="16"/>
      <c r="AZ815" s="17"/>
      <c r="BA815" s="17"/>
      <c r="BB815" s="17"/>
      <c r="BC815" s="17"/>
      <c r="BD815" s="17"/>
      <c r="BE815" s="17"/>
      <c r="BF815" s="17"/>
      <c r="BG815" s="17"/>
      <c r="BH815" s="17"/>
      <c r="BI815" s="17"/>
      <c r="BJ815" s="17"/>
      <c r="CA815" s="18"/>
    </row>
    <row r="816" spans="45:79">
      <c r="AS816" s="16"/>
      <c r="AZ816" s="17"/>
      <c r="BA816" s="17"/>
      <c r="BB816" s="17"/>
      <c r="BC816" s="17"/>
      <c r="BD816" s="17"/>
      <c r="BE816" s="17"/>
      <c r="BF816" s="17"/>
      <c r="BG816" s="17"/>
      <c r="BH816" s="17"/>
      <c r="BI816" s="17"/>
      <c r="BJ816" s="17"/>
      <c r="CA816" s="18"/>
    </row>
    <row r="817" spans="45:79">
      <c r="AS817" s="16"/>
      <c r="AZ817" s="17"/>
      <c r="BA817" s="17"/>
      <c r="BB817" s="17"/>
      <c r="BC817" s="17"/>
      <c r="BD817" s="17"/>
      <c r="BE817" s="17"/>
      <c r="BF817" s="17"/>
      <c r="BG817" s="17"/>
      <c r="BH817" s="17"/>
      <c r="BI817" s="17"/>
      <c r="BJ817" s="17"/>
      <c r="CA817" s="18"/>
    </row>
    <row r="818" spans="45:79">
      <c r="AS818" s="16"/>
      <c r="AZ818" s="17"/>
      <c r="BA818" s="17"/>
      <c r="BB818" s="17"/>
      <c r="BC818" s="17"/>
      <c r="BD818" s="17"/>
      <c r="BE818" s="17"/>
      <c r="BF818" s="17"/>
      <c r="BG818" s="17"/>
      <c r="BH818" s="17"/>
      <c r="BI818" s="17"/>
      <c r="BJ818" s="17"/>
      <c r="CA818" s="18"/>
    </row>
    <row r="819" spans="45:79">
      <c r="AS819" s="16"/>
      <c r="AZ819" s="17"/>
      <c r="BA819" s="17"/>
      <c r="BB819" s="17"/>
      <c r="BC819" s="17"/>
      <c r="BD819" s="17"/>
      <c r="BE819" s="17"/>
      <c r="BF819" s="17"/>
      <c r="BG819" s="17"/>
      <c r="BH819" s="17"/>
      <c r="BI819" s="17"/>
      <c r="BJ819" s="17"/>
      <c r="CA819" s="18"/>
    </row>
    <row r="820" spans="45:79">
      <c r="AS820" s="16"/>
      <c r="AZ820" s="17"/>
      <c r="BA820" s="17"/>
      <c r="BB820" s="17"/>
      <c r="BC820" s="17"/>
      <c r="BD820" s="17"/>
      <c r="BE820" s="17"/>
      <c r="BF820" s="17"/>
      <c r="BG820" s="17"/>
      <c r="BH820" s="17"/>
      <c r="BI820" s="17"/>
      <c r="BJ820" s="17"/>
      <c r="CA820" s="18"/>
    </row>
    <row r="821" spans="45:79">
      <c r="AS821" s="16"/>
      <c r="AZ821" s="17"/>
      <c r="BA821" s="17"/>
      <c r="BB821" s="17"/>
      <c r="BC821" s="17"/>
      <c r="BD821" s="17"/>
      <c r="BE821" s="17"/>
      <c r="BF821" s="17"/>
      <c r="BG821" s="17"/>
      <c r="BH821" s="17"/>
      <c r="BI821" s="17"/>
      <c r="BJ821" s="17"/>
      <c r="CA821" s="18"/>
    </row>
    <row r="822" spans="45:79">
      <c r="AS822" s="16"/>
      <c r="AZ822" s="17"/>
      <c r="BA822" s="17"/>
      <c r="BB822" s="17"/>
      <c r="BC822" s="17"/>
      <c r="BD822" s="17"/>
      <c r="BE822" s="17"/>
      <c r="BF822" s="17"/>
      <c r="BG822" s="17"/>
      <c r="BH822" s="17"/>
      <c r="BI822" s="17"/>
      <c r="BJ822" s="17"/>
      <c r="CA822" s="18"/>
    </row>
    <row r="823" spans="45:79">
      <c r="AS823" s="16"/>
      <c r="AZ823" s="17"/>
      <c r="BA823" s="17"/>
      <c r="BB823" s="17"/>
      <c r="BC823" s="17"/>
      <c r="BD823" s="17"/>
      <c r="BE823" s="17"/>
      <c r="BF823" s="17"/>
      <c r="BG823" s="17"/>
      <c r="BH823" s="17"/>
      <c r="BI823" s="17"/>
      <c r="BJ823" s="17"/>
      <c r="CA823" s="18"/>
    </row>
    <row r="824" spans="45:79">
      <c r="AS824" s="16"/>
      <c r="AZ824" s="17"/>
      <c r="BA824" s="17"/>
      <c r="BB824" s="17"/>
      <c r="BC824" s="17"/>
      <c r="BD824" s="17"/>
      <c r="BE824" s="17"/>
      <c r="BF824" s="17"/>
      <c r="BG824" s="17"/>
      <c r="BH824" s="17"/>
      <c r="BI824" s="17"/>
      <c r="BJ824" s="17"/>
      <c r="CA824" s="18"/>
    </row>
    <row r="825" spans="45:79">
      <c r="AS825" s="16"/>
      <c r="AZ825" s="17"/>
      <c r="BA825" s="17"/>
      <c r="BB825" s="17"/>
      <c r="BC825" s="17"/>
      <c r="BD825" s="17"/>
      <c r="BE825" s="17"/>
      <c r="BF825" s="17"/>
      <c r="BG825" s="17"/>
      <c r="BH825" s="17"/>
      <c r="BI825" s="17"/>
      <c r="BJ825" s="17"/>
      <c r="CA825" s="18"/>
    </row>
    <row r="826" spans="45:79">
      <c r="AS826" s="16"/>
      <c r="AZ826" s="17"/>
      <c r="BA826" s="17"/>
      <c r="BB826" s="17"/>
      <c r="BC826" s="17"/>
      <c r="BD826" s="17"/>
      <c r="BE826" s="17"/>
      <c r="BF826" s="17"/>
      <c r="BG826" s="17"/>
      <c r="BH826" s="17"/>
      <c r="BI826" s="17"/>
      <c r="BJ826" s="17"/>
      <c r="CA826" s="18"/>
    </row>
    <row r="827" spans="45:79">
      <c r="AS827" s="16"/>
      <c r="AZ827" s="17"/>
      <c r="BA827" s="17"/>
      <c r="BB827" s="17"/>
      <c r="BC827" s="17"/>
      <c r="BD827" s="17"/>
      <c r="BE827" s="17"/>
      <c r="BF827" s="17"/>
      <c r="BG827" s="17"/>
      <c r="BH827" s="17"/>
      <c r="BI827" s="17"/>
      <c r="BJ827" s="17"/>
      <c r="CA827" s="18"/>
    </row>
    <row r="828" spans="45:79">
      <c r="AS828" s="16"/>
      <c r="AZ828" s="17"/>
      <c r="BA828" s="17"/>
      <c r="BB828" s="17"/>
      <c r="BC828" s="17"/>
      <c r="BD828" s="17"/>
      <c r="BE828" s="17"/>
      <c r="BF828" s="17"/>
      <c r="BG828" s="17"/>
      <c r="BH828" s="17"/>
      <c r="BI828" s="17"/>
      <c r="BJ828" s="17"/>
      <c r="CA828" s="18"/>
    </row>
    <row r="829" spans="45:79">
      <c r="AS829" s="16"/>
      <c r="AZ829" s="17"/>
      <c r="BA829" s="17"/>
      <c r="BB829" s="17"/>
      <c r="BC829" s="17"/>
      <c r="BD829" s="17"/>
      <c r="BE829" s="17"/>
      <c r="BF829" s="17"/>
      <c r="BG829" s="17"/>
      <c r="BH829" s="17"/>
      <c r="BI829" s="17"/>
      <c r="BJ829" s="17"/>
      <c r="CA829" s="18"/>
    </row>
    <row r="830" spans="45:79">
      <c r="AS830" s="16"/>
      <c r="AZ830" s="17"/>
      <c r="BA830" s="17"/>
      <c r="BB830" s="17"/>
      <c r="BC830" s="17"/>
      <c r="BD830" s="17"/>
      <c r="BE830" s="17"/>
      <c r="BF830" s="17"/>
      <c r="BG830" s="17"/>
      <c r="BH830" s="17"/>
      <c r="BI830" s="17"/>
      <c r="BJ830" s="17"/>
      <c r="CA830" s="18"/>
    </row>
    <row r="831" spans="45:79">
      <c r="AS831" s="16"/>
      <c r="AZ831" s="17"/>
      <c r="BA831" s="17"/>
      <c r="BB831" s="17"/>
      <c r="BC831" s="17"/>
      <c r="BD831" s="17"/>
      <c r="BE831" s="17"/>
      <c r="BF831" s="17"/>
      <c r="BG831" s="17"/>
      <c r="BH831" s="17"/>
      <c r="BI831" s="17"/>
      <c r="BJ831" s="17"/>
      <c r="CA831" s="18"/>
    </row>
    <row r="832" spans="45:79">
      <c r="AS832" s="16"/>
      <c r="AZ832" s="17"/>
      <c r="BA832" s="17"/>
      <c r="BB832" s="17"/>
      <c r="BC832" s="17"/>
      <c r="BD832" s="17"/>
      <c r="BE832" s="17"/>
      <c r="BF832" s="17"/>
      <c r="BG832" s="17"/>
      <c r="BH832" s="17"/>
      <c r="BI832" s="17"/>
      <c r="BJ832" s="17"/>
      <c r="CA832" s="18"/>
    </row>
    <row r="833" spans="45:79">
      <c r="AS833" s="16"/>
      <c r="AZ833" s="17"/>
      <c r="BA833" s="17"/>
      <c r="BB833" s="17"/>
      <c r="BC833" s="17"/>
      <c r="BD833" s="17"/>
      <c r="BE833" s="17"/>
      <c r="BF833" s="17"/>
      <c r="BG833" s="17"/>
      <c r="BH833" s="17"/>
      <c r="BI833" s="17"/>
      <c r="BJ833" s="17"/>
      <c r="CA833" s="18"/>
    </row>
    <row r="834" spans="45:79">
      <c r="AS834" s="16"/>
      <c r="AZ834" s="17"/>
      <c r="BA834" s="17"/>
      <c r="BB834" s="17"/>
      <c r="BC834" s="17"/>
      <c r="BD834" s="17"/>
      <c r="BE834" s="17"/>
      <c r="BF834" s="17"/>
      <c r="BG834" s="17"/>
      <c r="BH834" s="17"/>
      <c r="BI834" s="17"/>
      <c r="BJ834" s="17"/>
      <c r="CA834" s="18"/>
    </row>
    <row r="835" spans="45:79">
      <c r="AS835" s="16"/>
      <c r="AZ835" s="17"/>
      <c r="BA835" s="17"/>
      <c r="BB835" s="17"/>
      <c r="BC835" s="17"/>
      <c r="BD835" s="17"/>
      <c r="BE835" s="17"/>
      <c r="BF835" s="17"/>
      <c r="BG835" s="17"/>
      <c r="BH835" s="17"/>
      <c r="BI835" s="17"/>
      <c r="BJ835" s="17"/>
      <c r="CA835" s="18"/>
    </row>
    <row r="836" spans="45:79">
      <c r="AS836" s="16"/>
      <c r="AZ836" s="17"/>
      <c r="BA836" s="17"/>
      <c r="BB836" s="17"/>
      <c r="BC836" s="17"/>
      <c r="BD836" s="17"/>
      <c r="BE836" s="17"/>
      <c r="BF836" s="17"/>
      <c r="BG836" s="17"/>
      <c r="BH836" s="17"/>
      <c r="BI836" s="17"/>
      <c r="BJ836" s="17"/>
      <c r="CA836" s="18"/>
    </row>
    <row r="837" spans="45:79">
      <c r="AS837" s="16"/>
      <c r="AZ837" s="17"/>
      <c r="BA837" s="17"/>
      <c r="BB837" s="17"/>
      <c r="BC837" s="17"/>
      <c r="BD837" s="17"/>
      <c r="BE837" s="17"/>
      <c r="BF837" s="17"/>
      <c r="BG837" s="17"/>
      <c r="BH837" s="17"/>
      <c r="BI837" s="17"/>
      <c r="BJ837" s="17"/>
      <c r="CA837" s="18"/>
    </row>
    <row r="838" spans="45:79">
      <c r="AS838" s="16"/>
      <c r="AZ838" s="17"/>
      <c r="BA838" s="17"/>
      <c r="BB838" s="17"/>
      <c r="BC838" s="17"/>
      <c r="BD838" s="17"/>
      <c r="BE838" s="17"/>
      <c r="BF838" s="17"/>
      <c r="BG838" s="17"/>
      <c r="BH838" s="17"/>
      <c r="BI838" s="17"/>
      <c r="BJ838" s="17"/>
      <c r="CA838" s="18"/>
    </row>
    <row r="839" spans="45:79">
      <c r="AS839" s="16"/>
      <c r="AZ839" s="17"/>
      <c r="BA839" s="17"/>
      <c r="BB839" s="17"/>
      <c r="BC839" s="17"/>
      <c r="BD839" s="17"/>
      <c r="BE839" s="17"/>
      <c r="BF839" s="17"/>
      <c r="BG839" s="17"/>
      <c r="BH839" s="17"/>
      <c r="BI839" s="17"/>
      <c r="BJ839" s="17"/>
      <c r="CA839" s="18"/>
    </row>
    <row r="840" spans="45:79">
      <c r="AS840" s="16"/>
      <c r="AZ840" s="17"/>
      <c r="BA840" s="17"/>
      <c r="BB840" s="17"/>
      <c r="BC840" s="17"/>
      <c r="BD840" s="17"/>
      <c r="BE840" s="17"/>
      <c r="BF840" s="17"/>
      <c r="BG840" s="17"/>
      <c r="BH840" s="17"/>
      <c r="BI840" s="17"/>
      <c r="BJ840" s="17"/>
      <c r="CA840" s="18"/>
    </row>
    <row r="841" spans="45:79">
      <c r="AS841" s="16"/>
      <c r="AZ841" s="17"/>
      <c r="BA841" s="17"/>
      <c r="BB841" s="17"/>
      <c r="BC841" s="17"/>
      <c r="BD841" s="17"/>
      <c r="BE841" s="17"/>
      <c r="BF841" s="17"/>
      <c r="BG841" s="17"/>
      <c r="BH841" s="17"/>
      <c r="BI841" s="17"/>
      <c r="BJ841" s="17"/>
      <c r="CA841" s="18"/>
    </row>
    <row r="842" spans="45:79">
      <c r="AS842" s="16"/>
      <c r="AZ842" s="17"/>
      <c r="BA842" s="17"/>
      <c r="BB842" s="17"/>
      <c r="BC842" s="17"/>
      <c r="BD842" s="17"/>
      <c r="BE842" s="17"/>
      <c r="BF842" s="17"/>
      <c r="BG842" s="17"/>
      <c r="BH842" s="17"/>
      <c r="BI842" s="17"/>
      <c r="BJ842" s="17"/>
      <c r="CA842" s="18"/>
    </row>
    <row r="843" spans="45:79">
      <c r="AS843" s="16"/>
      <c r="AZ843" s="17"/>
      <c r="BA843" s="17"/>
      <c r="BB843" s="17"/>
      <c r="BC843" s="17"/>
      <c r="BD843" s="17"/>
      <c r="BE843" s="17"/>
      <c r="BF843" s="17"/>
      <c r="BG843" s="17"/>
      <c r="BH843" s="17"/>
      <c r="BI843" s="17"/>
      <c r="BJ843" s="17"/>
      <c r="CA843" s="18"/>
    </row>
    <row r="844" spans="45:79">
      <c r="AS844" s="16"/>
      <c r="AZ844" s="17"/>
      <c r="BA844" s="17"/>
      <c r="BB844" s="17"/>
      <c r="BC844" s="17"/>
      <c r="BD844" s="17"/>
      <c r="BE844" s="17"/>
      <c r="BF844" s="17"/>
      <c r="BG844" s="17"/>
      <c r="BH844" s="17"/>
      <c r="BI844" s="17"/>
      <c r="BJ844" s="17"/>
      <c r="CA844" s="18"/>
    </row>
    <row r="845" spans="45:79">
      <c r="AS845" s="16"/>
      <c r="AZ845" s="17"/>
      <c r="BA845" s="17"/>
      <c r="BB845" s="17"/>
      <c r="BC845" s="17"/>
      <c r="BD845" s="17"/>
      <c r="BE845" s="17"/>
      <c r="BF845" s="17"/>
      <c r="BG845" s="17"/>
      <c r="BH845" s="17"/>
      <c r="BI845" s="17"/>
      <c r="BJ845" s="17"/>
      <c r="CA845" s="18"/>
    </row>
    <row r="846" spans="45:79">
      <c r="AS846" s="16"/>
      <c r="AZ846" s="17"/>
      <c r="BA846" s="17"/>
      <c r="BB846" s="17"/>
      <c r="BC846" s="17"/>
      <c r="BD846" s="17"/>
      <c r="BE846" s="17"/>
      <c r="BF846" s="17"/>
      <c r="BG846" s="17"/>
      <c r="BH846" s="17"/>
      <c r="BI846" s="17"/>
      <c r="BJ846" s="17"/>
      <c r="CA846" s="18"/>
    </row>
    <row r="847" spans="45:79">
      <c r="AS847" s="16"/>
      <c r="AZ847" s="17"/>
      <c r="BA847" s="17"/>
      <c r="BB847" s="17"/>
      <c r="BC847" s="17"/>
      <c r="BD847" s="17"/>
      <c r="BE847" s="17"/>
      <c r="BF847" s="17"/>
      <c r="BG847" s="17"/>
      <c r="BH847" s="17"/>
      <c r="BI847" s="17"/>
      <c r="BJ847" s="17"/>
      <c r="CA847" s="18"/>
    </row>
    <row r="848" spans="45:79">
      <c r="AS848" s="16"/>
      <c r="AZ848" s="17"/>
      <c r="BA848" s="17"/>
      <c r="BB848" s="17"/>
      <c r="BC848" s="17"/>
      <c r="BD848" s="17"/>
      <c r="BE848" s="17"/>
      <c r="BF848" s="17"/>
      <c r="BG848" s="17"/>
      <c r="BH848" s="17"/>
      <c r="BI848" s="17"/>
      <c r="BJ848" s="17"/>
      <c r="CA848" s="18"/>
    </row>
    <row r="849" spans="45:79">
      <c r="AS849" s="16"/>
      <c r="AZ849" s="17"/>
      <c r="BA849" s="17"/>
      <c r="BB849" s="17"/>
      <c r="BC849" s="17"/>
      <c r="BD849" s="17"/>
      <c r="BE849" s="17"/>
      <c r="BF849" s="17"/>
      <c r="BG849" s="17"/>
      <c r="BH849" s="17"/>
      <c r="BI849" s="17"/>
      <c r="BJ849" s="17"/>
      <c r="CA849" s="18"/>
    </row>
    <row r="850" spans="45:79">
      <c r="AS850" s="16"/>
      <c r="AZ850" s="17"/>
      <c r="BA850" s="17"/>
      <c r="BB850" s="17"/>
      <c r="BC850" s="17"/>
      <c r="BD850" s="17"/>
      <c r="BE850" s="17"/>
      <c r="BF850" s="17"/>
      <c r="BG850" s="17"/>
      <c r="BH850" s="17"/>
      <c r="BI850" s="17"/>
      <c r="BJ850" s="17"/>
      <c r="CA850" s="18"/>
    </row>
    <row r="851" spans="45:79">
      <c r="AS851" s="16"/>
      <c r="AZ851" s="17"/>
      <c r="BA851" s="17"/>
      <c r="BB851" s="17"/>
      <c r="BC851" s="17"/>
      <c r="BD851" s="17"/>
      <c r="BE851" s="17"/>
      <c r="BF851" s="17"/>
      <c r="BG851" s="17"/>
      <c r="BH851" s="17"/>
      <c r="BI851" s="17"/>
      <c r="BJ851" s="17"/>
      <c r="CA851" s="18"/>
    </row>
    <row r="852" spans="45:79">
      <c r="AS852" s="16"/>
      <c r="AZ852" s="17"/>
      <c r="BA852" s="17"/>
      <c r="BB852" s="17"/>
      <c r="BC852" s="17"/>
      <c r="BD852" s="17"/>
      <c r="BE852" s="17"/>
      <c r="BF852" s="17"/>
      <c r="BG852" s="17"/>
      <c r="BH852" s="17"/>
      <c r="BI852" s="17"/>
      <c r="BJ852" s="17"/>
      <c r="CA852" s="18"/>
    </row>
    <row r="853" spans="45:79">
      <c r="AS853" s="16"/>
      <c r="AZ853" s="17"/>
      <c r="BA853" s="17"/>
      <c r="BB853" s="17"/>
      <c r="BC853" s="17"/>
      <c r="BD853" s="17"/>
      <c r="BE853" s="17"/>
      <c r="BF853" s="17"/>
      <c r="BG853" s="17"/>
      <c r="BH853" s="17"/>
      <c r="BI853" s="17"/>
      <c r="BJ853" s="17"/>
      <c r="CA853" s="18"/>
    </row>
    <row r="854" spans="45:79">
      <c r="AS854" s="16"/>
      <c r="AZ854" s="17"/>
      <c r="BA854" s="17"/>
      <c r="BB854" s="17"/>
      <c r="BC854" s="17"/>
      <c r="BD854" s="17"/>
      <c r="BE854" s="17"/>
      <c r="BF854" s="17"/>
      <c r="BG854" s="17"/>
      <c r="BH854" s="17"/>
      <c r="BI854" s="17"/>
      <c r="BJ854" s="17"/>
      <c r="CA854" s="18"/>
    </row>
    <row r="855" spans="45:79">
      <c r="AS855" s="16"/>
      <c r="AZ855" s="17"/>
      <c r="BA855" s="17"/>
      <c r="BB855" s="17"/>
      <c r="BC855" s="17"/>
      <c r="BD855" s="17"/>
      <c r="BE855" s="17"/>
      <c r="BF855" s="17"/>
      <c r="BG855" s="17"/>
      <c r="BH855" s="17"/>
      <c r="BI855" s="17"/>
      <c r="BJ855" s="17"/>
      <c r="CA855" s="18"/>
    </row>
    <row r="856" spans="45:79">
      <c r="AS856" s="16"/>
      <c r="AZ856" s="17"/>
      <c r="BA856" s="17"/>
      <c r="BB856" s="17"/>
      <c r="BC856" s="17"/>
      <c r="BD856" s="17"/>
      <c r="BE856" s="17"/>
      <c r="BF856" s="17"/>
      <c r="BG856" s="17"/>
      <c r="BH856" s="17"/>
      <c r="BI856" s="17"/>
      <c r="BJ856" s="17"/>
      <c r="CA856" s="18"/>
    </row>
    <row r="857" spans="45:79">
      <c r="AS857" s="16"/>
      <c r="AZ857" s="17"/>
      <c r="BA857" s="17"/>
      <c r="BB857" s="17"/>
      <c r="BC857" s="17"/>
      <c r="BD857" s="17"/>
      <c r="BE857" s="17"/>
      <c r="BF857" s="17"/>
      <c r="BG857" s="17"/>
      <c r="BH857" s="17"/>
      <c r="BI857" s="17"/>
      <c r="BJ857" s="17"/>
      <c r="CA857" s="18"/>
    </row>
    <row r="858" spans="45:79">
      <c r="AS858" s="16"/>
      <c r="AZ858" s="17"/>
      <c r="BA858" s="17"/>
      <c r="BB858" s="17"/>
      <c r="BC858" s="17"/>
      <c r="BD858" s="17"/>
      <c r="BE858" s="17"/>
      <c r="BF858" s="17"/>
      <c r="BG858" s="17"/>
      <c r="BH858" s="17"/>
      <c r="BI858" s="17"/>
      <c r="BJ858" s="17"/>
      <c r="CA858" s="18"/>
    </row>
    <row r="859" spans="45:79">
      <c r="AS859" s="16"/>
      <c r="AZ859" s="17"/>
      <c r="BA859" s="17"/>
      <c r="BB859" s="17"/>
      <c r="BC859" s="17"/>
      <c r="BD859" s="17"/>
      <c r="BE859" s="17"/>
      <c r="BF859" s="17"/>
      <c r="BG859" s="17"/>
      <c r="BH859" s="17"/>
      <c r="BI859" s="17"/>
      <c r="BJ859" s="17"/>
      <c r="CA859" s="18"/>
    </row>
    <row r="860" spans="45:79">
      <c r="AS860" s="16"/>
      <c r="AZ860" s="17"/>
      <c r="BA860" s="17"/>
      <c r="BB860" s="17"/>
      <c r="BC860" s="17"/>
      <c r="BD860" s="17"/>
      <c r="BE860" s="17"/>
      <c r="BF860" s="17"/>
      <c r="BG860" s="17"/>
      <c r="BH860" s="17"/>
      <c r="BI860" s="17"/>
      <c r="BJ860" s="17"/>
      <c r="CA860" s="18"/>
    </row>
    <row r="861" spans="45:79">
      <c r="AS861" s="16"/>
      <c r="AZ861" s="17"/>
      <c r="BA861" s="17"/>
      <c r="BB861" s="17"/>
      <c r="BC861" s="17"/>
      <c r="BD861" s="17"/>
      <c r="BE861" s="17"/>
      <c r="BF861" s="17"/>
      <c r="BG861" s="17"/>
      <c r="BH861" s="17"/>
      <c r="BI861" s="17"/>
      <c r="BJ861" s="17"/>
      <c r="CA861" s="18"/>
    </row>
    <row r="862" spans="45:79">
      <c r="AS862" s="16"/>
      <c r="AZ862" s="17"/>
      <c r="BA862" s="17"/>
      <c r="BB862" s="17"/>
      <c r="BC862" s="17"/>
      <c r="BD862" s="17"/>
      <c r="BE862" s="17"/>
      <c r="BF862" s="17"/>
      <c r="BG862" s="17"/>
      <c r="BH862" s="17"/>
      <c r="BI862" s="17"/>
      <c r="BJ862" s="17"/>
      <c r="CA862" s="18"/>
    </row>
    <row r="863" spans="45:79">
      <c r="AS863" s="16"/>
      <c r="AZ863" s="17"/>
      <c r="BA863" s="17"/>
      <c r="BB863" s="17"/>
      <c r="BC863" s="17"/>
      <c r="BD863" s="17"/>
      <c r="BE863" s="17"/>
      <c r="BF863" s="17"/>
      <c r="BG863" s="17"/>
      <c r="BH863" s="17"/>
      <c r="BI863" s="17"/>
      <c r="BJ863" s="17"/>
      <c r="CA863" s="18"/>
    </row>
    <row r="864" spans="45:79">
      <c r="AS864" s="16"/>
      <c r="AZ864" s="17"/>
      <c r="BA864" s="17"/>
      <c r="BB864" s="17"/>
      <c r="BC864" s="17"/>
      <c r="BD864" s="17"/>
      <c r="BE864" s="17"/>
      <c r="BF864" s="17"/>
      <c r="BG864" s="17"/>
      <c r="BH864" s="17"/>
      <c r="BI864" s="17"/>
      <c r="BJ864" s="17"/>
      <c r="CA864" s="18"/>
    </row>
    <row r="865" spans="45:79">
      <c r="AS865" s="16"/>
      <c r="AZ865" s="17"/>
      <c r="BA865" s="17"/>
      <c r="BB865" s="17"/>
      <c r="BC865" s="17"/>
      <c r="BD865" s="17"/>
      <c r="BE865" s="17"/>
      <c r="BF865" s="17"/>
      <c r="BG865" s="17"/>
      <c r="BH865" s="17"/>
      <c r="BI865" s="17"/>
      <c r="BJ865" s="17"/>
      <c r="CA865" s="18"/>
    </row>
    <row r="866" spans="45:79">
      <c r="AS866" s="16"/>
      <c r="AZ866" s="17"/>
      <c r="BA866" s="17"/>
      <c r="BB866" s="17"/>
      <c r="BC866" s="17"/>
      <c r="BD866" s="17"/>
      <c r="BE866" s="17"/>
      <c r="BF866" s="17"/>
      <c r="BG866" s="17"/>
      <c r="BH866" s="17"/>
      <c r="BI866" s="17"/>
      <c r="BJ866" s="17"/>
      <c r="CA866" s="18"/>
    </row>
    <row r="867" spans="45:79">
      <c r="AS867" s="16"/>
      <c r="AZ867" s="17"/>
      <c r="BA867" s="17"/>
      <c r="BB867" s="17"/>
      <c r="BC867" s="17"/>
      <c r="BD867" s="17"/>
      <c r="BE867" s="17"/>
      <c r="BF867" s="17"/>
      <c r="BG867" s="17"/>
      <c r="BH867" s="17"/>
      <c r="BI867" s="17"/>
      <c r="BJ867" s="17"/>
      <c r="CA867" s="18"/>
    </row>
    <row r="868" spans="45:79">
      <c r="AS868" s="16"/>
      <c r="AZ868" s="17"/>
      <c r="BA868" s="17"/>
      <c r="BB868" s="17"/>
      <c r="BC868" s="17"/>
      <c r="BD868" s="17"/>
      <c r="BE868" s="17"/>
      <c r="BF868" s="17"/>
      <c r="BG868" s="17"/>
      <c r="BH868" s="17"/>
      <c r="BI868" s="17"/>
      <c r="BJ868" s="17"/>
      <c r="CA868" s="18"/>
    </row>
    <row r="869" spans="45:79">
      <c r="AS869" s="16"/>
      <c r="AZ869" s="17"/>
      <c r="BA869" s="17"/>
      <c r="BB869" s="17"/>
      <c r="BC869" s="17"/>
      <c r="BD869" s="17"/>
      <c r="BE869" s="17"/>
      <c r="BF869" s="17"/>
      <c r="BG869" s="17"/>
      <c r="BH869" s="17"/>
      <c r="BI869" s="17"/>
      <c r="BJ869" s="17"/>
      <c r="CA869" s="18"/>
    </row>
    <row r="870" spans="45:79">
      <c r="AS870" s="16"/>
      <c r="AZ870" s="17"/>
      <c r="BA870" s="17"/>
      <c r="BB870" s="17"/>
      <c r="BC870" s="17"/>
      <c r="BD870" s="17"/>
      <c r="BE870" s="17"/>
      <c r="BF870" s="17"/>
      <c r="BG870" s="17"/>
      <c r="BH870" s="17"/>
      <c r="BI870" s="17"/>
      <c r="BJ870" s="17"/>
      <c r="CA870" s="18"/>
    </row>
    <row r="871" spans="45:79">
      <c r="AS871" s="16"/>
      <c r="AZ871" s="17"/>
      <c r="BA871" s="17"/>
      <c r="BB871" s="17"/>
      <c r="BC871" s="17"/>
      <c r="BD871" s="17"/>
      <c r="BE871" s="17"/>
      <c r="BF871" s="17"/>
      <c r="BG871" s="17"/>
      <c r="BH871" s="17"/>
      <c r="BI871" s="17"/>
      <c r="BJ871" s="17"/>
      <c r="CA871" s="18"/>
    </row>
    <row r="872" spans="45:79">
      <c r="AS872" s="16"/>
      <c r="AZ872" s="17"/>
      <c r="BA872" s="17"/>
      <c r="BB872" s="17"/>
      <c r="BC872" s="17"/>
      <c r="BD872" s="17"/>
      <c r="BE872" s="17"/>
      <c r="BF872" s="17"/>
      <c r="BG872" s="17"/>
      <c r="BH872" s="17"/>
      <c r="BI872" s="17"/>
      <c r="BJ872" s="17"/>
      <c r="CA872" s="18"/>
    </row>
    <row r="873" spans="45:79">
      <c r="AS873" s="16"/>
      <c r="AZ873" s="17"/>
      <c r="BA873" s="17"/>
      <c r="BB873" s="17"/>
      <c r="BC873" s="17"/>
      <c r="BD873" s="17"/>
      <c r="BE873" s="17"/>
      <c r="BF873" s="17"/>
      <c r="BG873" s="17"/>
      <c r="BH873" s="17"/>
      <c r="BI873" s="17"/>
      <c r="BJ873" s="17"/>
      <c r="CA873" s="18"/>
    </row>
    <row r="874" spans="45:79">
      <c r="AS874" s="16"/>
      <c r="AZ874" s="17"/>
      <c r="BA874" s="17"/>
      <c r="BB874" s="17"/>
      <c r="BC874" s="17"/>
      <c r="BD874" s="17"/>
      <c r="BE874" s="17"/>
      <c r="BF874" s="17"/>
      <c r="BG874" s="17"/>
      <c r="BH874" s="17"/>
      <c r="BI874" s="17"/>
      <c r="BJ874" s="17"/>
      <c r="CA874" s="18"/>
    </row>
    <row r="875" spans="45:79">
      <c r="AS875" s="16"/>
      <c r="AZ875" s="17"/>
      <c r="BA875" s="17"/>
      <c r="BB875" s="17"/>
      <c r="BC875" s="17"/>
      <c r="BD875" s="17"/>
      <c r="BE875" s="17"/>
      <c r="BF875" s="17"/>
      <c r="BG875" s="17"/>
      <c r="BH875" s="17"/>
      <c r="BI875" s="17"/>
      <c r="BJ875" s="17"/>
      <c r="CA875" s="18"/>
    </row>
    <row r="876" spans="45:79">
      <c r="AS876" s="16"/>
      <c r="AZ876" s="17"/>
      <c r="BA876" s="17"/>
      <c r="BB876" s="17"/>
      <c r="BC876" s="17"/>
      <c r="BD876" s="17"/>
      <c r="BE876" s="17"/>
      <c r="BF876" s="17"/>
      <c r="BG876" s="17"/>
      <c r="BH876" s="17"/>
      <c r="BI876" s="17"/>
      <c r="BJ876" s="17"/>
      <c r="CA876" s="18"/>
    </row>
    <row r="877" spans="45:79">
      <c r="AS877" s="16"/>
      <c r="AZ877" s="17"/>
      <c r="BA877" s="17"/>
      <c r="BB877" s="17"/>
      <c r="BC877" s="17"/>
      <c r="BD877" s="17"/>
      <c r="BE877" s="17"/>
      <c r="BF877" s="17"/>
      <c r="BG877" s="17"/>
      <c r="BH877" s="17"/>
      <c r="BI877" s="17"/>
      <c r="BJ877" s="17"/>
      <c r="CA877" s="18"/>
    </row>
    <row r="878" spans="45:79">
      <c r="AS878" s="16"/>
      <c r="AZ878" s="17"/>
      <c r="BA878" s="17"/>
      <c r="BB878" s="17"/>
      <c r="BC878" s="17"/>
      <c r="BD878" s="17"/>
      <c r="BE878" s="17"/>
      <c r="BF878" s="17"/>
      <c r="BG878" s="17"/>
      <c r="BH878" s="17"/>
      <c r="BI878" s="17"/>
      <c r="BJ878" s="17"/>
      <c r="CA878" s="18"/>
    </row>
    <row r="879" spans="45:79">
      <c r="AS879" s="16"/>
      <c r="AZ879" s="17"/>
      <c r="BA879" s="17"/>
      <c r="BB879" s="17"/>
      <c r="BC879" s="17"/>
      <c r="BD879" s="17"/>
      <c r="BE879" s="17"/>
      <c r="BF879" s="17"/>
      <c r="BG879" s="17"/>
      <c r="BH879" s="17"/>
      <c r="BI879" s="17"/>
      <c r="BJ879" s="17"/>
      <c r="CA879" s="18"/>
    </row>
    <row r="880" spans="45:79">
      <c r="AS880" s="16"/>
      <c r="AZ880" s="17"/>
      <c r="BA880" s="17"/>
      <c r="BB880" s="17"/>
      <c r="BC880" s="17"/>
      <c r="BD880" s="17"/>
      <c r="BE880" s="17"/>
      <c r="BF880" s="17"/>
      <c r="BG880" s="17"/>
      <c r="BH880" s="17"/>
      <c r="BI880" s="17"/>
      <c r="BJ880" s="17"/>
      <c r="CA880" s="18"/>
    </row>
    <row r="881" spans="45:79">
      <c r="AS881" s="16"/>
      <c r="AZ881" s="17"/>
      <c r="BA881" s="17"/>
      <c r="BB881" s="17"/>
      <c r="BC881" s="17"/>
      <c r="BD881" s="17"/>
      <c r="BE881" s="17"/>
      <c r="BF881" s="17"/>
      <c r="BG881" s="17"/>
      <c r="BH881" s="17"/>
      <c r="BI881" s="17"/>
      <c r="BJ881" s="17"/>
      <c r="CA881" s="18"/>
    </row>
    <row r="882" spans="45:79">
      <c r="AS882" s="16"/>
      <c r="AZ882" s="17"/>
      <c r="BA882" s="17"/>
      <c r="BB882" s="17"/>
      <c r="BC882" s="17"/>
      <c r="BD882" s="17"/>
      <c r="BE882" s="17"/>
      <c r="BF882" s="17"/>
      <c r="BG882" s="17"/>
      <c r="BH882" s="17"/>
      <c r="BI882" s="17"/>
      <c r="BJ882" s="17"/>
      <c r="CA882" s="18"/>
    </row>
    <row r="883" spans="45:79">
      <c r="AS883" s="16"/>
      <c r="AZ883" s="17"/>
      <c r="BA883" s="17"/>
      <c r="BB883" s="17"/>
      <c r="BC883" s="17"/>
      <c r="BD883" s="17"/>
      <c r="BE883" s="17"/>
      <c r="BF883" s="17"/>
      <c r="BG883" s="17"/>
      <c r="BH883" s="17"/>
      <c r="BI883" s="17"/>
      <c r="BJ883" s="17"/>
      <c r="CA883" s="18"/>
    </row>
    <row r="884" spans="45:79">
      <c r="AS884" s="16"/>
      <c r="AZ884" s="17"/>
      <c r="BA884" s="17"/>
      <c r="BB884" s="17"/>
      <c r="BC884" s="17"/>
      <c r="BD884" s="17"/>
      <c r="BE884" s="17"/>
      <c r="BF884" s="17"/>
      <c r="BG884" s="17"/>
      <c r="BH884" s="17"/>
      <c r="BI884" s="17"/>
      <c r="BJ884" s="17"/>
      <c r="CA884" s="18"/>
    </row>
    <row r="885" spans="45:79">
      <c r="AS885" s="16"/>
      <c r="AZ885" s="17"/>
      <c r="BA885" s="17"/>
      <c r="BB885" s="17"/>
      <c r="BC885" s="17"/>
      <c r="BD885" s="17"/>
      <c r="BE885" s="17"/>
      <c r="BF885" s="17"/>
      <c r="BG885" s="17"/>
      <c r="BH885" s="17"/>
      <c r="BI885" s="17"/>
      <c r="BJ885" s="17"/>
      <c r="CA885" s="18"/>
    </row>
    <row r="886" spans="45:79">
      <c r="AS886" s="16"/>
      <c r="AZ886" s="17"/>
      <c r="BA886" s="17"/>
      <c r="BB886" s="17"/>
      <c r="BC886" s="17"/>
      <c r="BD886" s="17"/>
      <c r="BE886" s="17"/>
      <c r="BF886" s="17"/>
      <c r="BG886" s="17"/>
      <c r="BH886" s="17"/>
      <c r="BI886" s="17"/>
      <c r="BJ886" s="17"/>
      <c r="CA886" s="18"/>
    </row>
    <row r="887" spans="45:79">
      <c r="AS887" s="16"/>
      <c r="AZ887" s="17"/>
      <c r="BA887" s="17"/>
      <c r="BB887" s="17"/>
      <c r="BC887" s="17"/>
      <c r="BD887" s="17"/>
      <c r="BE887" s="17"/>
      <c r="BF887" s="17"/>
      <c r="BG887" s="17"/>
      <c r="BH887" s="17"/>
      <c r="BI887" s="17"/>
      <c r="BJ887" s="17"/>
      <c r="CA887" s="18"/>
    </row>
    <row r="888" spans="45:79">
      <c r="AS888" s="16"/>
      <c r="AZ888" s="17"/>
      <c r="BA888" s="17"/>
      <c r="BB888" s="17"/>
      <c r="BC888" s="17"/>
      <c r="BD888" s="17"/>
      <c r="BE888" s="17"/>
      <c r="BF888" s="17"/>
      <c r="BG888" s="17"/>
      <c r="BH888" s="17"/>
      <c r="BI888" s="17"/>
      <c r="BJ888" s="17"/>
      <c r="CA888" s="18"/>
    </row>
    <row r="889" spans="45:79">
      <c r="AS889" s="16"/>
      <c r="AZ889" s="17"/>
      <c r="BA889" s="17"/>
      <c r="BB889" s="17"/>
      <c r="BC889" s="17"/>
      <c r="BD889" s="17"/>
      <c r="BE889" s="17"/>
      <c r="BF889" s="17"/>
      <c r="BG889" s="17"/>
      <c r="BH889" s="17"/>
      <c r="BI889" s="17"/>
      <c r="BJ889" s="17"/>
      <c r="CA889" s="18"/>
    </row>
    <row r="890" spans="45:79">
      <c r="AS890" s="16"/>
      <c r="AZ890" s="17"/>
      <c r="BA890" s="17"/>
      <c r="BB890" s="17"/>
      <c r="BC890" s="17"/>
      <c r="BD890" s="17"/>
      <c r="BE890" s="17"/>
      <c r="BF890" s="17"/>
      <c r="BG890" s="17"/>
      <c r="BH890" s="17"/>
      <c r="BI890" s="17"/>
      <c r="BJ890" s="17"/>
      <c r="CA890" s="18"/>
    </row>
    <row r="891" spans="45:79">
      <c r="AS891" s="16"/>
      <c r="AZ891" s="17"/>
      <c r="BA891" s="17"/>
      <c r="BB891" s="17"/>
      <c r="BC891" s="17"/>
      <c r="BD891" s="17"/>
      <c r="BE891" s="17"/>
      <c r="BF891" s="17"/>
      <c r="BG891" s="17"/>
      <c r="BH891" s="17"/>
      <c r="BI891" s="17"/>
      <c r="BJ891" s="17"/>
      <c r="CA891" s="18"/>
    </row>
    <row r="892" spans="45:79">
      <c r="AS892" s="16"/>
      <c r="AZ892" s="17"/>
      <c r="BA892" s="17"/>
      <c r="BB892" s="17"/>
      <c r="BC892" s="17"/>
      <c r="BD892" s="17"/>
      <c r="BE892" s="17"/>
      <c r="BF892" s="17"/>
      <c r="BG892" s="17"/>
      <c r="BH892" s="17"/>
      <c r="BI892" s="17"/>
      <c r="BJ892" s="17"/>
      <c r="CA892" s="18"/>
    </row>
    <row r="893" spans="45:79">
      <c r="AS893" s="16"/>
      <c r="AZ893" s="17"/>
      <c r="BA893" s="17"/>
      <c r="BB893" s="17"/>
      <c r="BC893" s="17"/>
      <c r="BD893" s="17"/>
      <c r="BE893" s="17"/>
      <c r="BF893" s="17"/>
      <c r="BG893" s="17"/>
      <c r="BH893" s="17"/>
      <c r="BI893" s="17"/>
      <c r="BJ893" s="17"/>
      <c r="CA893" s="18"/>
    </row>
    <row r="894" spans="45:79">
      <c r="AS894" s="16"/>
      <c r="AZ894" s="17"/>
      <c r="BA894" s="17"/>
      <c r="BB894" s="17"/>
      <c r="BC894" s="17"/>
      <c r="BD894" s="17"/>
      <c r="BE894" s="17"/>
      <c r="BF894" s="17"/>
      <c r="BG894" s="17"/>
      <c r="BH894" s="17"/>
      <c r="BI894" s="17"/>
      <c r="BJ894" s="17"/>
      <c r="CA894" s="18"/>
    </row>
    <row r="895" spans="45:79">
      <c r="AS895" s="16"/>
      <c r="AZ895" s="17"/>
      <c r="BA895" s="17"/>
      <c r="BB895" s="17"/>
      <c r="BC895" s="17"/>
      <c r="BD895" s="17"/>
      <c r="BE895" s="17"/>
      <c r="BF895" s="17"/>
      <c r="BG895" s="17"/>
      <c r="BH895" s="17"/>
      <c r="BI895" s="17"/>
      <c r="BJ895" s="17"/>
      <c r="CA895" s="18"/>
    </row>
    <row r="896" spans="45:79">
      <c r="AS896" s="16"/>
      <c r="AZ896" s="17"/>
      <c r="BA896" s="17"/>
      <c r="BB896" s="17"/>
      <c r="BC896" s="17"/>
      <c r="BD896" s="17"/>
      <c r="BE896" s="17"/>
      <c r="BF896" s="17"/>
      <c r="BG896" s="17"/>
      <c r="BH896" s="17"/>
      <c r="BI896" s="17"/>
      <c r="BJ896" s="17"/>
      <c r="CA896" s="18"/>
    </row>
    <row r="897" spans="45:79">
      <c r="AS897" s="16"/>
      <c r="AZ897" s="17"/>
      <c r="BA897" s="17"/>
      <c r="BB897" s="17"/>
      <c r="BC897" s="17"/>
      <c r="BD897" s="17"/>
      <c r="BE897" s="17"/>
      <c r="BF897" s="17"/>
      <c r="BG897" s="17"/>
      <c r="BH897" s="17"/>
      <c r="BI897" s="17"/>
      <c r="BJ897" s="17"/>
      <c r="CA897" s="18"/>
    </row>
    <row r="898" spans="45:79">
      <c r="AS898" s="16"/>
      <c r="AZ898" s="17"/>
      <c r="BA898" s="17"/>
      <c r="BB898" s="17"/>
      <c r="BC898" s="17"/>
      <c r="BD898" s="17"/>
      <c r="BE898" s="17"/>
      <c r="BF898" s="17"/>
      <c r="BG898" s="17"/>
      <c r="BH898" s="17"/>
      <c r="BI898" s="17"/>
      <c r="BJ898" s="17"/>
      <c r="CA898" s="18"/>
    </row>
    <row r="899" spans="45:79">
      <c r="AS899" s="16"/>
      <c r="AZ899" s="17"/>
      <c r="BA899" s="17"/>
      <c r="BB899" s="17"/>
      <c r="BC899" s="17"/>
      <c r="BD899" s="17"/>
      <c r="BE899" s="17"/>
      <c r="BF899" s="17"/>
      <c r="BG899" s="17"/>
      <c r="BH899" s="17"/>
      <c r="BI899" s="17"/>
      <c r="BJ899" s="17"/>
      <c r="CA899" s="18"/>
    </row>
    <row r="900" spans="45:79">
      <c r="AS900" s="16"/>
      <c r="AZ900" s="17"/>
      <c r="BA900" s="17"/>
      <c r="BB900" s="17"/>
      <c r="BC900" s="17"/>
      <c r="BD900" s="17"/>
      <c r="BE900" s="17"/>
      <c r="BF900" s="17"/>
      <c r="BG900" s="17"/>
      <c r="BH900" s="17"/>
      <c r="BI900" s="17"/>
      <c r="BJ900" s="17"/>
      <c r="CA900" s="18"/>
    </row>
    <row r="901" spans="45:79">
      <c r="AS901" s="16"/>
      <c r="AZ901" s="17"/>
      <c r="BA901" s="17"/>
      <c r="BB901" s="17"/>
      <c r="BC901" s="17"/>
      <c r="BD901" s="17"/>
      <c r="BE901" s="17"/>
      <c r="BF901" s="17"/>
      <c r="BG901" s="17"/>
      <c r="BH901" s="17"/>
      <c r="BI901" s="17"/>
      <c r="BJ901" s="17"/>
      <c r="CA901" s="18"/>
    </row>
    <row r="902" spans="45:79">
      <c r="AS902" s="16"/>
      <c r="AZ902" s="17"/>
      <c r="BA902" s="17"/>
      <c r="BB902" s="17"/>
      <c r="BC902" s="17"/>
      <c r="BD902" s="17"/>
      <c r="BE902" s="17"/>
      <c r="BF902" s="17"/>
      <c r="BG902" s="17"/>
      <c r="BH902" s="17"/>
      <c r="BI902" s="17"/>
      <c r="BJ902" s="17"/>
      <c r="CA902" s="18"/>
    </row>
    <row r="903" spans="45:79">
      <c r="AS903" s="16"/>
      <c r="AZ903" s="17"/>
      <c r="BA903" s="17"/>
      <c r="BB903" s="17"/>
      <c r="BC903" s="17"/>
      <c r="BD903" s="17"/>
      <c r="BE903" s="17"/>
      <c r="BF903" s="17"/>
      <c r="BG903" s="17"/>
      <c r="BH903" s="17"/>
      <c r="BI903" s="17"/>
      <c r="BJ903" s="17"/>
      <c r="CA903" s="18"/>
    </row>
    <row r="904" spans="45:79">
      <c r="AS904" s="16"/>
      <c r="AZ904" s="17"/>
      <c r="BA904" s="17"/>
      <c r="BB904" s="17"/>
      <c r="BC904" s="17"/>
      <c r="BD904" s="17"/>
      <c r="BE904" s="17"/>
      <c r="BF904" s="17"/>
      <c r="BG904" s="17"/>
      <c r="BH904" s="17"/>
      <c r="BI904" s="17"/>
      <c r="BJ904" s="17"/>
      <c r="CA904" s="18"/>
    </row>
    <row r="905" spans="45:79">
      <c r="AS905" s="16"/>
      <c r="AZ905" s="17"/>
      <c r="BA905" s="17"/>
      <c r="BB905" s="17"/>
      <c r="BC905" s="17"/>
      <c r="BD905" s="17"/>
      <c r="BE905" s="17"/>
      <c r="BF905" s="17"/>
      <c r="BG905" s="17"/>
      <c r="BH905" s="17"/>
      <c r="BI905" s="17"/>
      <c r="BJ905" s="17"/>
      <c r="CA905" s="18"/>
    </row>
    <row r="906" spans="45:79">
      <c r="AS906" s="16"/>
      <c r="AZ906" s="17"/>
      <c r="BA906" s="17"/>
      <c r="BB906" s="17"/>
      <c r="BC906" s="17"/>
      <c r="BD906" s="17"/>
      <c r="BE906" s="17"/>
      <c r="BF906" s="17"/>
      <c r="BG906" s="17"/>
      <c r="BH906" s="17"/>
      <c r="BI906" s="17"/>
      <c r="BJ906" s="17"/>
      <c r="CA906" s="18"/>
    </row>
    <row r="907" spans="45:79">
      <c r="AS907" s="16"/>
      <c r="AZ907" s="17"/>
      <c r="BA907" s="17"/>
      <c r="BB907" s="17"/>
      <c r="BC907" s="17"/>
      <c r="BD907" s="17"/>
      <c r="BE907" s="17"/>
      <c r="BF907" s="17"/>
      <c r="BG907" s="17"/>
      <c r="BH907" s="17"/>
      <c r="BI907" s="17"/>
      <c r="BJ907" s="17"/>
      <c r="CA907" s="18"/>
    </row>
    <row r="908" spans="45:79">
      <c r="AS908" s="16"/>
      <c r="AZ908" s="17"/>
      <c r="BA908" s="17"/>
      <c r="BB908" s="17"/>
      <c r="BC908" s="17"/>
      <c r="BD908" s="17"/>
      <c r="BE908" s="17"/>
      <c r="BF908" s="17"/>
      <c r="BG908" s="17"/>
      <c r="BH908" s="17"/>
      <c r="BI908" s="17"/>
      <c r="BJ908" s="17"/>
      <c r="CA908" s="18"/>
    </row>
    <row r="909" spans="45:79">
      <c r="AS909" s="16"/>
      <c r="AZ909" s="17"/>
      <c r="BA909" s="17"/>
      <c r="BB909" s="17"/>
      <c r="BC909" s="17"/>
      <c r="BD909" s="17"/>
      <c r="BE909" s="17"/>
      <c r="BF909" s="17"/>
      <c r="BG909" s="17"/>
      <c r="BH909" s="17"/>
      <c r="BI909" s="17"/>
      <c r="BJ909" s="17"/>
      <c r="CA909" s="18"/>
    </row>
    <row r="910" spans="45:79">
      <c r="AS910" s="16"/>
      <c r="AZ910" s="17"/>
      <c r="BA910" s="17"/>
      <c r="BB910" s="17"/>
      <c r="BC910" s="17"/>
      <c r="BD910" s="17"/>
      <c r="BE910" s="17"/>
      <c r="BF910" s="17"/>
      <c r="BG910" s="17"/>
      <c r="BH910" s="17"/>
      <c r="BI910" s="17"/>
      <c r="BJ910" s="17"/>
      <c r="CA910" s="18"/>
    </row>
    <row r="911" spans="45:79">
      <c r="AS911" s="16"/>
      <c r="AZ911" s="17"/>
      <c r="BA911" s="17"/>
      <c r="BB911" s="17"/>
      <c r="BC911" s="17"/>
      <c r="BD911" s="17"/>
      <c r="BE911" s="17"/>
      <c r="BF911" s="17"/>
      <c r="BG911" s="17"/>
      <c r="BH911" s="17"/>
      <c r="BI911" s="17"/>
      <c r="BJ911" s="17"/>
      <c r="CA911" s="18"/>
    </row>
    <row r="912" spans="45:79">
      <c r="AS912" s="16"/>
      <c r="AZ912" s="17"/>
      <c r="BA912" s="17"/>
      <c r="BB912" s="17"/>
      <c r="BC912" s="17"/>
      <c r="BD912" s="17"/>
      <c r="BE912" s="17"/>
      <c r="BF912" s="17"/>
      <c r="BG912" s="17"/>
      <c r="BH912" s="17"/>
      <c r="BI912" s="17"/>
      <c r="BJ912" s="17"/>
      <c r="CA912" s="18"/>
    </row>
    <row r="913" spans="45:79">
      <c r="AS913" s="16"/>
      <c r="AZ913" s="17"/>
      <c r="BA913" s="17"/>
      <c r="BB913" s="17"/>
      <c r="BC913" s="17"/>
      <c r="BD913" s="17"/>
      <c r="BE913" s="17"/>
      <c r="BF913" s="17"/>
      <c r="BG913" s="17"/>
      <c r="BH913" s="17"/>
      <c r="BI913" s="17"/>
      <c r="BJ913" s="17"/>
      <c r="CA913" s="18"/>
    </row>
    <row r="914" spans="45:79">
      <c r="AS914" s="16"/>
      <c r="AZ914" s="17"/>
      <c r="BA914" s="17"/>
      <c r="BB914" s="17"/>
      <c r="BC914" s="17"/>
      <c r="BD914" s="17"/>
      <c r="BE914" s="17"/>
      <c r="BF914" s="17"/>
      <c r="BG914" s="17"/>
      <c r="BH914" s="17"/>
      <c r="BI914" s="17"/>
      <c r="BJ914" s="17"/>
      <c r="CA914" s="18"/>
    </row>
    <row r="915" spans="45:79">
      <c r="AS915" s="16"/>
      <c r="AZ915" s="17"/>
      <c r="BA915" s="17"/>
      <c r="BB915" s="17"/>
      <c r="BC915" s="17"/>
      <c r="BD915" s="17"/>
      <c r="BE915" s="17"/>
      <c r="BF915" s="17"/>
      <c r="BG915" s="17"/>
      <c r="BH915" s="17"/>
      <c r="BI915" s="17"/>
      <c r="BJ915" s="17"/>
      <c r="CA915" s="18"/>
    </row>
    <row r="916" spans="45:79">
      <c r="AS916" s="16"/>
      <c r="AZ916" s="17"/>
      <c r="BA916" s="17"/>
      <c r="BB916" s="17"/>
      <c r="BC916" s="17"/>
      <c r="BD916" s="17"/>
      <c r="BE916" s="17"/>
      <c r="BF916" s="17"/>
      <c r="BG916" s="17"/>
      <c r="BH916" s="17"/>
      <c r="BI916" s="17"/>
      <c r="BJ916" s="17"/>
      <c r="CA916" s="18"/>
    </row>
    <row r="917" spans="45:79">
      <c r="AS917" s="16"/>
      <c r="AZ917" s="17"/>
      <c r="BA917" s="17"/>
      <c r="BB917" s="17"/>
      <c r="BC917" s="17"/>
      <c r="BD917" s="17"/>
      <c r="BE917" s="17"/>
      <c r="BF917" s="17"/>
      <c r="BG917" s="17"/>
      <c r="BH917" s="17"/>
      <c r="BI917" s="17"/>
      <c r="BJ917" s="17"/>
      <c r="CA917" s="18"/>
    </row>
    <row r="918" spans="45:79">
      <c r="AS918" s="16"/>
      <c r="AZ918" s="17"/>
      <c r="BA918" s="17"/>
      <c r="BB918" s="17"/>
      <c r="BC918" s="17"/>
      <c r="BD918" s="17"/>
      <c r="BE918" s="17"/>
      <c r="BF918" s="17"/>
      <c r="BG918" s="17"/>
      <c r="BH918" s="17"/>
      <c r="BI918" s="17"/>
      <c r="BJ918" s="17"/>
      <c r="CA918" s="18"/>
    </row>
    <row r="919" spans="45:79">
      <c r="AS919" s="16"/>
      <c r="AZ919" s="17"/>
      <c r="BA919" s="17"/>
      <c r="BB919" s="17"/>
      <c r="BC919" s="17"/>
      <c r="BD919" s="17"/>
      <c r="BE919" s="17"/>
      <c r="BF919" s="17"/>
      <c r="BG919" s="17"/>
      <c r="BH919" s="17"/>
      <c r="BI919" s="17"/>
      <c r="BJ919" s="17"/>
      <c r="CA919" s="18"/>
    </row>
    <row r="920" spans="45:79">
      <c r="AS920" s="16"/>
      <c r="AZ920" s="17"/>
      <c r="BA920" s="17"/>
      <c r="BB920" s="17"/>
      <c r="BC920" s="17"/>
      <c r="BD920" s="17"/>
      <c r="BE920" s="17"/>
      <c r="BF920" s="17"/>
      <c r="BG920" s="17"/>
      <c r="BH920" s="17"/>
      <c r="BI920" s="17"/>
      <c r="BJ920" s="17"/>
      <c r="CA920" s="18"/>
    </row>
    <row r="921" spans="45:79">
      <c r="AS921" s="16"/>
      <c r="AZ921" s="17"/>
      <c r="BA921" s="17"/>
      <c r="BB921" s="17"/>
      <c r="BC921" s="17"/>
      <c r="BD921" s="17"/>
      <c r="BE921" s="17"/>
      <c r="BF921" s="17"/>
      <c r="BG921" s="17"/>
      <c r="BH921" s="17"/>
      <c r="BI921" s="17"/>
      <c r="BJ921" s="17"/>
      <c r="CA921" s="18"/>
    </row>
    <row r="922" spans="45:79">
      <c r="AS922" s="16"/>
      <c r="AZ922" s="17"/>
      <c r="BA922" s="17"/>
      <c r="BB922" s="17"/>
      <c r="BC922" s="17"/>
      <c r="BD922" s="17"/>
      <c r="BE922" s="17"/>
      <c r="BF922" s="17"/>
      <c r="BG922" s="17"/>
      <c r="BH922" s="17"/>
      <c r="BI922" s="17"/>
      <c r="BJ922" s="17"/>
      <c r="CA922" s="18"/>
    </row>
    <row r="923" spans="45:79">
      <c r="AS923" s="16"/>
      <c r="AZ923" s="17"/>
      <c r="BA923" s="17"/>
      <c r="BB923" s="17"/>
      <c r="BC923" s="17"/>
      <c r="BD923" s="17"/>
      <c r="BE923" s="17"/>
      <c r="BF923" s="17"/>
      <c r="BG923" s="17"/>
      <c r="BH923" s="17"/>
      <c r="BI923" s="17"/>
      <c r="BJ923" s="17"/>
      <c r="CA923" s="18"/>
    </row>
    <row r="924" spans="45:79">
      <c r="AS924" s="16"/>
      <c r="AZ924" s="17"/>
      <c r="BA924" s="17"/>
      <c r="BB924" s="17"/>
      <c r="BC924" s="17"/>
      <c r="BD924" s="17"/>
      <c r="BE924" s="17"/>
      <c r="BF924" s="17"/>
      <c r="BG924" s="17"/>
      <c r="BH924" s="17"/>
      <c r="BI924" s="17"/>
      <c r="BJ924" s="17"/>
      <c r="CA924" s="18"/>
    </row>
    <row r="925" spans="45:79">
      <c r="AS925" s="16"/>
      <c r="AZ925" s="17"/>
      <c r="BA925" s="17"/>
      <c r="BB925" s="17"/>
      <c r="BC925" s="17"/>
      <c r="BD925" s="17"/>
      <c r="BE925" s="17"/>
      <c r="BF925" s="17"/>
      <c r="BG925" s="17"/>
      <c r="BH925" s="17"/>
      <c r="BI925" s="17"/>
      <c r="BJ925" s="17"/>
      <c r="CA925" s="18"/>
    </row>
    <row r="926" spans="45:79">
      <c r="AS926" s="16"/>
      <c r="AZ926" s="17"/>
      <c r="BA926" s="17"/>
      <c r="BB926" s="17"/>
      <c r="BC926" s="17"/>
      <c r="BD926" s="17"/>
      <c r="BE926" s="17"/>
      <c r="BF926" s="17"/>
      <c r="BG926" s="17"/>
      <c r="BH926" s="17"/>
      <c r="BI926" s="17"/>
      <c r="BJ926" s="17"/>
      <c r="CA926" s="18"/>
    </row>
    <row r="927" spans="45:79">
      <c r="AS927" s="16"/>
      <c r="AZ927" s="17"/>
      <c r="BA927" s="17"/>
      <c r="BB927" s="17"/>
      <c r="BC927" s="17"/>
      <c r="BD927" s="17"/>
      <c r="BE927" s="17"/>
      <c r="BF927" s="17"/>
      <c r="BG927" s="17"/>
      <c r="BH927" s="17"/>
      <c r="BI927" s="17"/>
      <c r="BJ927" s="17"/>
      <c r="CA927" s="18"/>
    </row>
    <row r="928" spans="45:79">
      <c r="AS928" s="16"/>
      <c r="AZ928" s="17"/>
      <c r="BA928" s="17"/>
      <c r="BB928" s="17"/>
      <c r="BC928" s="17"/>
      <c r="BD928" s="17"/>
      <c r="BE928" s="17"/>
      <c r="BF928" s="17"/>
      <c r="BG928" s="17"/>
      <c r="BH928" s="17"/>
      <c r="BI928" s="17"/>
      <c r="BJ928" s="17"/>
      <c r="CA928" s="18"/>
    </row>
    <row r="929" spans="45:79">
      <c r="AS929" s="16"/>
      <c r="AZ929" s="17"/>
      <c r="BA929" s="17"/>
      <c r="BB929" s="17"/>
      <c r="BC929" s="17"/>
      <c r="BD929" s="17"/>
      <c r="BE929" s="17"/>
      <c r="BF929" s="17"/>
      <c r="BG929" s="17"/>
      <c r="BH929" s="17"/>
      <c r="BI929" s="17"/>
      <c r="BJ929" s="17"/>
      <c r="CA929" s="18"/>
    </row>
    <row r="930" spans="45:79">
      <c r="AS930" s="16"/>
      <c r="AZ930" s="17"/>
      <c r="BA930" s="17"/>
      <c r="BB930" s="17"/>
      <c r="BC930" s="17"/>
      <c r="BD930" s="17"/>
      <c r="BE930" s="17"/>
      <c r="BF930" s="17"/>
      <c r="BG930" s="17"/>
      <c r="BH930" s="17"/>
      <c r="BI930" s="17"/>
      <c r="BJ930" s="17"/>
      <c r="CA930" s="18"/>
    </row>
    <row r="931" spans="45:79">
      <c r="AS931" s="16"/>
      <c r="AZ931" s="17"/>
      <c r="BA931" s="17"/>
      <c r="BB931" s="17"/>
      <c r="BC931" s="17"/>
      <c r="BD931" s="17"/>
      <c r="BE931" s="17"/>
      <c r="BF931" s="17"/>
      <c r="BG931" s="17"/>
      <c r="BH931" s="17"/>
      <c r="BI931" s="17"/>
      <c r="BJ931" s="17"/>
      <c r="CA931" s="18"/>
    </row>
    <row r="932" spans="45:79">
      <c r="AS932" s="16"/>
      <c r="AZ932" s="17"/>
      <c r="BA932" s="17"/>
      <c r="BB932" s="17"/>
      <c r="BC932" s="17"/>
      <c r="BD932" s="17"/>
      <c r="BE932" s="17"/>
      <c r="BF932" s="17"/>
      <c r="BG932" s="17"/>
      <c r="BH932" s="17"/>
      <c r="BI932" s="17"/>
      <c r="BJ932" s="17"/>
      <c r="CA932" s="18"/>
    </row>
    <row r="933" spans="45:79">
      <c r="AS933" s="16"/>
      <c r="AZ933" s="17"/>
      <c r="BA933" s="17"/>
      <c r="BB933" s="17"/>
      <c r="BC933" s="17"/>
      <c r="BD933" s="17"/>
      <c r="BE933" s="17"/>
      <c r="BF933" s="17"/>
      <c r="BG933" s="17"/>
      <c r="BH933" s="17"/>
      <c r="BI933" s="17"/>
      <c r="BJ933" s="17"/>
      <c r="CA933" s="18"/>
    </row>
    <row r="934" spans="45:79">
      <c r="AS934" s="16"/>
      <c r="AZ934" s="17"/>
      <c r="BA934" s="17"/>
      <c r="BB934" s="17"/>
      <c r="BC934" s="17"/>
      <c r="BD934" s="17"/>
      <c r="BE934" s="17"/>
      <c r="BF934" s="17"/>
      <c r="BG934" s="17"/>
      <c r="BH934" s="17"/>
      <c r="BI934" s="17"/>
      <c r="BJ934" s="17"/>
      <c r="CA934" s="18"/>
    </row>
    <row r="935" spans="45:79">
      <c r="AS935" s="16"/>
      <c r="AZ935" s="17"/>
      <c r="BA935" s="17"/>
      <c r="BB935" s="17"/>
      <c r="BC935" s="17"/>
      <c r="BD935" s="17"/>
      <c r="BE935" s="17"/>
      <c r="BF935" s="17"/>
      <c r="BG935" s="17"/>
      <c r="BH935" s="17"/>
      <c r="BI935" s="17"/>
      <c r="BJ935" s="17"/>
      <c r="CA935" s="18"/>
    </row>
    <row r="936" spans="45:79">
      <c r="AS936" s="16"/>
      <c r="AZ936" s="17"/>
      <c r="BA936" s="17"/>
      <c r="BB936" s="17"/>
      <c r="BC936" s="17"/>
      <c r="BD936" s="17"/>
      <c r="BE936" s="17"/>
      <c r="BF936" s="17"/>
      <c r="BG936" s="17"/>
      <c r="BH936" s="17"/>
      <c r="BI936" s="17"/>
      <c r="BJ936" s="17"/>
      <c r="CA936" s="18"/>
    </row>
    <row r="937" spans="45:79">
      <c r="AS937" s="16"/>
      <c r="AZ937" s="17"/>
      <c r="BA937" s="17"/>
      <c r="BB937" s="17"/>
      <c r="BC937" s="17"/>
      <c r="BD937" s="17"/>
      <c r="BE937" s="17"/>
      <c r="BF937" s="17"/>
      <c r="BG937" s="17"/>
      <c r="BH937" s="17"/>
      <c r="BI937" s="17"/>
      <c r="BJ937" s="17"/>
      <c r="CA937" s="18"/>
    </row>
    <row r="938" spans="45:79">
      <c r="AS938" s="16"/>
      <c r="AZ938" s="17"/>
      <c r="BA938" s="17"/>
      <c r="BB938" s="17"/>
      <c r="BC938" s="17"/>
      <c r="BD938" s="17"/>
      <c r="BE938" s="17"/>
      <c r="BF938" s="17"/>
      <c r="BG938" s="17"/>
      <c r="BH938" s="17"/>
      <c r="BI938" s="17"/>
      <c r="BJ938" s="17"/>
      <c r="CA938" s="18"/>
    </row>
    <row r="939" spans="45:79">
      <c r="AS939" s="16"/>
      <c r="AZ939" s="17"/>
      <c r="BA939" s="17"/>
      <c r="BB939" s="17"/>
      <c r="BC939" s="17"/>
      <c r="BD939" s="17"/>
      <c r="BE939" s="17"/>
      <c r="BF939" s="17"/>
      <c r="BG939" s="17"/>
      <c r="BH939" s="17"/>
      <c r="BI939" s="17"/>
      <c r="BJ939" s="17"/>
      <c r="CA939" s="18"/>
    </row>
    <row r="940" spans="45:79">
      <c r="AS940" s="16"/>
      <c r="AZ940" s="17"/>
      <c r="BA940" s="17"/>
      <c r="BB940" s="17"/>
      <c r="BC940" s="17"/>
      <c r="BD940" s="17"/>
      <c r="BE940" s="17"/>
      <c r="BF940" s="17"/>
      <c r="BG940" s="17"/>
      <c r="BH940" s="17"/>
      <c r="BI940" s="17"/>
      <c r="BJ940" s="17"/>
      <c r="CA940" s="18"/>
    </row>
    <row r="941" spans="45:79">
      <c r="AS941" s="16"/>
      <c r="AZ941" s="17"/>
      <c r="BA941" s="17"/>
      <c r="BB941" s="17"/>
      <c r="BC941" s="17"/>
      <c r="BD941" s="17"/>
      <c r="BE941" s="17"/>
      <c r="BF941" s="17"/>
      <c r="BG941" s="17"/>
      <c r="BH941" s="17"/>
      <c r="BI941" s="17"/>
      <c r="BJ941" s="17"/>
      <c r="CA941" s="18"/>
    </row>
    <row r="942" spans="45:79">
      <c r="AS942" s="16"/>
      <c r="AZ942" s="17"/>
      <c r="BA942" s="17"/>
      <c r="BB942" s="17"/>
      <c r="BC942" s="17"/>
      <c r="BD942" s="17"/>
      <c r="BE942" s="17"/>
      <c r="BF942" s="17"/>
      <c r="BG942" s="17"/>
      <c r="BH942" s="17"/>
      <c r="BI942" s="17"/>
      <c r="BJ942" s="17"/>
      <c r="CA942" s="18"/>
    </row>
    <row r="943" spans="45:79">
      <c r="AS943" s="16"/>
      <c r="AZ943" s="17"/>
      <c r="BA943" s="17"/>
      <c r="BB943" s="17"/>
      <c r="BC943" s="17"/>
      <c r="BD943" s="17"/>
      <c r="BE943" s="17"/>
      <c r="BF943" s="17"/>
      <c r="BG943" s="17"/>
      <c r="BH943" s="17"/>
      <c r="BI943" s="17"/>
      <c r="BJ943" s="17"/>
      <c r="CA943" s="18"/>
    </row>
    <row r="944" spans="45:79">
      <c r="AS944" s="16"/>
      <c r="AZ944" s="17"/>
      <c r="BA944" s="17"/>
      <c r="BB944" s="17"/>
      <c r="BC944" s="17"/>
      <c r="BD944" s="17"/>
      <c r="BE944" s="17"/>
      <c r="BF944" s="17"/>
      <c r="BG944" s="17"/>
      <c r="BH944" s="17"/>
      <c r="BI944" s="17"/>
      <c r="BJ944" s="17"/>
      <c r="CA944" s="18"/>
    </row>
    <row r="945" spans="45:79">
      <c r="AS945" s="16"/>
      <c r="AZ945" s="17"/>
      <c r="BA945" s="17"/>
      <c r="BB945" s="17"/>
      <c r="BC945" s="17"/>
      <c r="BD945" s="17"/>
      <c r="BE945" s="17"/>
      <c r="BF945" s="17"/>
      <c r="BG945" s="17"/>
      <c r="BH945" s="17"/>
      <c r="BI945" s="17"/>
      <c r="BJ945" s="17"/>
      <c r="CA945" s="18"/>
    </row>
    <row r="946" spans="45:79">
      <c r="AS946" s="16"/>
      <c r="AZ946" s="17"/>
      <c r="BA946" s="17"/>
      <c r="BB946" s="17"/>
      <c r="BC946" s="17"/>
      <c r="BD946" s="17"/>
      <c r="BE946" s="17"/>
      <c r="BF946" s="17"/>
      <c r="BG946" s="17"/>
      <c r="BH946" s="17"/>
      <c r="BI946" s="17"/>
      <c r="BJ946" s="17"/>
      <c r="CA946" s="18"/>
    </row>
    <row r="947" spans="45:79">
      <c r="AS947" s="16"/>
      <c r="AZ947" s="17"/>
      <c r="BA947" s="17"/>
      <c r="BB947" s="17"/>
      <c r="BC947" s="17"/>
      <c r="BD947" s="17"/>
      <c r="BE947" s="17"/>
      <c r="BF947" s="17"/>
      <c r="BG947" s="17"/>
      <c r="BH947" s="17"/>
      <c r="BI947" s="17"/>
      <c r="BJ947" s="17"/>
      <c r="CA947" s="18"/>
    </row>
    <row r="948" spans="45:79">
      <c r="AS948" s="16"/>
      <c r="AZ948" s="17"/>
      <c r="BA948" s="17"/>
      <c r="BB948" s="17"/>
      <c r="BC948" s="17"/>
      <c r="BD948" s="17"/>
      <c r="BE948" s="17"/>
      <c r="BF948" s="17"/>
      <c r="BG948" s="17"/>
      <c r="BH948" s="17"/>
      <c r="BI948" s="17"/>
      <c r="BJ948" s="17"/>
      <c r="CA948" s="18"/>
    </row>
    <row r="949" spans="45:79">
      <c r="AS949" s="16"/>
      <c r="AZ949" s="17"/>
      <c r="BA949" s="17"/>
      <c r="BB949" s="17"/>
      <c r="BC949" s="17"/>
      <c r="BD949" s="17"/>
      <c r="BE949" s="17"/>
      <c r="BF949" s="17"/>
      <c r="BG949" s="17"/>
      <c r="BH949" s="17"/>
      <c r="BI949" s="17"/>
      <c r="BJ949" s="17"/>
      <c r="CA949" s="18"/>
    </row>
    <row r="950" spans="45:79">
      <c r="AS950" s="16"/>
      <c r="AZ950" s="17"/>
      <c r="BA950" s="17"/>
      <c r="BB950" s="17"/>
      <c r="BC950" s="17"/>
      <c r="BD950" s="17"/>
      <c r="BE950" s="17"/>
      <c r="BF950" s="17"/>
      <c r="BG950" s="17"/>
      <c r="BH950" s="17"/>
      <c r="BI950" s="17"/>
      <c r="BJ950" s="17"/>
      <c r="CA950" s="18"/>
    </row>
    <row r="951" spans="45:79">
      <c r="AS951" s="16"/>
      <c r="AZ951" s="17"/>
      <c r="BA951" s="17"/>
      <c r="BB951" s="17"/>
      <c r="BC951" s="17"/>
      <c r="BD951" s="17"/>
      <c r="BE951" s="17"/>
      <c r="BF951" s="17"/>
      <c r="BG951" s="17"/>
      <c r="BH951" s="17"/>
      <c r="BI951" s="17"/>
      <c r="BJ951" s="17"/>
      <c r="CA951" s="18"/>
    </row>
    <row r="952" spans="45:79">
      <c r="AS952" s="16"/>
      <c r="AZ952" s="17"/>
      <c r="BA952" s="17"/>
      <c r="BB952" s="17"/>
      <c r="BC952" s="17"/>
      <c r="BD952" s="17"/>
      <c r="BE952" s="17"/>
      <c r="BF952" s="17"/>
      <c r="BG952" s="17"/>
      <c r="BH952" s="17"/>
      <c r="BI952" s="17"/>
      <c r="BJ952" s="17"/>
      <c r="CA952" s="18"/>
    </row>
    <row r="953" spans="45:79">
      <c r="AS953" s="16"/>
      <c r="AZ953" s="17"/>
      <c r="BA953" s="17"/>
      <c r="BB953" s="17"/>
      <c r="BC953" s="17"/>
      <c r="BD953" s="17"/>
      <c r="BE953" s="17"/>
      <c r="BF953" s="17"/>
      <c r="BG953" s="17"/>
      <c r="BH953" s="17"/>
      <c r="BI953" s="17"/>
      <c r="BJ953" s="17"/>
      <c r="CA953" s="18"/>
    </row>
    <row r="954" spans="45:79">
      <c r="AS954" s="16"/>
      <c r="AZ954" s="17"/>
      <c r="BA954" s="17"/>
      <c r="BB954" s="17"/>
      <c r="BC954" s="17"/>
      <c r="BD954" s="17"/>
      <c r="BE954" s="17"/>
      <c r="BF954" s="17"/>
      <c r="BG954" s="17"/>
      <c r="BH954" s="17"/>
      <c r="BI954" s="17"/>
      <c r="BJ954" s="17"/>
      <c r="CA954" s="18"/>
    </row>
    <row r="955" spans="45:79">
      <c r="AS955" s="16"/>
      <c r="AZ955" s="17"/>
      <c r="BA955" s="17"/>
      <c r="BB955" s="17"/>
      <c r="BC955" s="17"/>
      <c r="BD955" s="17"/>
      <c r="BE955" s="17"/>
      <c r="BF955" s="17"/>
      <c r="BG955" s="17"/>
      <c r="BH955" s="17"/>
      <c r="BI955" s="17"/>
      <c r="BJ955" s="17"/>
      <c r="CA955" s="18"/>
    </row>
    <row r="956" spans="45:79">
      <c r="AS956" s="16"/>
      <c r="AZ956" s="17"/>
      <c r="BA956" s="17"/>
      <c r="BB956" s="17"/>
      <c r="BC956" s="17"/>
      <c r="BD956" s="17"/>
      <c r="BE956" s="17"/>
      <c r="BF956" s="17"/>
      <c r="BG956" s="17"/>
      <c r="BH956" s="17"/>
      <c r="BI956" s="17"/>
      <c r="BJ956" s="17"/>
      <c r="CA956" s="18"/>
    </row>
    <row r="957" spans="45:79">
      <c r="AS957" s="16"/>
      <c r="AZ957" s="17"/>
      <c r="BA957" s="17"/>
      <c r="BB957" s="17"/>
      <c r="BC957" s="17"/>
      <c r="BD957" s="17"/>
      <c r="BE957" s="17"/>
      <c r="BF957" s="17"/>
      <c r="BG957" s="17"/>
      <c r="BH957" s="17"/>
      <c r="BI957" s="17"/>
      <c r="BJ957" s="17"/>
      <c r="CA957" s="18"/>
    </row>
    <row r="958" spans="45:79">
      <c r="AS958" s="16"/>
      <c r="AZ958" s="17"/>
      <c r="BA958" s="17"/>
      <c r="BB958" s="17"/>
      <c r="BC958" s="17"/>
      <c r="BD958" s="17"/>
      <c r="BE958" s="17"/>
      <c r="BF958" s="17"/>
      <c r="BG958" s="17"/>
      <c r="BH958" s="17"/>
      <c r="BI958" s="17"/>
      <c r="BJ958" s="17"/>
      <c r="CA958" s="18"/>
    </row>
    <row r="959" spans="45:79">
      <c r="AS959" s="16"/>
      <c r="AZ959" s="17"/>
      <c r="BA959" s="17"/>
      <c r="BB959" s="17"/>
      <c r="BC959" s="17"/>
      <c r="BD959" s="17"/>
      <c r="BE959" s="17"/>
      <c r="BF959" s="17"/>
      <c r="BG959" s="17"/>
      <c r="BH959" s="17"/>
      <c r="BI959" s="17"/>
      <c r="BJ959" s="17"/>
      <c r="CA959" s="18"/>
    </row>
    <row r="960" spans="45:79">
      <c r="AS960" s="16"/>
      <c r="AZ960" s="17"/>
      <c r="BA960" s="17"/>
      <c r="BB960" s="17"/>
      <c r="BC960" s="17"/>
      <c r="BD960" s="17"/>
      <c r="BE960" s="17"/>
      <c r="BF960" s="17"/>
      <c r="BG960" s="17"/>
      <c r="BH960" s="17"/>
      <c r="BI960" s="17"/>
      <c r="BJ960" s="17"/>
      <c r="CA960" s="18"/>
    </row>
    <row r="961" spans="45:79">
      <c r="AS961" s="16"/>
      <c r="AZ961" s="17"/>
      <c r="BA961" s="17"/>
      <c r="BB961" s="17"/>
      <c r="BC961" s="17"/>
      <c r="BD961" s="17"/>
      <c r="BE961" s="17"/>
      <c r="BF961" s="17"/>
      <c r="BG961" s="17"/>
      <c r="BH961" s="17"/>
      <c r="BI961" s="17"/>
      <c r="BJ961" s="17"/>
      <c r="CA961" s="18"/>
    </row>
    <row r="962" spans="45:79">
      <c r="AS962" s="16"/>
      <c r="AZ962" s="17"/>
      <c r="BA962" s="17"/>
      <c r="BB962" s="17"/>
      <c r="BC962" s="17"/>
      <c r="BD962" s="17"/>
      <c r="BE962" s="17"/>
      <c r="BF962" s="17"/>
      <c r="BG962" s="17"/>
      <c r="BH962" s="17"/>
      <c r="BI962" s="17"/>
      <c r="BJ962" s="17"/>
      <c r="CA962" s="18"/>
    </row>
    <row r="963" spans="45:79">
      <c r="AS963" s="16"/>
      <c r="AZ963" s="17"/>
      <c r="BA963" s="17"/>
      <c r="BB963" s="17"/>
      <c r="BC963" s="17"/>
      <c r="BD963" s="17"/>
      <c r="BE963" s="17"/>
      <c r="BF963" s="17"/>
      <c r="BG963" s="17"/>
      <c r="BH963" s="17"/>
      <c r="BI963" s="17"/>
      <c r="BJ963" s="17"/>
      <c r="CA963" s="18"/>
    </row>
    <row r="964" spans="45:79">
      <c r="AS964" s="16"/>
      <c r="AZ964" s="17"/>
      <c r="BA964" s="17"/>
      <c r="BB964" s="17"/>
      <c r="BC964" s="17"/>
      <c r="BD964" s="17"/>
      <c r="BE964" s="17"/>
      <c r="BF964" s="17"/>
      <c r="BG964" s="17"/>
      <c r="BH964" s="17"/>
      <c r="BI964" s="17"/>
      <c r="BJ964" s="17"/>
      <c r="CA964" s="18"/>
    </row>
    <row r="965" spans="45:79">
      <c r="AS965" s="16"/>
      <c r="AZ965" s="17"/>
      <c r="BA965" s="17"/>
      <c r="BB965" s="17"/>
      <c r="BC965" s="17"/>
      <c r="BD965" s="17"/>
      <c r="BE965" s="17"/>
      <c r="BF965" s="17"/>
      <c r="BG965" s="17"/>
      <c r="BH965" s="17"/>
      <c r="BI965" s="17"/>
      <c r="BJ965" s="17"/>
      <c r="CA965" s="18"/>
    </row>
    <row r="966" spans="45:79">
      <c r="AS966" s="16"/>
      <c r="AZ966" s="17"/>
      <c r="BA966" s="17"/>
      <c r="BB966" s="17"/>
      <c r="BC966" s="17"/>
      <c r="BD966" s="17"/>
      <c r="BE966" s="17"/>
      <c r="BF966" s="17"/>
      <c r="BG966" s="17"/>
      <c r="BH966" s="17"/>
      <c r="BI966" s="17"/>
      <c r="BJ966" s="17"/>
      <c r="CA966" s="18"/>
    </row>
    <row r="967" spans="45:79">
      <c r="AS967" s="16"/>
      <c r="AZ967" s="17"/>
      <c r="BA967" s="17"/>
      <c r="BB967" s="17"/>
      <c r="BC967" s="17"/>
      <c r="BD967" s="17"/>
      <c r="BE967" s="17"/>
      <c r="BF967" s="17"/>
      <c r="BG967" s="17"/>
      <c r="BH967" s="17"/>
      <c r="BI967" s="17"/>
      <c r="BJ967" s="17"/>
      <c r="CA967" s="18"/>
    </row>
    <row r="968" spans="45:79">
      <c r="AS968" s="16"/>
      <c r="AZ968" s="17"/>
      <c r="BA968" s="17"/>
      <c r="BB968" s="17"/>
      <c r="BC968" s="17"/>
      <c r="BD968" s="17"/>
      <c r="BE968" s="17"/>
      <c r="BF968" s="17"/>
      <c r="BG968" s="17"/>
      <c r="BH968" s="17"/>
      <c r="BI968" s="17"/>
      <c r="BJ968" s="17"/>
      <c r="CA968" s="18"/>
    </row>
    <row r="969" spans="45:79">
      <c r="AS969" s="16"/>
      <c r="AZ969" s="17"/>
      <c r="BA969" s="17"/>
      <c r="BB969" s="17"/>
      <c r="BC969" s="17"/>
      <c r="BD969" s="17"/>
      <c r="BE969" s="17"/>
      <c r="BF969" s="17"/>
      <c r="BG969" s="17"/>
      <c r="BH969" s="17"/>
      <c r="BI969" s="17"/>
      <c r="BJ969" s="17"/>
      <c r="CA969" s="18"/>
    </row>
    <row r="970" spans="45:79">
      <c r="AS970" s="16"/>
      <c r="AZ970" s="17"/>
      <c r="BA970" s="17"/>
      <c r="BB970" s="17"/>
      <c r="BC970" s="17"/>
      <c r="BD970" s="17"/>
      <c r="BE970" s="17"/>
      <c r="BF970" s="17"/>
      <c r="BG970" s="17"/>
      <c r="BH970" s="17"/>
      <c r="BI970" s="17"/>
      <c r="BJ970" s="17"/>
      <c r="CA970" s="18"/>
    </row>
    <row r="971" spans="45:79">
      <c r="AS971" s="16"/>
      <c r="AZ971" s="17"/>
      <c r="BA971" s="17"/>
      <c r="BB971" s="17"/>
      <c r="BC971" s="17"/>
      <c r="BD971" s="17"/>
      <c r="BE971" s="17"/>
      <c r="BF971" s="17"/>
      <c r="BG971" s="17"/>
      <c r="BH971" s="17"/>
      <c r="BI971" s="17"/>
      <c r="BJ971" s="17"/>
      <c r="CA971" s="18"/>
    </row>
    <row r="972" spans="45:79">
      <c r="AS972" s="16"/>
      <c r="AZ972" s="17"/>
      <c r="BA972" s="17"/>
      <c r="BB972" s="17"/>
      <c r="BC972" s="17"/>
      <c r="BD972" s="17"/>
      <c r="BE972" s="17"/>
      <c r="BF972" s="17"/>
      <c r="BG972" s="17"/>
      <c r="BH972" s="17"/>
      <c r="BI972" s="17"/>
      <c r="BJ972" s="17"/>
      <c r="CA972" s="18"/>
    </row>
    <row r="973" spans="45:79">
      <c r="AS973" s="16"/>
      <c r="AZ973" s="17"/>
      <c r="BA973" s="17"/>
      <c r="BB973" s="17"/>
      <c r="BC973" s="17"/>
      <c r="BD973" s="17"/>
      <c r="BE973" s="17"/>
      <c r="BF973" s="17"/>
      <c r="BG973" s="17"/>
      <c r="BH973" s="17"/>
      <c r="BI973" s="17"/>
      <c r="BJ973" s="17"/>
      <c r="CA973" s="18"/>
    </row>
    <row r="974" spans="45:79">
      <c r="AS974" s="16"/>
      <c r="AZ974" s="17"/>
      <c r="BA974" s="17"/>
      <c r="BB974" s="17"/>
      <c r="BC974" s="17"/>
      <c r="BD974" s="17"/>
      <c r="BE974" s="17"/>
      <c r="BF974" s="17"/>
      <c r="BG974" s="17"/>
      <c r="BH974" s="17"/>
      <c r="BI974" s="17"/>
      <c r="BJ974" s="17"/>
      <c r="CA974" s="18"/>
    </row>
    <row r="975" spans="45:79">
      <c r="AS975" s="16"/>
      <c r="AZ975" s="17"/>
      <c r="BA975" s="17"/>
      <c r="BB975" s="17"/>
      <c r="BC975" s="17"/>
      <c r="BD975" s="17"/>
      <c r="BE975" s="17"/>
      <c r="BF975" s="17"/>
      <c r="BG975" s="17"/>
      <c r="BH975" s="17"/>
      <c r="BI975" s="17"/>
      <c r="BJ975" s="17"/>
      <c r="CA975" s="18"/>
    </row>
    <row r="976" spans="45:79">
      <c r="AS976" s="16"/>
      <c r="AZ976" s="17"/>
      <c r="BA976" s="17"/>
      <c r="BB976" s="17"/>
      <c r="BC976" s="17"/>
      <c r="BD976" s="17"/>
      <c r="BE976" s="17"/>
      <c r="BF976" s="17"/>
      <c r="BG976" s="17"/>
      <c r="BH976" s="17"/>
      <c r="BI976" s="17"/>
      <c r="BJ976" s="17"/>
      <c r="CA976" s="18"/>
    </row>
    <row r="977" spans="45:79">
      <c r="AS977" s="16"/>
      <c r="AZ977" s="17"/>
      <c r="BA977" s="17"/>
      <c r="BB977" s="17"/>
      <c r="BC977" s="17"/>
      <c r="BD977" s="17"/>
      <c r="BE977" s="17"/>
      <c r="BF977" s="17"/>
      <c r="BG977" s="17"/>
      <c r="BH977" s="17"/>
      <c r="BI977" s="17"/>
      <c r="BJ977" s="17"/>
      <c r="CA977" s="18"/>
    </row>
    <row r="978" spans="45:79">
      <c r="AS978" s="16"/>
      <c r="AZ978" s="17"/>
      <c r="BA978" s="17"/>
      <c r="BB978" s="17"/>
      <c r="BC978" s="17"/>
      <c r="BD978" s="17"/>
      <c r="BE978" s="17"/>
      <c r="BF978" s="17"/>
      <c r="BG978" s="17"/>
      <c r="BH978" s="17"/>
      <c r="BI978" s="17"/>
      <c r="BJ978" s="17"/>
      <c r="CA978" s="18"/>
    </row>
    <row r="979" spans="45:79">
      <c r="AS979" s="16"/>
      <c r="AZ979" s="17"/>
      <c r="BA979" s="17"/>
      <c r="BB979" s="17"/>
      <c r="BC979" s="17"/>
      <c r="BD979" s="17"/>
      <c r="BE979" s="17"/>
      <c r="BF979" s="17"/>
      <c r="BG979" s="17"/>
      <c r="BH979" s="17"/>
      <c r="BI979" s="17"/>
      <c r="BJ979" s="17"/>
      <c r="CA979" s="18"/>
    </row>
    <row r="980" spans="45:79">
      <c r="AS980" s="16"/>
      <c r="AZ980" s="17"/>
      <c r="BA980" s="17"/>
      <c r="BB980" s="17"/>
      <c r="BC980" s="17"/>
      <c r="BD980" s="17"/>
      <c r="BE980" s="17"/>
      <c r="BF980" s="17"/>
      <c r="BG980" s="17"/>
      <c r="BH980" s="17"/>
      <c r="BI980" s="17"/>
      <c r="BJ980" s="17"/>
      <c r="CA980" s="18"/>
    </row>
    <row r="981" spans="45:79">
      <c r="AS981" s="16"/>
      <c r="AZ981" s="17"/>
      <c r="BA981" s="17"/>
      <c r="BB981" s="17"/>
      <c r="BC981" s="17"/>
      <c r="BD981" s="17"/>
      <c r="BE981" s="17"/>
      <c r="BF981" s="17"/>
      <c r="BG981" s="17"/>
      <c r="BH981" s="17"/>
      <c r="BI981" s="17"/>
      <c r="BJ981" s="17"/>
      <c r="CA981" s="18"/>
    </row>
    <row r="982" spans="45:79">
      <c r="AS982" s="16"/>
      <c r="AZ982" s="17"/>
      <c r="BA982" s="17"/>
      <c r="BB982" s="17"/>
      <c r="BC982" s="17"/>
      <c r="BD982" s="17"/>
      <c r="BE982" s="17"/>
      <c r="BF982" s="17"/>
      <c r="BG982" s="17"/>
      <c r="BH982" s="17"/>
      <c r="BI982" s="17"/>
      <c r="BJ982" s="17"/>
      <c r="CA982" s="18"/>
    </row>
    <row r="983" spans="45:79">
      <c r="AS983" s="16"/>
      <c r="AZ983" s="17"/>
      <c r="BA983" s="17"/>
      <c r="BB983" s="17"/>
      <c r="BC983" s="17"/>
      <c r="BD983" s="17"/>
      <c r="BE983" s="17"/>
      <c r="BF983" s="17"/>
      <c r="BG983" s="17"/>
      <c r="BH983" s="17"/>
      <c r="BI983" s="17"/>
      <c r="BJ983" s="17"/>
      <c r="CA983" s="18"/>
    </row>
    <row r="984" spans="45:79">
      <c r="AS984" s="16"/>
      <c r="AZ984" s="17"/>
      <c r="BA984" s="17"/>
      <c r="BB984" s="17"/>
      <c r="BC984" s="17"/>
      <c r="BD984" s="17"/>
      <c r="BE984" s="17"/>
      <c r="BF984" s="17"/>
      <c r="BG984" s="17"/>
      <c r="BH984" s="17"/>
      <c r="BI984" s="17"/>
      <c r="BJ984" s="17"/>
      <c r="CA984" s="18"/>
    </row>
    <row r="985" spans="45:79">
      <c r="AS985" s="16"/>
      <c r="AZ985" s="17"/>
      <c r="BA985" s="17"/>
      <c r="BB985" s="17"/>
      <c r="BC985" s="17"/>
      <c r="BD985" s="17"/>
      <c r="BE985" s="17"/>
      <c r="BF985" s="17"/>
      <c r="BG985" s="17"/>
      <c r="BH985" s="17"/>
      <c r="BI985" s="17"/>
      <c r="BJ985" s="17"/>
      <c r="CA985" s="18"/>
    </row>
    <row r="986" spans="45:79">
      <c r="AS986" s="16"/>
      <c r="AZ986" s="17"/>
      <c r="BA986" s="17"/>
      <c r="BB986" s="17"/>
      <c r="BC986" s="17"/>
      <c r="BD986" s="17"/>
      <c r="BE986" s="17"/>
      <c r="BF986" s="17"/>
      <c r="BG986" s="17"/>
      <c r="BH986" s="17"/>
      <c r="BI986" s="17"/>
      <c r="BJ986" s="17"/>
      <c r="CA986" s="18"/>
    </row>
    <row r="987" spans="45:79">
      <c r="AS987" s="16"/>
      <c r="AZ987" s="17"/>
      <c r="BA987" s="17"/>
      <c r="BB987" s="17"/>
      <c r="BC987" s="17"/>
      <c r="BD987" s="17"/>
      <c r="BE987" s="17"/>
      <c r="BF987" s="17"/>
      <c r="BG987" s="17"/>
      <c r="BH987" s="17"/>
      <c r="BI987" s="17"/>
      <c r="BJ987" s="17"/>
      <c r="CA987" s="18"/>
    </row>
    <row r="988" spans="45:79">
      <c r="AS988" s="16"/>
      <c r="AZ988" s="17"/>
      <c r="BA988" s="17"/>
      <c r="BB988" s="17"/>
      <c r="BC988" s="17"/>
      <c r="BD988" s="17"/>
      <c r="BE988" s="17"/>
      <c r="BF988" s="17"/>
      <c r="BG988" s="17"/>
      <c r="BH988" s="17"/>
      <c r="BI988" s="17"/>
      <c r="BJ988" s="17"/>
      <c r="CA988" s="18"/>
    </row>
    <row r="989" spans="45:79">
      <c r="AS989" s="16"/>
      <c r="AZ989" s="17"/>
      <c r="BA989" s="17"/>
      <c r="BB989" s="17"/>
      <c r="BC989" s="17"/>
      <c r="BD989" s="17"/>
      <c r="BE989" s="17"/>
      <c r="BF989" s="17"/>
      <c r="BG989" s="17"/>
      <c r="BH989" s="17"/>
      <c r="BI989" s="17"/>
      <c r="BJ989" s="17"/>
      <c r="CA989" s="18"/>
    </row>
    <row r="990" spans="45:79">
      <c r="AS990" s="16"/>
      <c r="AZ990" s="17"/>
      <c r="BA990" s="17"/>
      <c r="BB990" s="17"/>
      <c r="BC990" s="17"/>
      <c r="BD990" s="17"/>
      <c r="BE990" s="17"/>
      <c r="BF990" s="17"/>
      <c r="BG990" s="17"/>
      <c r="BH990" s="17"/>
      <c r="BI990" s="17"/>
      <c r="BJ990" s="17"/>
      <c r="CA990" s="18"/>
    </row>
    <row r="991" spans="45:79">
      <c r="AS991" s="16"/>
      <c r="AZ991" s="17"/>
      <c r="BA991" s="17"/>
      <c r="BB991" s="17"/>
      <c r="BC991" s="17"/>
      <c r="BD991" s="17"/>
      <c r="BE991" s="17"/>
      <c r="BF991" s="17"/>
      <c r="BG991" s="17"/>
      <c r="BH991" s="17"/>
      <c r="BI991" s="17"/>
      <c r="BJ991" s="17"/>
      <c r="CA991" s="18"/>
    </row>
    <row r="992" spans="45:79">
      <c r="AS992" s="16"/>
      <c r="AZ992" s="17"/>
      <c r="BA992" s="17"/>
      <c r="BB992" s="17"/>
      <c r="BC992" s="17"/>
      <c r="BD992" s="17"/>
      <c r="BE992" s="17"/>
      <c r="BF992" s="17"/>
      <c r="BG992" s="17"/>
      <c r="BH992" s="17"/>
      <c r="BI992" s="17"/>
      <c r="BJ992" s="17"/>
      <c r="CA992" s="18"/>
    </row>
    <row r="993" spans="45:79">
      <c r="AS993" s="16"/>
      <c r="AZ993" s="17"/>
      <c r="BA993" s="17"/>
      <c r="BB993" s="17"/>
      <c r="BC993" s="17"/>
      <c r="BD993" s="17"/>
      <c r="BE993" s="17"/>
      <c r="BF993" s="17"/>
      <c r="BG993" s="17"/>
      <c r="BH993" s="17"/>
      <c r="BI993" s="17"/>
      <c r="BJ993" s="17"/>
      <c r="CA993" s="18"/>
    </row>
    <row r="994" spans="45:79">
      <c r="AS994" s="16"/>
      <c r="AZ994" s="17"/>
      <c r="BA994" s="17"/>
      <c r="BB994" s="17"/>
      <c r="BC994" s="17"/>
      <c r="BD994" s="17"/>
      <c r="BE994" s="17"/>
      <c r="BF994" s="17"/>
      <c r="BG994" s="17"/>
      <c r="BH994" s="17"/>
      <c r="BI994" s="17"/>
      <c r="BJ994" s="17"/>
      <c r="CA994" s="18"/>
    </row>
    <row r="995" spans="45:79">
      <c r="AS995" s="16"/>
      <c r="AZ995" s="17"/>
      <c r="BA995" s="17"/>
      <c r="BB995" s="17"/>
      <c r="BC995" s="17"/>
      <c r="BD995" s="17"/>
      <c r="BE995" s="17"/>
      <c r="BF995" s="17"/>
      <c r="BG995" s="17"/>
      <c r="BH995" s="17"/>
      <c r="BI995" s="17"/>
      <c r="BJ995" s="17"/>
      <c r="CA995" s="18"/>
    </row>
    <row r="996" spans="45:79">
      <c r="AS996" s="16"/>
      <c r="AZ996" s="17"/>
      <c r="BA996" s="17"/>
      <c r="BB996" s="17"/>
      <c r="BC996" s="17"/>
      <c r="BD996" s="17"/>
      <c r="BE996" s="17"/>
      <c r="BF996" s="17"/>
      <c r="BG996" s="17"/>
      <c r="BH996" s="17"/>
      <c r="BI996" s="17"/>
      <c r="BJ996" s="17"/>
      <c r="CA996" s="18"/>
    </row>
    <row r="997" spans="45:79">
      <c r="AS997" s="16"/>
      <c r="AZ997" s="17"/>
      <c r="BA997" s="17"/>
      <c r="BB997" s="17"/>
      <c r="BC997" s="17"/>
      <c r="BD997" s="17"/>
      <c r="BE997" s="17"/>
      <c r="BF997" s="17"/>
      <c r="BG997" s="17"/>
      <c r="BH997" s="17"/>
      <c r="BI997" s="17"/>
      <c r="BJ997" s="17"/>
      <c r="CA997" s="18"/>
    </row>
    <row r="998" spans="45:79">
      <c r="AS998" s="16"/>
      <c r="AZ998" s="17"/>
      <c r="BA998" s="17"/>
      <c r="BB998" s="17"/>
      <c r="BC998" s="17"/>
      <c r="BD998" s="17"/>
      <c r="BE998" s="17"/>
      <c r="BF998" s="17"/>
      <c r="BG998" s="17"/>
      <c r="BH998" s="17"/>
      <c r="BI998" s="17"/>
      <c r="BJ998" s="17"/>
      <c r="CA998" s="18"/>
    </row>
    <row r="999" spans="45:79">
      <c r="AS999" s="16"/>
      <c r="AZ999" s="17"/>
      <c r="BA999" s="17"/>
      <c r="BB999" s="17"/>
      <c r="BC999" s="17"/>
      <c r="BD999" s="17"/>
      <c r="BE999" s="17"/>
      <c r="BF999" s="17"/>
      <c r="BG999" s="17"/>
      <c r="BH999" s="17"/>
      <c r="BI999" s="17"/>
      <c r="BJ999" s="17"/>
      <c r="CA999" s="18"/>
    </row>
    <row r="1000" spans="45:79">
      <c r="AS1000" s="16"/>
      <c r="AZ1000" s="17"/>
      <c r="BA1000" s="17"/>
      <c r="BB1000" s="17"/>
      <c r="BC1000" s="17"/>
      <c r="BD1000" s="17"/>
      <c r="BE1000" s="17"/>
      <c r="BF1000" s="17"/>
      <c r="BG1000" s="17"/>
      <c r="BH1000" s="17"/>
      <c r="BI1000" s="17"/>
      <c r="BJ1000" s="17"/>
      <c r="CA1000" s="18"/>
    </row>
    <row r="1001" spans="45:79">
      <c r="AS1001" s="16"/>
      <c r="AZ1001" s="17"/>
      <c r="BA1001" s="17"/>
      <c r="BB1001" s="17"/>
      <c r="BC1001" s="17"/>
      <c r="BD1001" s="17"/>
      <c r="BE1001" s="17"/>
      <c r="BF1001" s="17"/>
      <c r="BG1001" s="17"/>
      <c r="BH1001" s="17"/>
      <c r="BI1001" s="17"/>
      <c r="BJ1001" s="17"/>
      <c r="CA1001" s="18"/>
    </row>
    <row r="1002" spans="45:79">
      <c r="AS1002" s="16"/>
      <c r="AZ1002" s="17"/>
      <c r="BA1002" s="17"/>
      <c r="BB1002" s="17"/>
      <c r="BC1002" s="17"/>
      <c r="BD1002" s="17"/>
      <c r="BE1002" s="17"/>
      <c r="BF1002" s="17"/>
      <c r="BG1002" s="17"/>
      <c r="BH1002" s="17"/>
      <c r="BI1002" s="17"/>
      <c r="BJ1002" s="17"/>
      <c r="CA1002" s="18"/>
    </row>
    <row r="1003" spans="45:79">
      <c r="AS1003" s="16"/>
      <c r="AZ1003" s="17"/>
      <c r="BA1003" s="17"/>
      <c r="BB1003" s="17"/>
      <c r="BC1003" s="17"/>
      <c r="BD1003" s="17"/>
      <c r="BE1003" s="17"/>
      <c r="BF1003" s="17"/>
      <c r="BG1003" s="17"/>
      <c r="BH1003" s="17"/>
      <c r="BI1003" s="17"/>
      <c r="BJ1003" s="17"/>
      <c r="CA1003" s="18"/>
    </row>
    <row r="1004" spans="45:79">
      <c r="AS1004" s="16"/>
      <c r="AZ1004" s="17"/>
      <c r="BA1004" s="17"/>
      <c r="BB1004" s="17"/>
      <c r="BC1004" s="17"/>
      <c r="BD1004" s="17"/>
      <c r="BE1004" s="17"/>
      <c r="BF1004" s="17"/>
      <c r="BG1004" s="17"/>
      <c r="BH1004" s="17"/>
      <c r="BI1004" s="17"/>
      <c r="BJ1004" s="17"/>
      <c r="CA1004" s="18"/>
    </row>
    <row r="1005" spans="45:79">
      <c r="AS1005" s="16"/>
      <c r="AZ1005" s="17"/>
      <c r="BA1005" s="17"/>
      <c r="BB1005" s="17"/>
      <c r="BC1005" s="17"/>
      <c r="BD1005" s="17"/>
      <c r="BE1005" s="17"/>
      <c r="BF1005" s="17"/>
      <c r="BG1005" s="17"/>
      <c r="BH1005" s="17"/>
      <c r="BI1005" s="17"/>
      <c r="BJ1005" s="17"/>
      <c r="CA1005" s="18"/>
    </row>
    <row r="1006" spans="45:79">
      <c r="AS1006" s="16"/>
      <c r="AZ1006" s="17"/>
      <c r="BA1006" s="17"/>
      <c r="BB1006" s="17"/>
      <c r="BC1006" s="17"/>
      <c r="BD1006" s="17"/>
      <c r="BE1006" s="17"/>
      <c r="BF1006" s="17"/>
      <c r="BG1006" s="17"/>
      <c r="BH1006" s="17"/>
      <c r="BI1006" s="17"/>
      <c r="BJ1006" s="17"/>
      <c r="CA1006" s="18"/>
    </row>
    <row r="1007" spans="45:79">
      <c r="AS1007" s="16"/>
      <c r="AZ1007" s="17"/>
      <c r="BA1007" s="17"/>
      <c r="BB1007" s="17"/>
      <c r="BC1007" s="17"/>
      <c r="BD1007" s="17"/>
      <c r="BE1007" s="17"/>
      <c r="BF1007" s="17"/>
      <c r="BG1007" s="17"/>
      <c r="BH1007" s="17"/>
      <c r="BI1007" s="17"/>
      <c r="BJ1007" s="17"/>
      <c r="CA1007" s="18"/>
    </row>
    <row r="1008" spans="45:79">
      <c r="AS1008" s="16"/>
      <c r="AZ1008" s="17"/>
      <c r="BA1008" s="17"/>
      <c r="BB1008" s="17"/>
      <c r="BC1008" s="17"/>
      <c r="BD1008" s="17"/>
      <c r="BE1008" s="17"/>
      <c r="BF1008" s="17"/>
      <c r="BG1008" s="17"/>
      <c r="BH1008" s="17"/>
      <c r="BI1008" s="17"/>
      <c r="BJ1008" s="17"/>
      <c r="CA1008" s="18"/>
    </row>
    <row r="1009" spans="45:79">
      <c r="AS1009" s="16"/>
      <c r="AZ1009" s="17"/>
      <c r="BA1009" s="17"/>
      <c r="BB1009" s="17"/>
      <c r="BC1009" s="17"/>
      <c r="BD1009" s="17"/>
      <c r="BE1009" s="17"/>
      <c r="BF1009" s="17"/>
      <c r="BG1009" s="17"/>
      <c r="BH1009" s="17"/>
      <c r="BI1009" s="17"/>
      <c r="BJ1009" s="17"/>
      <c r="CA1009" s="18"/>
    </row>
    <row r="1010" spans="45:79">
      <c r="AS1010" s="16"/>
      <c r="AZ1010" s="17"/>
      <c r="BA1010" s="17"/>
      <c r="BB1010" s="17"/>
      <c r="BC1010" s="17"/>
      <c r="BD1010" s="17"/>
      <c r="BE1010" s="17"/>
      <c r="BF1010" s="17"/>
      <c r="BG1010" s="17"/>
      <c r="BH1010" s="17"/>
      <c r="BI1010" s="17"/>
      <c r="BJ1010" s="17"/>
      <c r="CA1010" s="18"/>
    </row>
    <row r="1011" spans="45:79">
      <c r="AS1011" s="16"/>
      <c r="AZ1011" s="17"/>
      <c r="BA1011" s="17"/>
      <c r="BB1011" s="17"/>
      <c r="BC1011" s="17"/>
      <c r="BD1011" s="17"/>
      <c r="BE1011" s="17"/>
      <c r="BF1011" s="17"/>
      <c r="BG1011" s="17"/>
      <c r="BH1011" s="17"/>
      <c r="BI1011" s="17"/>
      <c r="BJ1011" s="17"/>
      <c r="CA1011" s="18"/>
    </row>
    <row r="1012" spans="45:79">
      <c r="AS1012" s="16"/>
      <c r="AZ1012" s="17"/>
      <c r="BA1012" s="17"/>
      <c r="BB1012" s="17"/>
      <c r="BC1012" s="17"/>
      <c r="BD1012" s="17"/>
      <c r="BE1012" s="17"/>
      <c r="BF1012" s="17"/>
      <c r="BG1012" s="17"/>
      <c r="BH1012" s="17"/>
      <c r="BI1012" s="17"/>
      <c r="BJ1012" s="17"/>
      <c r="CA1012" s="18"/>
    </row>
    <row r="1013" spans="45:79">
      <c r="AS1013" s="16"/>
      <c r="AZ1013" s="17"/>
      <c r="BA1013" s="17"/>
      <c r="BB1013" s="17"/>
      <c r="BC1013" s="17"/>
      <c r="BD1013" s="17"/>
      <c r="BE1013" s="17"/>
      <c r="BF1013" s="17"/>
      <c r="BG1013" s="17"/>
      <c r="BH1013" s="17"/>
      <c r="BI1013" s="17"/>
      <c r="BJ1013" s="17"/>
      <c r="CA1013" s="18"/>
    </row>
    <row r="1014" spans="45:79">
      <c r="AS1014" s="16"/>
      <c r="AZ1014" s="17"/>
      <c r="BA1014" s="17"/>
      <c r="BB1014" s="17"/>
      <c r="BC1014" s="17"/>
      <c r="BD1014" s="17"/>
      <c r="BE1014" s="17"/>
      <c r="BF1014" s="17"/>
      <c r="BG1014" s="17"/>
      <c r="BH1014" s="17"/>
      <c r="BI1014" s="17"/>
      <c r="BJ1014" s="17"/>
      <c r="CA1014" s="18"/>
    </row>
    <row r="1015" spans="45:79">
      <c r="AS1015" s="16"/>
      <c r="AZ1015" s="17"/>
      <c r="BA1015" s="17"/>
      <c r="BB1015" s="17"/>
      <c r="BC1015" s="17"/>
      <c r="BD1015" s="17"/>
      <c r="BE1015" s="17"/>
      <c r="BF1015" s="17"/>
      <c r="BG1015" s="17"/>
      <c r="BH1015" s="17"/>
      <c r="BI1015" s="17"/>
      <c r="BJ1015" s="17"/>
      <c r="CA1015" s="18"/>
    </row>
    <row r="1016" spans="45:79">
      <c r="AS1016" s="16"/>
      <c r="AZ1016" s="17"/>
      <c r="BA1016" s="17"/>
      <c r="BB1016" s="17"/>
      <c r="BC1016" s="17"/>
      <c r="BD1016" s="17"/>
      <c r="BE1016" s="17"/>
      <c r="BF1016" s="17"/>
      <c r="BG1016" s="17"/>
      <c r="BH1016" s="17"/>
      <c r="BI1016" s="17"/>
      <c r="BJ1016" s="17"/>
      <c r="CA1016" s="18"/>
    </row>
    <row r="1017" spans="45:79">
      <c r="AS1017" s="16"/>
      <c r="AZ1017" s="17"/>
      <c r="BA1017" s="17"/>
      <c r="BB1017" s="17"/>
      <c r="BC1017" s="17"/>
      <c r="BD1017" s="17"/>
      <c r="BE1017" s="17"/>
      <c r="BF1017" s="17"/>
      <c r="BG1017" s="17"/>
      <c r="BH1017" s="17"/>
      <c r="BI1017" s="17"/>
      <c r="BJ1017" s="17"/>
      <c r="CA1017" s="18"/>
    </row>
    <row r="1018" spans="45:79">
      <c r="AS1018" s="16"/>
      <c r="AZ1018" s="17"/>
      <c r="BA1018" s="17"/>
      <c r="BB1018" s="17"/>
      <c r="BC1018" s="17"/>
      <c r="BD1018" s="17"/>
      <c r="BE1018" s="17"/>
      <c r="BF1018" s="17"/>
      <c r="BG1018" s="17"/>
      <c r="BH1018" s="17"/>
      <c r="BI1018" s="17"/>
      <c r="BJ1018" s="17"/>
      <c r="CA1018" s="18"/>
    </row>
    <row r="1019" spans="45:79">
      <c r="AS1019" s="16"/>
      <c r="AZ1019" s="17"/>
      <c r="BA1019" s="17"/>
      <c r="BB1019" s="17"/>
      <c r="BC1019" s="17"/>
      <c r="BD1019" s="17"/>
      <c r="BE1019" s="17"/>
      <c r="BF1019" s="17"/>
      <c r="BG1019" s="17"/>
      <c r="BH1019" s="17"/>
      <c r="BI1019" s="17"/>
      <c r="BJ1019" s="17"/>
      <c r="CA1019" s="18"/>
    </row>
    <row r="1020" spans="45:79">
      <c r="AS1020" s="16"/>
      <c r="AZ1020" s="17"/>
      <c r="BA1020" s="17"/>
      <c r="BB1020" s="17"/>
      <c r="BC1020" s="17"/>
      <c r="BD1020" s="17"/>
      <c r="BE1020" s="17"/>
      <c r="BF1020" s="17"/>
      <c r="BG1020" s="17"/>
      <c r="BH1020" s="17"/>
      <c r="BI1020" s="17"/>
      <c r="BJ1020" s="17"/>
      <c r="CA1020" s="18"/>
    </row>
    <row r="1021" spans="45:79">
      <c r="AS1021" s="16"/>
      <c r="AZ1021" s="17"/>
      <c r="BA1021" s="17"/>
      <c r="BB1021" s="17"/>
      <c r="BC1021" s="17"/>
      <c r="BD1021" s="17"/>
      <c r="BE1021" s="17"/>
      <c r="BF1021" s="17"/>
      <c r="BG1021" s="17"/>
      <c r="BH1021" s="17"/>
      <c r="BI1021" s="17"/>
      <c r="BJ1021" s="17"/>
      <c r="CA1021" s="18"/>
    </row>
    <row r="1022" spans="45:79">
      <c r="AS1022" s="16"/>
      <c r="AZ1022" s="17"/>
      <c r="BA1022" s="17"/>
      <c r="BB1022" s="17"/>
      <c r="BC1022" s="17"/>
      <c r="BD1022" s="17"/>
      <c r="BE1022" s="17"/>
      <c r="BF1022" s="17"/>
      <c r="BG1022" s="17"/>
      <c r="BH1022" s="17"/>
      <c r="BI1022" s="17"/>
      <c r="BJ1022" s="17"/>
      <c r="CA1022" s="18"/>
    </row>
    <row r="1023" spans="45:79">
      <c r="AS1023" s="16"/>
      <c r="AZ1023" s="17"/>
      <c r="BA1023" s="17"/>
      <c r="BB1023" s="17"/>
      <c r="BC1023" s="17"/>
      <c r="BD1023" s="17"/>
      <c r="BE1023" s="17"/>
      <c r="BF1023" s="17"/>
      <c r="BG1023" s="17"/>
      <c r="BH1023" s="17"/>
      <c r="BI1023" s="17"/>
      <c r="BJ1023" s="17"/>
      <c r="CA1023" s="18"/>
    </row>
    <row r="1024" spans="45:79">
      <c r="AS1024" s="16"/>
      <c r="AZ1024" s="17"/>
      <c r="BA1024" s="17"/>
      <c r="BB1024" s="17"/>
      <c r="BC1024" s="17"/>
      <c r="BD1024" s="17"/>
      <c r="BE1024" s="17"/>
      <c r="BF1024" s="17"/>
      <c r="BG1024" s="17"/>
      <c r="BH1024" s="17"/>
      <c r="BI1024" s="17"/>
      <c r="BJ1024" s="17"/>
      <c r="CA1024" s="18"/>
    </row>
    <row r="1025" spans="45:79">
      <c r="AS1025" s="16"/>
      <c r="AZ1025" s="17"/>
      <c r="BA1025" s="17"/>
      <c r="BB1025" s="17"/>
      <c r="BC1025" s="17"/>
      <c r="BD1025" s="17"/>
      <c r="BE1025" s="17"/>
      <c r="BF1025" s="17"/>
      <c r="BG1025" s="17"/>
      <c r="BH1025" s="17"/>
      <c r="BI1025" s="17"/>
      <c r="BJ1025" s="17"/>
      <c r="CA1025" s="18"/>
    </row>
    <row r="1026" spans="45:79">
      <c r="AS1026" s="16"/>
      <c r="AZ1026" s="17"/>
      <c r="BA1026" s="17"/>
      <c r="BB1026" s="17"/>
      <c r="BC1026" s="17"/>
      <c r="BD1026" s="17"/>
      <c r="BE1026" s="17"/>
      <c r="BF1026" s="17"/>
      <c r="BG1026" s="17"/>
      <c r="BH1026" s="17"/>
      <c r="BI1026" s="17"/>
      <c r="BJ1026" s="17"/>
      <c r="CA1026" s="18"/>
    </row>
    <row r="1027" spans="45:79">
      <c r="AS1027" s="16"/>
      <c r="AZ1027" s="17"/>
      <c r="BA1027" s="17"/>
      <c r="BB1027" s="17"/>
      <c r="BC1027" s="17"/>
      <c r="BD1027" s="17"/>
      <c r="BE1027" s="17"/>
      <c r="BF1027" s="17"/>
      <c r="BG1027" s="17"/>
      <c r="BH1027" s="17"/>
      <c r="BI1027" s="17"/>
      <c r="BJ1027" s="17"/>
      <c r="CA1027" s="18"/>
    </row>
    <row r="1028" spans="45:79">
      <c r="AS1028" s="16"/>
      <c r="AZ1028" s="17"/>
      <c r="BA1028" s="17"/>
      <c r="BB1028" s="17"/>
      <c r="BC1028" s="17"/>
      <c r="BD1028" s="17"/>
      <c r="BE1028" s="17"/>
      <c r="BF1028" s="17"/>
      <c r="BG1028" s="17"/>
      <c r="BH1028" s="17"/>
      <c r="BI1028" s="17"/>
      <c r="BJ1028" s="17"/>
      <c r="CA1028" s="18"/>
    </row>
    <row r="1029" spans="45:79">
      <c r="AS1029" s="16"/>
      <c r="AZ1029" s="17"/>
      <c r="BA1029" s="17"/>
      <c r="BB1029" s="17"/>
      <c r="BC1029" s="17"/>
      <c r="BD1029" s="17"/>
      <c r="BE1029" s="17"/>
      <c r="BF1029" s="17"/>
      <c r="BG1029" s="17"/>
      <c r="BH1029" s="17"/>
      <c r="BI1029" s="17"/>
      <c r="BJ1029" s="17"/>
      <c r="CA1029" s="18"/>
    </row>
    <row r="1030" spans="45:79">
      <c r="AS1030" s="16"/>
      <c r="AZ1030" s="17"/>
      <c r="BA1030" s="17"/>
      <c r="BB1030" s="17"/>
      <c r="BC1030" s="17"/>
      <c r="BD1030" s="17"/>
      <c r="BE1030" s="17"/>
      <c r="BF1030" s="17"/>
      <c r="BG1030" s="17"/>
      <c r="BH1030" s="17"/>
      <c r="BI1030" s="17"/>
      <c r="BJ1030" s="17"/>
      <c r="CA1030" s="18"/>
    </row>
    <row r="1031" spans="45:79">
      <c r="AS1031" s="16"/>
      <c r="AZ1031" s="17"/>
      <c r="BA1031" s="17"/>
      <c r="BB1031" s="17"/>
      <c r="BC1031" s="17"/>
      <c r="BD1031" s="17"/>
      <c r="BE1031" s="17"/>
      <c r="BF1031" s="17"/>
      <c r="BG1031" s="17"/>
      <c r="BH1031" s="17"/>
      <c r="BI1031" s="17"/>
      <c r="BJ1031" s="17"/>
      <c r="CA1031" s="18"/>
    </row>
    <row r="1032" spans="45:79">
      <c r="AS1032" s="16"/>
      <c r="AZ1032" s="17"/>
      <c r="BA1032" s="17"/>
      <c r="BB1032" s="17"/>
      <c r="BC1032" s="17"/>
      <c r="BD1032" s="17"/>
      <c r="BE1032" s="17"/>
      <c r="BF1032" s="17"/>
      <c r="BG1032" s="17"/>
      <c r="BH1032" s="17"/>
      <c r="BI1032" s="17"/>
      <c r="BJ1032" s="17"/>
      <c r="CA1032" s="18"/>
    </row>
    <row r="1033" spans="45:79">
      <c r="AS1033" s="16"/>
      <c r="AZ1033" s="17"/>
      <c r="BA1033" s="17"/>
      <c r="BB1033" s="17"/>
      <c r="BC1033" s="17"/>
      <c r="BD1033" s="17"/>
      <c r="BE1033" s="17"/>
      <c r="BF1033" s="17"/>
      <c r="BG1033" s="17"/>
      <c r="BH1033" s="17"/>
      <c r="BI1033" s="17"/>
      <c r="BJ1033" s="17"/>
      <c r="CA1033" s="18"/>
    </row>
    <row r="1034" spans="45:79">
      <c r="AS1034" s="16"/>
      <c r="AZ1034" s="17"/>
      <c r="BA1034" s="17"/>
      <c r="BB1034" s="17"/>
      <c r="BC1034" s="17"/>
      <c r="BD1034" s="17"/>
      <c r="BE1034" s="17"/>
      <c r="BF1034" s="17"/>
      <c r="BG1034" s="17"/>
      <c r="BH1034" s="17"/>
      <c r="BI1034" s="17"/>
      <c r="BJ1034" s="17"/>
      <c r="CA1034" s="18"/>
    </row>
    <row r="1035" spans="45:79">
      <c r="AS1035" s="16"/>
      <c r="AZ1035" s="17"/>
      <c r="BA1035" s="17"/>
      <c r="BB1035" s="17"/>
      <c r="BC1035" s="17"/>
      <c r="BD1035" s="17"/>
      <c r="BE1035" s="17"/>
      <c r="BF1035" s="17"/>
      <c r="BG1035" s="17"/>
      <c r="BH1035" s="17"/>
      <c r="BI1035" s="17"/>
      <c r="BJ1035" s="17"/>
      <c r="CA1035" s="18"/>
    </row>
    <row r="1036" spans="45:79">
      <c r="AS1036" s="16"/>
      <c r="AZ1036" s="17"/>
      <c r="BA1036" s="17"/>
      <c r="BB1036" s="17"/>
      <c r="BC1036" s="17"/>
      <c r="BD1036" s="17"/>
      <c r="BE1036" s="17"/>
      <c r="BF1036" s="17"/>
      <c r="BG1036" s="17"/>
      <c r="BH1036" s="17"/>
      <c r="BI1036" s="17"/>
      <c r="BJ1036" s="17"/>
      <c r="CA1036" s="18"/>
    </row>
    <row r="1037" spans="45:79">
      <c r="AS1037" s="16"/>
      <c r="AZ1037" s="17"/>
      <c r="BA1037" s="17"/>
      <c r="BB1037" s="17"/>
      <c r="BC1037" s="17"/>
      <c r="BD1037" s="17"/>
      <c r="BE1037" s="17"/>
      <c r="BF1037" s="17"/>
      <c r="BG1037" s="17"/>
      <c r="BH1037" s="17"/>
      <c r="BI1037" s="17"/>
      <c r="BJ1037" s="17"/>
      <c r="CA1037" s="18"/>
    </row>
    <row r="1038" spans="45:79">
      <c r="AS1038" s="16"/>
      <c r="AZ1038" s="17"/>
      <c r="BA1038" s="17"/>
      <c r="BB1038" s="17"/>
      <c r="BC1038" s="17"/>
      <c r="BD1038" s="17"/>
      <c r="BE1038" s="17"/>
      <c r="BF1038" s="17"/>
      <c r="BG1038" s="17"/>
      <c r="BH1038" s="17"/>
      <c r="BI1038" s="17"/>
      <c r="BJ1038" s="17"/>
      <c r="CA1038" s="18"/>
    </row>
    <row r="1039" spans="45:79">
      <c r="AS1039" s="16"/>
      <c r="AZ1039" s="17"/>
      <c r="BA1039" s="17"/>
      <c r="BB1039" s="17"/>
      <c r="BC1039" s="17"/>
      <c r="BD1039" s="17"/>
      <c r="BE1039" s="17"/>
      <c r="BF1039" s="17"/>
      <c r="BG1039" s="17"/>
      <c r="BH1039" s="17"/>
      <c r="BI1039" s="17"/>
      <c r="BJ1039" s="17"/>
      <c r="CA1039" s="18"/>
    </row>
    <row r="1040" spans="45:79">
      <c r="AS1040" s="16"/>
      <c r="AZ1040" s="17"/>
      <c r="BA1040" s="17"/>
      <c r="BB1040" s="17"/>
      <c r="BC1040" s="17"/>
      <c r="BD1040" s="17"/>
      <c r="BE1040" s="17"/>
      <c r="BF1040" s="17"/>
      <c r="BG1040" s="17"/>
      <c r="BH1040" s="17"/>
      <c r="BI1040" s="17"/>
      <c r="BJ1040" s="17"/>
      <c r="CA1040" s="18"/>
    </row>
    <row r="1041" spans="45:79">
      <c r="AS1041" s="16"/>
      <c r="AZ1041" s="17"/>
      <c r="BA1041" s="17"/>
      <c r="BB1041" s="17"/>
      <c r="BC1041" s="17"/>
      <c r="BD1041" s="17"/>
      <c r="BE1041" s="17"/>
      <c r="BF1041" s="17"/>
      <c r="BG1041" s="17"/>
      <c r="BH1041" s="17"/>
      <c r="BI1041" s="17"/>
      <c r="BJ1041" s="17"/>
      <c r="CA1041" s="18"/>
    </row>
    <row r="1042" spans="45:79">
      <c r="AS1042" s="16"/>
      <c r="AZ1042" s="17"/>
      <c r="BA1042" s="17"/>
      <c r="BB1042" s="17"/>
      <c r="BC1042" s="17"/>
      <c r="BD1042" s="17"/>
      <c r="BE1042" s="17"/>
      <c r="BF1042" s="17"/>
      <c r="BG1042" s="17"/>
      <c r="BH1042" s="17"/>
      <c r="BI1042" s="17"/>
      <c r="BJ1042" s="17"/>
      <c r="CA1042" s="18"/>
    </row>
    <row r="1043" spans="45:79">
      <c r="AS1043" s="16"/>
      <c r="AZ1043" s="17"/>
      <c r="BA1043" s="17"/>
      <c r="BB1043" s="17"/>
      <c r="BC1043" s="17"/>
      <c r="BD1043" s="17"/>
      <c r="BE1043" s="17"/>
      <c r="BF1043" s="17"/>
      <c r="BG1043" s="17"/>
      <c r="BH1043" s="17"/>
      <c r="BI1043" s="17"/>
      <c r="BJ1043" s="17"/>
      <c r="CA1043" s="18"/>
    </row>
    <row r="1044" spans="45:79">
      <c r="AS1044" s="16"/>
      <c r="AZ1044" s="17"/>
      <c r="BA1044" s="17"/>
      <c r="BB1044" s="17"/>
      <c r="BC1044" s="17"/>
      <c r="BD1044" s="17"/>
      <c r="BE1044" s="17"/>
      <c r="BF1044" s="17"/>
      <c r="BG1044" s="17"/>
      <c r="BH1044" s="17"/>
      <c r="BI1044" s="17"/>
      <c r="BJ1044" s="17"/>
      <c r="CA1044" s="18"/>
    </row>
    <row r="1045" spans="45:79">
      <c r="AS1045" s="16"/>
      <c r="AZ1045" s="17"/>
      <c r="BA1045" s="17"/>
      <c r="BB1045" s="17"/>
      <c r="BC1045" s="17"/>
      <c r="BD1045" s="17"/>
      <c r="BE1045" s="17"/>
      <c r="BF1045" s="17"/>
      <c r="BG1045" s="17"/>
      <c r="BH1045" s="17"/>
      <c r="BI1045" s="17"/>
      <c r="BJ1045" s="17"/>
      <c r="CA1045" s="18"/>
    </row>
    <row r="1046" spans="45:79">
      <c r="AS1046" s="16"/>
      <c r="AZ1046" s="17"/>
      <c r="BA1046" s="17"/>
      <c r="BB1046" s="17"/>
      <c r="BC1046" s="17"/>
      <c r="BD1046" s="17"/>
      <c r="BE1046" s="17"/>
      <c r="BF1046" s="17"/>
      <c r="BG1046" s="17"/>
      <c r="BH1046" s="17"/>
      <c r="BI1046" s="17"/>
      <c r="BJ1046" s="17"/>
      <c r="CA1046" s="18"/>
    </row>
    <row r="1047" spans="45:79">
      <c r="AS1047" s="16"/>
      <c r="AZ1047" s="17"/>
      <c r="BA1047" s="17"/>
      <c r="BB1047" s="17"/>
      <c r="BC1047" s="17"/>
      <c r="BD1047" s="17"/>
      <c r="BE1047" s="17"/>
      <c r="BF1047" s="17"/>
      <c r="BG1047" s="17"/>
      <c r="BH1047" s="17"/>
      <c r="BI1047" s="17"/>
      <c r="BJ1047" s="17"/>
      <c r="CA1047" s="18"/>
    </row>
    <row r="1048" spans="45:79">
      <c r="AS1048" s="16"/>
      <c r="AZ1048" s="17"/>
      <c r="BA1048" s="17"/>
      <c r="BB1048" s="17"/>
      <c r="BC1048" s="17"/>
      <c r="BD1048" s="17"/>
      <c r="BE1048" s="17"/>
      <c r="BF1048" s="17"/>
      <c r="BG1048" s="17"/>
      <c r="BH1048" s="17"/>
      <c r="BI1048" s="17"/>
      <c r="BJ1048" s="17"/>
      <c r="CA1048" s="18"/>
    </row>
    <row r="1049" spans="45:79">
      <c r="AS1049" s="16"/>
      <c r="AZ1049" s="17"/>
      <c r="BA1049" s="17"/>
      <c r="BB1049" s="17"/>
      <c r="BC1049" s="17"/>
      <c r="BD1049" s="17"/>
      <c r="BE1049" s="17"/>
      <c r="BF1049" s="17"/>
      <c r="BG1049" s="17"/>
      <c r="BH1049" s="17"/>
      <c r="BI1049" s="17"/>
      <c r="BJ1049" s="17"/>
      <c r="CA1049" s="18"/>
    </row>
    <row r="1050" spans="45:79">
      <c r="AS1050" s="16"/>
      <c r="AZ1050" s="17"/>
      <c r="BA1050" s="17"/>
      <c r="BB1050" s="17"/>
      <c r="BC1050" s="17"/>
      <c r="BD1050" s="17"/>
      <c r="BE1050" s="17"/>
      <c r="BF1050" s="17"/>
      <c r="BG1050" s="17"/>
      <c r="BH1050" s="17"/>
      <c r="BI1050" s="17"/>
      <c r="BJ1050" s="17"/>
      <c r="CA1050" s="18"/>
    </row>
    <row r="1051" spans="45:79">
      <c r="AS1051" s="16"/>
      <c r="AZ1051" s="17"/>
      <c r="BA1051" s="17"/>
      <c r="BB1051" s="17"/>
      <c r="BC1051" s="17"/>
      <c r="BD1051" s="17"/>
      <c r="BE1051" s="17"/>
      <c r="BF1051" s="17"/>
      <c r="BG1051" s="17"/>
      <c r="BH1051" s="17"/>
      <c r="BI1051" s="17"/>
      <c r="BJ1051" s="17"/>
      <c r="CA1051" s="18"/>
    </row>
    <row r="1052" spans="45:79">
      <c r="AS1052" s="16"/>
      <c r="AZ1052" s="17"/>
      <c r="BA1052" s="17"/>
      <c r="BB1052" s="17"/>
      <c r="BC1052" s="17"/>
      <c r="BD1052" s="17"/>
      <c r="BE1052" s="17"/>
      <c r="BF1052" s="17"/>
      <c r="BG1052" s="17"/>
      <c r="BH1052" s="17"/>
      <c r="BI1052" s="17"/>
      <c r="BJ1052" s="17"/>
      <c r="CA1052" s="18"/>
    </row>
    <row r="1053" spans="45:79">
      <c r="AS1053" s="16"/>
      <c r="AZ1053" s="17"/>
      <c r="BA1053" s="17"/>
      <c r="BB1053" s="17"/>
      <c r="BC1053" s="17"/>
      <c r="BD1053" s="17"/>
      <c r="BE1053" s="17"/>
      <c r="BF1053" s="17"/>
      <c r="BG1053" s="17"/>
      <c r="BH1053" s="17"/>
      <c r="BI1053" s="17"/>
      <c r="BJ1053" s="17"/>
      <c r="CA1053" s="18"/>
    </row>
    <row r="1054" spans="45:79">
      <c r="AS1054" s="16"/>
      <c r="AZ1054" s="17"/>
      <c r="BA1054" s="17"/>
      <c r="BB1054" s="17"/>
      <c r="BC1054" s="17"/>
      <c r="BD1054" s="17"/>
      <c r="BE1054" s="17"/>
      <c r="BF1054" s="17"/>
      <c r="BG1054" s="17"/>
      <c r="BH1054" s="17"/>
      <c r="BI1054" s="17"/>
      <c r="BJ1054" s="17"/>
      <c r="CA1054" s="18"/>
    </row>
    <row r="1055" spans="45:79">
      <c r="AS1055" s="16"/>
      <c r="AZ1055" s="17"/>
      <c r="BA1055" s="17"/>
      <c r="BB1055" s="17"/>
      <c r="BC1055" s="17"/>
      <c r="BD1055" s="17"/>
      <c r="BE1055" s="17"/>
      <c r="BF1055" s="17"/>
      <c r="BG1055" s="17"/>
      <c r="BH1055" s="17"/>
      <c r="BI1055" s="17"/>
      <c r="BJ1055" s="17"/>
      <c r="CA1055" s="18"/>
    </row>
    <row r="1056" spans="45:79">
      <c r="AS1056" s="16"/>
      <c r="AZ1056" s="17"/>
      <c r="BA1056" s="17"/>
      <c r="BB1056" s="17"/>
      <c r="BC1056" s="17"/>
      <c r="BD1056" s="17"/>
      <c r="BE1056" s="17"/>
      <c r="BF1056" s="17"/>
      <c r="BG1056" s="17"/>
      <c r="BH1056" s="17"/>
      <c r="BI1056" s="17"/>
      <c r="BJ1056" s="17"/>
      <c r="CA1056" s="18"/>
    </row>
    <row r="1057" spans="45:79">
      <c r="AS1057" s="16"/>
      <c r="AZ1057" s="17"/>
      <c r="BA1057" s="17"/>
      <c r="BB1057" s="17"/>
      <c r="BC1057" s="17"/>
      <c r="BD1057" s="17"/>
      <c r="BE1057" s="17"/>
      <c r="BF1057" s="17"/>
      <c r="BG1057" s="17"/>
      <c r="BH1057" s="17"/>
      <c r="BI1057" s="17"/>
      <c r="BJ1057" s="17"/>
      <c r="CA1057" s="18"/>
    </row>
    <row r="1058" spans="45:79">
      <c r="AS1058" s="16"/>
      <c r="AZ1058" s="17"/>
      <c r="BA1058" s="17"/>
      <c r="BB1058" s="17"/>
      <c r="BC1058" s="17"/>
      <c r="BD1058" s="17"/>
      <c r="BE1058" s="17"/>
      <c r="BF1058" s="17"/>
      <c r="BG1058" s="17"/>
      <c r="BH1058" s="17"/>
      <c r="BI1058" s="17"/>
      <c r="BJ1058" s="17"/>
      <c r="CA1058" s="18"/>
    </row>
    <row r="1059" spans="45:79">
      <c r="AS1059" s="16"/>
      <c r="AZ1059" s="17"/>
      <c r="BA1059" s="17"/>
      <c r="BB1059" s="17"/>
      <c r="BC1059" s="17"/>
      <c r="BD1059" s="17"/>
      <c r="BE1059" s="17"/>
      <c r="BF1059" s="17"/>
      <c r="BG1059" s="17"/>
      <c r="BH1059" s="17"/>
      <c r="BI1059" s="17"/>
      <c r="BJ1059" s="17"/>
      <c r="CA1059" s="18"/>
    </row>
    <row r="1060" spans="45:79">
      <c r="AS1060" s="16"/>
      <c r="AZ1060" s="17"/>
      <c r="BA1060" s="17"/>
      <c r="BB1060" s="17"/>
      <c r="BC1060" s="17"/>
      <c r="BD1060" s="17"/>
      <c r="BE1060" s="17"/>
      <c r="BF1060" s="17"/>
      <c r="BG1060" s="17"/>
      <c r="BH1060" s="17"/>
      <c r="BI1060" s="17"/>
      <c r="BJ1060" s="17"/>
      <c r="CA1060" s="18"/>
    </row>
    <row r="1061" spans="45:79">
      <c r="AS1061" s="16"/>
      <c r="AZ1061" s="17"/>
      <c r="BA1061" s="17"/>
      <c r="BB1061" s="17"/>
      <c r="BC1061" s="17"/>
      <c r="BD1061" s="17"/>
      <c r="BE1061" s="17"/>
      <c r="BF1061" s="17"/>
      <c r="BG1061" s="17"/>
      <c r="BH1061" s="17"/>
      <c r="BI1061" s="17"/>
      <c r="BJ1061" s="17"/>
      <c r="CA1061" s="18"/>
    </row>
    <row r="1062" spans="45:79">
      <c r="AS1062" s="16"/>
      <c r="AZ1062" s="17"/>
      <c r="BA1062" s="17"/>
      <c r="BB1062" s="17"/>
      <c r="BC1062" s="17"/>
      <c r="BD1062" s="17"/>
      <c r="BE1062" s="17"/>
      <c r="BF1062" s="17"/>
      <c r="BG1062" s="17"/>
      <c r="BH1062" s="17"/>
      <c r="BI1062" s="17"/>
      <c r="BJ1062" s="17"/>
      <c r="CA1062" s="18"/>
    </row>
    <row r="1063" spans="45:79">
      <c r="AS1063" s="16"/>
      <c r="AZ1063" s="17"/>
      <c r="BA1063" s="17"/>
      <c r="BB1063" s="17"/>
      <c r="BC1063" s="17"/>
      <c r="BD1063" s="17"/>
      <c r="BE1063" s="17"/>
      <c r="BF1063" s="17"/>
      <c r="BG1063" s="17"/>
      <c r="BH1063" s="17"/>
      <c r="BI1063" s="17"/>
      <c r="BJ1063" s="17"/>
      <c r="CA1063" s="18"/>
    </row>
    <row r="1064" spans="45:79">
      <c r="AS1064" s="16"/>
      <c r="AZ1064" s="17"/>
      <c r="BA1064" s="17"/>
      <c r="BB1064" s="17"/>
      <c r="BC1064" s="17"/>
      <c r="BD1064" s="17"/>
      <c r="BE1064" s="17"/>
      <c r="BF1064" s="17"/>
      <c r="BG1064" s="17"/>
      <c r="BH1064" s="17"/>
      <c r="BI1064" s="17"/>
      <c r="BJ1064" s="17"/>
      <c r="CA1064" s="18"/>
    </row>
    <row r="1065" spans="45:79">
      <c r="AS1065" s="16"/>
      <c r="AZ1065" s="17"/>
      <c r="BA1065" s="17"/>
      <c r="BB1065" s="17"/>
      <c r="BC1065" s="17"/>
      <c r="BD1065" s="17"/>
      <c r="BE1065" s="17"/>
      <c r="BF1065" s="17"/>
      <c r="BG1065" s="17"/>
      <c r="BH1065" s="17"/>
      <c r="BI1065" s="17"/>
      <c r="BJ1065" s="17"/>
      <c r="CA1065" s="18"/>
    </row>
    <row r="1066" spans="45:79">
      <c r="AS1066" s="16"/>
      <c r="AZ1066" s="17"/>
      <c r="BA1066" s="17"/>
      <c r="BB1066" s="17"/>
      <c r="BC1066" s="17"/>
      <c r="BD1066" s="17"/>
      <c r="BE1066" s="17"/>
      <c r="BF1066" s="17"/>
      <c r="BG1066" s="17"/>
      <c r="BH1066" s="17"/>
      <c r="BI1066" s="17"/>
      <c r="BJ1066" s="17"/>
      <c r="CA1066" s="18"/>
    </row>
    <row r="1067" spans="45:79">
      <c r="AS1067" s="16"/>
      <c r="AZ1067" s="17"/>
      <c r="BA1067" s="17"/>
      <c r="BB1067" s="17"/>
      <c r="BC1067" s="17"/>
      <c r="BD1067" s="17"/>
      <c r="BE1067" s="17"/>
      <c r="BF1067" s="17"/>
      <c r="BG1067" s="17"/>
      <c r="BH1067" s="17"/>
      <c r="BI1067" s="17"/>
      <c r="BJ1067" s="17"/>
      <c r="CA1067" s="18"/>
    </row>
    <row r="1068" spans="45:79">
      <c r="AS1068" s="16"/>
      <c r="AZ1068" s="17"/>
      <c r="BA1068" s="17"/>
      <c r="BB1068" s="17"/>
      <c r="BC1068" s="17"/>
      <c r="BD1068" s="17"/>
      <c r="BE1068" s="17"/>
      <c r="BF1068" s="17"/>
      <c r="BG1068" s="17"/>
      <c r="BH1068" s="17"/>
      <c r="BI1068" s="17"/>
      <c r="BJ1068" s="17"/>
      <c r="CA1068" s="18"/>
    </row>
    <row r="1069" spans="45:79">
      <c r="AS1069" s="16"/>
      <c r="AZ1069" s="17"/>
      <c r="BA1069" s="17"/>
      <c r="BB1069" s="17"/>
      <c r="BC1069" s="17"/>
      <c r="BD1069" s="17"/>
      <c r="BE1069" s="17"/>
      <c r="BF1069" s="17"/>
      <c r="BG1069" s="17"/>
      <c r="BH1069" s="17"/>
      <c r="BI1069" s="17"/>
      <c r="BJ1069" s="17"/>
      <c r="CA1069" s="18"/>
    </row>
    <row r="1070" spans="45:79">
      <c r="AS1070" s="16"/>
      <c r="AZ1070" s="17"/>
      <c r="BA1070" s="17"/>
      <c r="BB1070" s="17"/>
      <c r="BC1070" s="17"/>
      <c r="BD1070" s="17"/>
      <c r="BE1070" s="17"/>
      <c r="BF1070" s="17"/>
      <c r="BG1070" s="17"/>
      <c r="BH1070" s="17"/>
      <c r="BI1070" s="17"/>
      <c r="BJ1070" s="17"/>
      <c r="CA1070" s="18"/>
    </row>
    <row r="1071" spans="45:79">
      <c r="AS1071" s="16"/>
      <c r="AZ1071" s="17"/>
      <c r="BA1071" s="17"/>
      <c r="BB1071" s="17"/>
      <c r="BC1071" s="17"/>
      <c r="BD1071" s="17"/>
      <c r="BE1071" s="17"/>
      <c r="BF1071" s="17"/>
      <c r="BG1071" s="17"/>
      <c r="BH1071" s="17"/>
      <c r="BI1071" s="17"/>
      <c r="BJ1071" s="17"/>
      <c r="CA1071" s="18"/>
    </row>
    <row r="1072" spans="45:79">
      <c r="AS1072" s="16"/>
      <c r="AZ1072" s="17"/>
      <c r="BA1072" s="17"/>
      <c r="BB1072" s="17"/>
      <c r="BC1072" s="17"/>
      <c r="BD1072" s="17"/>
      <c r="BE1072" s="17"/>
      <c r="BF1072" s="17"/>
      <c r="BG1072" s="17"/>
      <c r="BH1072" s="17"/>
      <c r="BI1072" s="17"/>
      <c r="BJ1072" s="17"/>
      <c r="CA1072" s="18"/>
    </row>
    <row r="1073" spans="45:79">
      <c r="AS1073" s="16"/>
      <c r="AZ1073" s="17"/>
      <c r="BA1073" s="17"/>
      <c r="BB1073" s="17"/>
      <c r="BC1073" s="17"/>
      <c r="BD1073" s="17"/>
      <c r="BE1073" s="17"/>
      <c r="BF1073" s="17"/>
      <c r="BG1073" s="17"/>
      <c r="BH1073" s="17"/>
      <c r="BI1073" s="17"/>
      <c r="BJ1073" s="17"/>
      <c r="CA1073" s="18"/>
    </row>
    <row r="1074" spans="45:79">
      <c r="AS1074" s="16"/>
      <c r="AZ1074" s="17"/>
      <c r="BA1074" s="17"/>
      <c r="BB1074" s="17"/>
      <c r="BC1074" s="17"/>
      <c r="BD1074" s="17"/>
      <c r="BE1074" s="17"/>
      <c r="BF1074" s="17"/>
      <c r="BG1074" s="17"/>
      <c r="BH1074" s="17"/>
      <c r="BI1074" s="17"/>
      <c r="BJ1074" s="17"/>
      <c r="CA1074" s="18"/>
    </row>
    <row r="1075" spans="45:79">
      <c r="AS1075" s="16"/>
      <c r="AZ1075" s="17"/>
      <c r="BA1075" s="17"/>
      <c r="BB1075" s="17"/>
      <c r="BC1075" s="17"/>
      <c r="BD1075" s="17"/>
      <c r="BE1075" s="17"/>
      <c r="BF1075" s="17"/>
      <c r="BG1075" s="17"/>
      <c r="BH1075" s="17"/>
      <c r="BI1075" s="17"/>
      <c r="BJ1075" s="17"/>
      <c r="CA1075" s="18"/>
    </row>
    <row r="1076" spans="45:79">
      <c r="AS1076" s="16"/>
      <c r="AZ1076" s="17"/>
      <c r="BA1076" s="17"/>
      <c r="BB1076" s="17"/>
      <c r="BC1076" s="17"/>
      <c r="BD1076" s="17"/>
      <c r="BE1076" s="17"/>
      <c r="BF1076" s="17"/>
      <c r="BG1076" s="17"/>
      <c r="BH1076" s="17"/>
      <c r="BI1076" s="17"/>
      <c r="BJ1076" s="17"/>
      <c r="CA1076" s="18"/>
    </row>
    <row r="1077" spans="45:79">
      <c r="AS1077" s="16"/>
      <c r="AZ1077" s="17"/>
      <c r="BA1077" s="17"/>
      <c r="BB1077" s="17"/>
      <c r="BC1077" s="17"/>
      <c r="BD1077" s="17"/>
      <c r="BE1077" s="17"/>
      <c r="BF1077" s="17"/>
      <c r="BG1077" s="17"/>
      <c r="BH1077" s="17"/>
      <c r="BI1077" s="17"/>
      <c r="BJ1077" s="17"/>
      <c r="CA1077" s="18"/>
    </row>
    <row r="1078" spans="45:79">
      <c r="AS1078" s="16"/>
      <c r="AZ1078" s="17"/>
      <c r="BA1078" s="17"/>
      <c r="BB1078" s="17"/>
      <c r="BC1078" s="17"/>
      <c r="BD1078" s="17"/>
      <c r="BE1078" s="17"/>
      <c r="BF1078" s="17"/>
      <c r="BG1078" s="17"/>
      <c r="BH1078" s="17"/>
      <c r="BI1078" s="17"/>
      <c r="BJ1078" s="17"/>
      <c r="CA1078" s="18"/>
    </row>
    <row r="1079" spans="45:79">
      <c r="AS1079" s="16"/>
      <c r="AZ1079" s="17"/>
      <c r="BA1079" s="17"/>
      <c r="BB1079" s="17"/>
      <c r="BC1079" s="17"/>
      <c r="BD1079" s="17"/>
      <c r="BE1079" s="17"/>
      <c r="BF1079" s="17"/>
      <c r="BG1079" s="17"/>
      <c r="BH1079" s="17"/>
      <c r="BI1079" s="17"/>
      <c r="BJ1079" s="17"/>
      <c r="CA1079" s="18"/>
    </row>
    <row r="1080" spans="45:79">
      <c r="AS1080" s="16"/>
      <c r="AZ1080" s="17"/>
      <c r="BA1080" s="17"/>
      <c r="BB1080" s="17"/>
      <c r="BC1080" s="17"/>
      <c r="BD1080" s="17"/>
      <c r="BE1080" s="17"/>
      <c r="BF1080" s="17"/>
      <c r="BG1080" s="17"/>
      <c r="BH1080" s="17"/>
      <c r="BI1080" s="17"/>
      <c r="BJ1080" s="17"/>
      <c r="CA1080" s="18"/>
    </row>
    <row r="1081" spans="45:79">
      <c r="AS1081" s="16"/>
      <c r="AZ1081" s="17"/>
      <c r="BA1081" s="17"/>
      <c r="BB1081" s="17"/>
      <c r="BC1081" s="17"/>
      <c r="BD1081" s="17"/>
      <c r="BE1081" s="17"/>
      <c r="BF1081" s="17"/>
      <c r="BG1081" s="17"/>
      <c r="BH1081" s="17"/>
      <c r="BI1081" s="17"/>
      <c r="BJ1081" s="17"/>
      <c r="CA1081" s="18"/>
    </row>
    <row r="1082" spans="45:79">
      <c r="AS1082" s="16"/>
      <c r="AZ1082" s="17"/>
      <c r="BA1082" s="17"/>
      <c r="BB1082" s="17"/>
      <c r="BC1082" s="17"/>
      <c r="BD1082" s="17"/>
      <c r="BE1082" s="17"/>
      <c r="BF1082" s="17"/>
      <c r="BG1082" s="17"/>
      <c r="BH1082" s="17"/>
      <c r="BI1082" s="17"/>
      <c r="BJ1082" s="17"/>
      <c r="CA1082" s="18"/>
    </row>
    <row r="1083" spans="45:79">
      <c r="AS1083" s="16"/>
      <c r="AZ1083" s="17"/>
      <c r="BA1083" s="17"/>
      <c r="BB1083" s="17"/>
      <c r="BC1083" s="17"/>
      <c r="BD1083" s="17"/>
      <c r="BE1083" s="17"/>
      <c r="BF1083" s="17"/>
      <c r="BG1083" s="17"/>
      <c r="BH1083" s="17"/>
      <c r="BI1083" s="17"/>
      <c r="BJ1083" s="17"/>
      <c r="CA1083" s="18"/>
    </row>
    <row r="1084" spans="45:79">
      <c r="AS1084" s="16"/>
      <c r="AZ1084" s="17"/>
      <c r="BA1084" s="17"/>
      <c r="BB1084" s="17"/>
      <c r="BC1084" s="17"/>
      <c r="BD1084" s="17"/>
      <c r="BE1084" s="17"/>
      <c r="BF1084" s="17"/>
      <c r="BG1084" s="17"/>
      <c r="BH1084" s="17"/>
      <c r="BI1084" s="17"/>
      <c r="BJ1084" s="17"/>
      <c r="CA1084" s="18"/>
    </row>
    <row r="1085" spans="45:79">
      <c r="AS1085" s="16"/>
      <c r="AZ1085" s="17"/>
      <c r="BA1085" s="17"/>
      <c r="BB1085" s="17"/>
      <c r="BC1085" s="17"/>
      <c r="BD1085" s="17"/>
      <c r="BE1085" s="17"/>
      <c r="BF1085" s="17"/>
      <c r="BG1085" s="17"/>
      <c r="BH1085" s="17"/>
      <c r="BI1085" s="17"/>
      <c r="BJ1085" s="17"/>
      <c r="CA1085" s="18"/>
    </row>
    <row r="1086" spans="45:79">
      <c r="AS1086" s="16"/>
      <c r="AZ1086" s="17"/>
      <c r="BA1086" s="17"/>
      <c r="BB1086" s="17"/>
      <c r="BC1086" s="17"/>
      <c r="BD1086" s="17"/>
      <c r="BE1086" s="17"/>
      <c r="BF1086" s="17"/>
      <c r="BG1086" s="17"/>
      <c r="BH1086" s="17"/>
      <c r="BI1086" s="17"/>
      <c r="BJ1086" s="17"/>
      <c r="CA1086" s="18"/>
    </row>
    <row r="1087" spans="45:79">
      <c r="AS1087" s="16"/>
      <c r="AZ1087" s="17"/>
      <c r="BA1087" s="17"/>
      <c r="BB1087" s="17"/>
      <c r="BC1087" s="17"/>
      <c r="BD1087" s="17"/>
      <c r="BE1087" s="17"/>
      <c r="BF1087" s="17"/>
      <c r="BG1087" s="17"/>
      <c r="BH1087" s="17"/>
      <c r="BI1087" s="17"/>
      <c r="BJ1087" s="17"/>
      <c r="CA1087" s="18"/>
    </row>
    <row r="1088" spans="45:79">
      <c r="AS1088" s="16"/>
      <c r="AZ1088" s="17"/>
      <c r="BA1088" s="17"/>
      <c r="BB1088" s="17"/>
      <c r="BC1088" s="17"/>
      <c r="BD1088" s="17"/>
      <c r="BE1088" s="17"/>
      <c r="BF1088" s="17"/>
      <c r="BG1088" s="17"/>
      <c r="BH1088" s="17"/>
      <c r="BI1088" s="17"/>
      <c r="BJ1088" s="17"/>
      <c r="CA1088" s="18"/>
    </row>
    <row r="1089" spans="45:79">
      <c r="AS1089" s="16"/>
      <c r="AZ1089" s="17"/>
      <c r="BA1089" s="17"/>
      <c r="BB1089" s="17"/>
      <c r="BC1089" s="17"/>
      <c r="BD1089" s="17"/>
      <c r="BE1089" s="17"/>
      <c r="BF1089" s="17"/>
      <c r="BG1089" s="17"/>
      <c r="BH1089" s="17"/>
      <c r="BI1089" s="17"/>
      <c r="BJ1089" s="17"/>
      <c r="CA1089" s="18"/>
    </row>
    <row r="1090" spans="45:79">
      <c r="AS1090" s="16"/>
      <c r="AZ1090" s="17"/>
      <c r="BA1090" s="17"/>
      <c r="BB1090" s="17"/>
      <c r="BC1090" s="17"/>
      <c r="BD1090" s="17"/>
      <c r="BE1090" s="17"/>
      <c r="BF1090" s="17"/>
      <c r="BG1090" s="17"/>
      <c r="BH1090" s="17"/>
      <c r="BI1090" s="17"/>
      <c r="BJ1090" s="17"/>
      <c r="CA1090" s="18"/>
    </row>
    <row r="1091" spans="45:79">
      <c r="AS1091" s="16"/>
      <c r="AZ1091" s="17"/>
      <c r="BA1091" s="17"/>
      <c r="BB1091" s="17"/>
      <c r="BC1091" s="17"/>
      <c r="BD1091" s="17"/>
      <c r="BE1091" s="17"/>
      <c r="BF1091" s="17"/>
      <c r="BG1091" s="17"/>
      <c r="BH1091" s="17"/>
      <c r="BI1091" s="17"/>
      <c r="BJ1091" s="17"/>
      <c r="CA1091" s="18"/>
    </row>
    <row r="1092" spans="45:79">
      <c r="AS1092" s="16"/>
      <c r="AZ1092" s="17"/>
      <c r="BA1092" s="17"/>
      <c r="BB1092" s="17"/>
      <c r="BC1092" s="17"/>
      <c r="BD1092" s="17"/>
      <c r="BE1092" s="17"/>
      <c r="BF1092" s="17"/>
      <c r="BG1092" s="17"/>
      <c r="BH1092" s="17"/>
      <c r="BI1092" s="17"/>
      <c r="BJ1092" s="17"/>
      <c r="CA1092" s="18"/>
    </row>
    <row r="1093" spans="45:79">
      <c r="AS1093" s="16"/>
      <c r="AZ1093" s="17"/>
      <c r="BA1093" s="17"/>
      <c r="BB1093" s="17"/>
      <c r="BC1093" s="17"/>
      <c r="BD1093" s="17"/>
      <c r="BE1093" s="17"/>
      <c r="BF1093" s="17"/>
      <c r="BG1093" s="17"/>
      <c r="BH1093" s="17"/>
      <c r="BI1093" s="17"/>
      <c r="BJ1093" s="17"/>
      <c r="CA1093" s="18"/>
    </row>
    <row r="1094" spans="45:79">
      <c r="AS1094" s="16"/>
      <c r="AZ1094" s="17"/>
      <c r="BA1094" s="17"/>
      <c r="BB1094" s="17"/>
      <c r="BC1094" s="17"/>
      <c r="BD1094" s="17"/>
      <c r="BE1094" s="17"/>
      <c r="BF1094" s="17"/>
      <c r="BG1094" s="17"/>
      <c r="BH1094" s="17"/>
      <c r="BI1094" s="17"/>
      <c r="BJ1094" s="17"/>
      <c r="CA1094" s="18"/>
    </row>
    <row r="1095" spans="45:79">
      <c r="AS1095" s="16"/>
      <c r="AZ1095" s="17"/>
      <c r="BA1095" s="17"/>
      <c r="BB1095" s="17"/>
      <c r="BC1095" s="17"/>
      <c r="BD1095" s="17"/>
      <c r="BE1095" s="17"/>
      <c r="BF1095" s="17"/>
      <c r="BG1095" s="17"/>
      <c r="BH1095" s="17"/>
      <c r="BI1095" s="17"/>
      <c r="BJ1095" s="17"/>
      <c r="CA1095" s="18"/>
    </row>
    <row r="1096" spans="45:79">
      <c r="AS1096" s="16"/>
      <c r="AZ1096" s="17"/>
      <c r="BA1096" s="17"/>
      <c r="BB1096" s="17"/>
      <c r="BC1096" s="17"/>
      <c r="BD1096" s="17"/>
      <c r="BE1096" s="17"/>
      <c r="BF1096" s="17"/>
      <c r="BG1096" s="17"/>
      <c r="BH1096" s="17"/>
      <c r="BI1096" s="17"/>
      <c r="BJ1096" s="17"/>
      <c r="CA1096" s="18"/>
    </row>
    <row r="1097" spans="45:79">
      <c r="AS1097" s="16"/>
      <c r="AZ1097" s="17"/>
      <c r="BA1097" s="17"/>
      <c r="BB1097" s="17"/>
      <c r="BC1097" s="17"/>
      <c r="BD1097" s="17"/>
      <c r="BE1097" s="17"/>
      <c r="BF1097" s="17"/>
      <c r="BG1097" s="17"/>
      <c r="BH1097" s="17"/>
      <c r="BI1097" s="17"/>
      <c r="BJ1097" s="17"/>
      <c r="CA1097" s="18"/>
    </row>
    <row r="1098" spans="45:79">
      <c r="AS1098" s="16"/>
      <c r="AZ1098" s="17"/>
      <c r="BA1098" s="17"/>
      <c r="BB1098" s="17"/>
      <c r="BC1098" s="17"/>
      <c r="BD1098" s="17"/>
      <c r="BE1098" s="17"/>
      <c r="BF1098" s="17"/>
      <c r="BG1098" s="17"/>
      <c r="BH1098" s="17"/>
      <c r="BI1098" s="17"/>
      <c r="BJ1098" s="17"/>
      <c r="CA1098" s="18"/>
    </row>
    <row r="1099" spans="45:79">
      <c r="AS1099" s="16"/>
      <c r="AZ1099" s="17"/>
      <c r="BA1099" s="17"/>
      <c r="BB1099" s="17"/>
      <c r="BC1099" s="17"/>
      <c r="BD1099" s="17"/>
      <c r="BE1099" s="17"/>
      <c r="BF1099" s="17"/>
      <c r="BG1099" s="17"/>
      <c r="BH1099" s="17"/>
      <c r="BI1099" s="17"/>
      <c r="BJ1099" s="17"/>
      <c r="CA1099" s="18"/>
    </row>
    <row r="1100" spans="45:79">
      <c r="AS1100" s="16"/>
      <c r="AZ1100" s="17"/>
      <c r="BA1100" s="17"/>
      <c r="BB1100" s="17"/>
      <c r="BC1100" s="17"/>
      <c r="BD1100" s="17"/>
      <c r="BE1100" s="17"/>
      <c r="BF1100" s="17"/>
      <c r="BG1100" s="17"/>
      <c r="BH1100" s="17"/>
      <c r="BI1100" s="17"/>
      <c r="BJ1100" s="17"/>
      <c r="CA1100" s="18"/>
    </row>
    <row r="1101" spans="45:79">
      <c r="AS1101" s="16"/>
      <c r="AZ1101" s="17"/>
      <c r="BA1101" s="17"/>
      <c r="BB1101" s="17"/>
      <c r="BC1101" s="17"/>
      <c r="BD1101" s="17"/>
      <c r="BE1101" s="17"/>
      <c r="BF1101" s="17"/>
      <c r="BG1101" s="17"/>
      <c r="BH1101" s="17"/>
      <c r="BI1101" s="17"/>
      <c r="BJ1101" s="17"/>
      <c r="CA1101" s="18"/>
    </row>
    <row r="1102" spans="45:79">
      <c r="AS1102" s="16"/>
      <c r="AZ1102" s="17"/>
      <c r="BA1102" s="17"/>
      <c r="BB1102" s="17"/>
      <c r="BC1102" s="17"/>
      <c r="BD1102" s="17"/>
      <c r="BE1102" s="17"/>
      <c r="BF1102" s="17"/>
      <c r="BG1102" s="17"/>
      <c r="BH1102" s="17"/>
      <c r="BI1102" s="17"/>
      <c r="BJ1102" s="17"/>
      <c r="CA1102" s="18"/>
    </row>
    <row r="1103" spans="45:79">
      <c r="AS1103" s="16"/>
      <c r="AZ1103" s="17"/>
      <c r="BA1103" s="17"/>
      <c r="BB1103" s="17"/>
      <c r="BC1103" s="17"/>
      <c r="BD1103" s="17"/>
      <c r="BE1103" s="17"/>
      <c r="BF1103" s="17"/>
      <c r="BG1103" s="17"/>
      <c r="BH1103" s="17"/>
      <c r="BI1103" s="17"/>
      <c r="BJ1103" s="17"/>
      <c r="CA1103" s="18"/>
    </row>
    <row r="1104" spans="45:79">
      <c r="AS1104" s="16"/>
      <c r="AZ1104" s="17"/>
      <c r="BA1104" s="17"/>
      <c r="BB1104" s="17"/>
      <c r="BC1104" s="17"/>
      <c r="BD1104" s="17"/>
      <c r="BE1104" s="17"/>
      <c r="BF1104" s="17"/>
      <c r="BG1104" s="17"/>
      <c r="BH1104" s="17"/>
      <c r="BI1104" s="17"/>
      <c r="BJ1104" s="17"/>
      <c r="CA1104" s="18"/>
    </row>
    <row r="1105" spans="45:79">
      <c r="AS1105" s="16"/>
      <c r="AZ1105" s="17"/>
      <c r="BA1105" s="17"/>
      <c r="BB1105" s="17"/>
      <c r="BC1105" s="17"/>
      <c r="BD1105" s="17"/>
      <c r="BE1105" s="17"/>
      <c r="BF1105" s="17"/>
      <c r="BG1105" s="17"/>
      <c r="BH1105" s="17"/>
      <c r="BI1105" s="17"/>
      <c r="BJ1105" s="17"/>
      <c r="CA1105" s="18"/>
    </row>
    <row r="1106" spans="45:79">
      <c r="AS1106" s="16"/>
      <c r="AZ1106" s="17"/>
      <c r="BA1106" s="17"/>
      <c r="BB1106" s="17"/>
      <c r="BC1106" s="17"/>
      <c r="BD1106" s="17"/>
      <c r="BE1106" s="17"/>
      <c r="BF1106" s="17"/>
      <c r="BG1106" s="17"/>
      <c r="BH1106" s="17"/>
      <c r="BI1106" s="17"/>
      <c r="BJ1106" s="17"/>
      <c r="CA1106" s="18"/>
    </row>
    <row r="1107" spans="45:79">
      <c r="AS1107" s="16"/>
      <c r="AZ1107" s="17"/>
      <c r="BA1107" s="17"/>
      <c r="BB1107" s="17"/>
      <c r="BC1107" s="17"/>
      <c r="BD1107" s="17"/>
      <c r="BE1107" s="17"/>
      <c r="BF1107" s="17"/>
      <c r="BG1107" s="17"/>
      <c r="BH1107" s="17"/>
      <c r="BI1107" s="17"/>
      <c r="BJ1107" s="17"/>
      <c r="CA1107" s="18"/>
    </row>
    <row r="1108" spans="45:79">
      <c r="AS1108" s="16"/>
      <c r="AZ1108" s="17"/>
      <c r="BA1108" s="17"/>
      <c r="BB1108" s="17"/>
      <c r="BC1108" s="17"/>
      <c r="BD1108" s="17"/>
      <c r="BE1108" s="17"/>
      <c r="BF1108" s="17"/>
      <c r="BG1108" s="17"/>
      <c r="BH1108" s="17"/>
      <c r="BI1108" s="17"/>
      <c r="BJ1108" s="17"/>
      <c r="CA1108" s="18"/>
    </row>
    <row r="1109" spans="45:79">
      <c r="AS1109" s="16"/>
      <c r="AZ1109" s="17"/>
      <c r="BA1109" s="17"/>
      <c r="BB1109" s="17"/>
      <c r="BC1109" s="17"/>
      <c r="BD1109" s="17"/>
      <c r="BE1109" s="17"/>
      <c r="BF1109" s="17"/>
      <c r="BG1109" s="17"/>
      <c r="BH1109" s="17"/>
      <c r="BI1109" s="17"/>
      <c r="BJ1109" s="17"/>
      <c r="CA1109" s="18"/>
    </row>
    <row r="1110" spans="45:79">
      <c r="AS1110" s="16"/>
      <c r="AZ1110" s="17"/>
      <c r="BA1110" s="17"/>
      <c r="BB1110" s="17"/>
      <c r="BC1110" s="17"/>
      <c r="BD1110" s="17"/>
      <c r="BE1110" s="17"/>
      <c r="BF1110" s="17"/>
      <c r="BG1110" s="17"/>
      <c r="BH1110" s="17"/>
      <c r="BI1110" s="17"/>
      <c r="BJ1110" s="17"/>
      <c r="CA1110" s="18"/>
    </row>
    <row r="1111" spans="45:79">
      <c r="AS1111" s="16"/>
      <c r="AZ1111" s="17"/>
      <c r="BA1111" s="17"/>
      <c r="BB1111" s="17"/>
      <c r="BC1111" s="17"/>
      <c r="BD1111" s="17"/>
      <c r="BE1111" s="17"/>
      <c r="BF1111" s="17"/>
      <c r="BG1111" s="17"/>
      <c r="BH1111" s="17"/>
      <c r="BI1111" s="17"/>
      <c r="BJ1111" s="17"/>
      <c r="CA1111" s="18"/>
    </row>
    <row r="1112" spans="45:79">
      <c r="AS1112" s="16"/>
      <c r="AZ1112" s="17"/>
      <c r="BA1112" s="17"/>
      <c r="BB1112" s="17"/>
      <c r="BC1112" s="17"/>
      <c r="BD1112" s="17"/>
      <c r="BE1112" s="17"/>
      <c r="BF1112" s="17"/>
      <c r="BG1112" s="17"/>
      <c r="BH1112" s="17"/>
      <c r="BI1112" s="17"/>
      <c r="BJ1112" s="17"/>
      <c r="CA1112" s="18"/>
    </row>
    <row r="1113" spans="45:79">
      <c r="AS1113" s="16"/>
      <c r="AZ1113" s="17"/>
      <c r="BA1113" s="17"/>
      <c r="BB1113" s="17"/>
      <c r="BC1113" s="17"/>
      <c r="BD1113" s="17"/>
      <c r="BE1113" s="17"/>
      <c r="BF1113" s="17"/>
      <c r="BG1113" s="17"/>
      <c r="BH1113" s="17"/>
      <c r="BI1113" s="17"/>
      <c r="BJ1113" s="17"/>
      <c r="CA1113" s="18"/>
    </row>
    <row r="1114" spans="45:79">
      <c r="AS1114" s="16"/>
      <c r="AZ1114" s="17"/>
      <c r="BA1114" s="17"/>
      <c r="BB1114" s="17"/>
      <c r="BC1114" s="17"/>
      <c r="BD1114" s="17"/>
      <c r="BE1114" s="17"/>
      <c r="BF1114" s="17"/>
      <c r="BG1114" s="17"/>
      <c r="BH1114" s="17"/>
      <c r="BI1114" s="17"/>
      <c r="BJ1114" s="17"/>
      <c r="CA1114" s="18"/>
    </row>
    <row r="1115" spans="45:79">
      <c r="AS1115" s="16"/>
      <c r="AZ1115" s="17"/>
      <c r="BA1115" s="17"/>
      <c r="BB1115" s="17"/>
      <c r="BC1115" s="17"/>
      <c r="BD1115" s="17"/>
      <c r="BE1115" s="17"/>
      <c r="BF1115" s="17"/>
      <c r="BG1115" s="17"/>
      <c r="BH1115" s="17"/>
      <c r="BI1115" s="17"/>
      <c r="BJ1115" s="17"/>
      <c r="CA1115" s="18"/>
    </row>
    <row r="1116" spans="45:79">
      <c r="AS1116" s="16"/>
      <c r="AZ1116" s="17"/>
      <c r="BA1116" s="17"/>
      <c r="BB1116" s="17"/>
      <c r="BC1116" s="17"/>
      <c r="BD1116" s="17"/>
      <c r="BE1116" s="17"/>
      <c r="BF1116" s="17"/>
      <c r="BG1116" s="17"/>
      <c r="BH1116" s="17"/>
      <c r="BI1116" s="17"/>
      <c r="BJ1116" s="17"/>
      <c r="CA1116" s="18"/>
    </row>
    <row r="1117" spans="45:79">
      <c r="AS1117" s="16"/>
      <c r="AZ1117" s="17"/>
      <c r="BA1117" s="17"/>
      <c r="BB1117" s="17"/>
      <c r="BC1117" s="17"/>
      <c r="BD1117" s="17"/>
      <c r="BE1117" s="17"/>
      <c r="BF1117" s="17"/>
      <c r="BG1117" s="17"/>
      <c r="BH1117" s="17"/>
      <c r="BI1117" s="17"/>
      <c r="BJ1117" s="17"/>
      <c r="CA1117" s="18"/>
    </row>
    <row r="1118" spans="45:79">
      <c r="AS1118" s="16"/>
      <c r="AZ1118" s="17"/>
      <c r="BA1118" s="17"/>
      <c r="BB1118" s="17"/>
      <c r="BC1118" s="17"/>
      <c r="BD1118" s="17"/>
      <c r="BE1118" s="17"/>
      <c r="BF1118" s="17"/>
      <c r="BG1118" s="17"/>
      <c r="BH1118" s="17"/>
      <c r="BI1118" s="17"/>
      <c r="BJ1118" s="17"/>
      <c r="CA1118" s="18"/>
    </row>
    <row r="1119" spans="45:79">
      <c r="AS1119" s="16"/>
      <c r="AZ1119" s="17"/>
      <c r="BA1119" s="17"/>
      <c r="BB1119" s="17"/>
      <c r="BC1119" s="17"/>
      <c r="BD1119" s="17"/>
      <c r="BE1119" s="17"/>
      <c r="BF1119" s="17"/>
      <c r="BG1119" s="17"/>
      <c r="BH1119" s="17"/>
      <c r="BI1119" s="17"/>
      <c r="BJ1119" s="17"/>
      <c r="CA1119" s="18"/>
    </row>
    <row r="1120" spans="45:79">
      <c r="AS1120" s="16"/>
      <c r="AZ1120" s="17"/>
      <c r="BA1120" s="17"/>
      <c r="BB1120" s="17"/>
      <c r="BC1120" s="17"/>
      <c r="BD1120" s="17"/>
      <c r="BE1120" s="17"/>
      <c r="BF1120" s="17"/>
      <c r="BG1120" s="17"/>
      <c r="BH1120" s="17"/>
      <c r="BI1120" s="17"/>
      <c r="BJ1120" s="17"/>
      <c r="CA1120" s="18"/>
    </row>
    <row r="1121" spans="45:79">
      <c r="AS1121" s="16"/>
      <c r="AZ1121" s="17"/>
      <c r="BA1121" s="17"/>
      <c r="BB1121" s="17"/>
      <c r="BC1121" s="17"/>
      <c r="BD1121" s="17"/>
      <c r="BE1121" s="17"/>
      <c r="BF1121" s="17"/>
      <c r="BG1121" s="17"/>
      <c r="BH1121" s="17"/>
      <c r="BI1121" s="17"/>
      <c r="BJ1121" s="17"/>
      <c r="CA1121" s="18"/>
    </row>
    <row r="1122" spans="45:79">
      <c r="AS1122" s="16"/>
      <c r="AZ1122" s="17"/>
      <c r="BA1122" s="17"/>
      <c r="BB1122" s="17"/>
      <c r="BC1122" s="17"/>
      <c r="BD1122" s="17"/>
      <c r="BE1122" s="17"/>
      <c r="BF1122" s="17"/>
      <c r="BG1122" s="17"/>
      <c r="BH1122" s="17"/>
      <c r="BI1122" s="17"/>
      <c r="BJ1122" s="17"/>
      <c r="CA1122" s="18"/>
    </row>
    <row r="1123" spans="45:79">
      <c r="AS1123" s="16"/>
      <c r="AZ1123" s="17"/>
      <c r="BA1123" s="17"/>
      <c r="BB1123" s="17"/>
      <c r="BC1123" s="17"/>
      <c r="BD1123" s="17"/>
      <c r="BE1123" s="17"/>
      <c r="BF1123" s="17"/>
      <c r="BG1123" s="17"/>
      <c r="BH1123" s="17"/>
      <c r="BI1123" s="17"/>
      <c r="BJ1123" s="17"/>
      <c r="CA1123" s="18"/>
    </row>
    <row r="1124" spans="45:79">
      <c r="AS1124" s="16"/>
      <c r="AZ1124" s="17"/>
      <c r="BA1124" s="17"/>
      <c r="BB1124" s="17"/>
      <c r="BC1124" s="17"/>
      <c r="BD1124" s="17"/>
      <c r="BE1124" s="17"/>
      <c r="BF1124" s="17"/>
      <c r="BG1124" s="17"/>
      <c r="BH1124" s="17"/>
      <c r="BI1124" s="17"/>
      <c r="BJ1124" s="17"/>
      <c r="CA1124" s="18"/>
    </row>
    <row r="1125" spans="45:79">
      <c r="AS1125" s="16"/>
      <c r="AZ1125" s="17"/>
      <c r="BA1125" s="17"/>
      <c r="BB1125" s="17"/>
      <c r="BC1125" s="17"/>
      <c r="BD1125" s="17"/>
      <c r="BE1125" s="17"/>
      <c r="BF1125" s="17"/>
      <c r="BG1125" s="17"/>
      <c r="BH1125" s="17"/>
      <c r="BI1125" s="17"/>
      <c r="BJ1125" s="17"/>
      <c r="CA1125" s="18"/>
    </row>
    <row r="1126" spans="45:79">
      <c r="AS1126" s="16"/>
      <c r="AZ1126" s="17"/>
      <c r="BA1126" s="17"/>
      <c r="BB1126" s="17"/>
      <c r="BC1126" s="17"/>
      <c r="BD1126" s="17"/>
      <c r="BE1126" s="17"/>
      <c r="BF1126" s="17"/>
      <c r="BG1126" s="17"/>
      <c r="BH1126" s="17"/>
      <c r="BI1126" s="17"/>
      <c r="BJ1126" s="17"/>
      <c r="CA1126" s="18"/>
    </row>
    <row r="1127" spans="45:79">
      <c r="AS1127" s="16"/>
      <c r="AZ1127" s="17"/>
      <c r="BA1127" s="17"/>
      <c r="BB1127" s="17"/>
      <c r="BC1127" s="17"/>
      <c r="BD1127" s="17"/>
      <c r="BE1127" s="17"/>
      <c r="BF1127" s="17"/>
      <c r="BG1127" s="17"/>
      <c r="BH1127" s="17"/>
      <c r="BI1127" s="17"/>
      <c r="BJ1127" s="17"/>
      <c r="CA1127" s="18"/>
    </row>
    <row r="1128" spans="45:79">
      <c r="AS1128" s="16"/>
      <c r="AZ1128" s="17"/>
      <c r="BA1128" s="17"/>
      <c r="BB1128" s="17"/>
      <c r="BC1128" s="17"/>
      <c r="BD1128" s="17"/>
      <c r="BE1128" s="17"/>
      <c r="BF1128" s="17"/>
      <c r="BG1128" s="17"/>
      <c r="BH1128" s="17"/>
      <c r="BI1128" s="17"/>
      <c r="BJ1128" s="17"/>
      <c r="CA1128" s="18"/>
    </row>
    <row r="1129" spans="45:79">
      <c r="AS1129" s="16"/>
      <c r="AZ1129" s="17"/>
      <c r="BA1129" s="17"/>
      <c r="BB1129" s="17"/>
      <c r="BC1129" s="17"/>
      <c r="BD1129" s="17"/>
      <c r="BE1129" s="17"/>
      <c r="BF1129" s="17"/>
      <c r="BG1129" s="17"/>
      <c r="BH1129" s="17"/>
      <c r="BI1129" s="17"/>
      <c r="BJ1129" s="17"/>
      <c r="CA1129" s="18"/>
    </row>
    <row r="1130" spans="45:79">
      <c r="AS1130" s="16"/>
      <c r="AZ1130" s="17"/>
      <c r="BA1130" s="17"/>
      <c r="BB1130" s="17"/>
      <c r="BC1130" s="17"/>
      <c r="BD1130" s="17"/>
      <c r="BE1130" s="17"/>
      <c r="BF1130" s="17"/>
      <c r="BG1130" s="17"/>
      <c r="BH1130" s="17"/>
      <c r="BI1130" s="17"/>
      <c r="BJ1130" s="17"/>
      <c r="CA1130" s="18"/>
    </row>
    <row r="1131" spans="45:79">
      <c r="AS1131" s="16"/>
      <c r="AZ1131" s="17"/>
      <c r="BA1131" s="17"/>
      <c r="BB1131" s="17"/>
      <c r="BC1131" s="17"/>
      <c r="BD1131" s="17"/>
      <c r="BE1131" s="17"/>
      <c r="BF1131" s="17"/>
      <c r="BG1131" s="17"/>
      <c r="BH1131" s="17"/>
      <c r="BI1131" s="17"/>
      <c r="BJ1131" s="17"/>
      <c r="CA1131" s="18"/>
    </row>
    <row r="1132" spans="45:79">
      <c r="AS1132" s="16"/>
      <c r="AZ1132" s="17"/>
      <c r="BA1132" s="17"/>
      <c r="BB1132" s="17"/>
      <c r="BC1132" s="17"/>
      <c r="BD1132" s="17"/>
      <c r="BE1132" s="17"/>
      <c r="BF1132" s="17"/>
      <c r="BG1132" s="17"/>
      <c r="BH1132" s="17"/>
      <c r="BI1132" s="17"/>
      <c r="BJ1132" s="17"/>
      <c r="CA1132" s="18"/>
    </row>
    <row r="1133" spans="45:79">
      <c r="AS1133" s="16"/>
      <c r="AZ1133" s="17"/>
      <c r="BA1133" s="17"/>
      <c r="BB1133" s="17"/>
      <c r="BC1133" s="17"/>
      <c r="BD1133" s="17"/>
      <c r="BE1133" s="17"/>
      <c r="BF1133" s="17"/>
      <c r="BG1133" s="17"/>
      <c r="BH1133" s="17"/>
      <c r="BI1133" s="17"/>
      <c r="BJ1133" s="17"/>
      <c r="CA1133" s="18"/>
    </row>
    <row r="1134" spans="45:79">
      <c r="AS1134" s="16"/>
      <c r="AZ1134" s="17"/>
      <c r="BA1134" s="17"/>
      <c r="BB1134" s="17"/>
      <c r="BC1134" s="17"/>
      <c r="BD1134" s="17"/>
      <c r="BE1134" s="17"/>
      <c r="BF1134" s="17"/>
      <c r="BG1134" s="17"/>
      <c r="BH1134" s="17"/>
      <c r="BI1134" s="17"/>
      <c r="BJ1134" s="17"/>
      <c r="CA1134" s="18"/>
    </row>
    <row r="1135" spans="45:79">
      <c r="AS1135" s="16"/>
      <c r="AZ1135" s="17"/>
      <c r="BA1135" s="17"/>
      <c r="BB1135" s="17"/>
      <c r="BC1135" s="17"/>
      <c r="BD1135" s="17"/>
      <c r="BE1135" s="17"/>
      <c r="BF1135" s="17"/>
      <c r="BG1135" s="17"/>
      <c r="BH1135" s="17"/>
      <c r="BI1135" s="17"/>
      <c r="BJ1135" s="17"/>
      <c r="CA1135" s="18"/>
    </row>
    <row r="1136" spans="45:79">
      <c r="AS1136" s="16"/>
      <c r="AZ1136" s="17"/>
      <c r="BA1136" s="17"/>
      <c r="BB1136" s="17"/>
      <c r="BC1136" s="17"/>
      <c r="BD1136" s="17"/>
      <c r="BE1136" s="17"/>
      <c r="BF1136" s="17"/>
      <c r="BG1136" s="17"/>
      <c r="BH1136" s="17"/>
      <c r="BI1136" s="17"/>
      <c r="BJ1136" s="17"/>
      <c r="CA1136" s="18"/>
    </row>
    <row r="1137" spans="45:79">
      <c r="AS1137" s="16"/>
      <c r="AZ1137" s="17"/>
      <c r="BA1137" s="17"/>
      <c r="BB1137" s="17"/>
      <c r="BC1137" s="17"/>
      <c r="BD1137" s="17"/>
      <c r="BE1137" s="17"/>
      <c r="BF1137" s="17"/>
      <c r="BG1137" s="17"/>
      <c r="BH1137" s="17"/>
      <c r="BI1137" s="17"/>
      <c r="BJ1137" s="17"/>
      <c r="CA1137" s="18"/>
    </row>
    <row r="1138" spans="45:79">
      <c r="AS1138" s="16"/>
      <c r="AZ1138" s="17"/>
      <c r="BA1138" s="17"/>
      <c r="BB1138" s="17"/>
      <c r="BC1138" s="17"/>
      <c r="BD1138" s="17"/>
      <c r="BE1138" s="17"/>
      <c r="BF1138" s="17"/>
      <c r="BG1138" s="17"/>
      <c r="BH1138" s="17"/>
      <c r="BI1138" s="17"/>
      <c r="BJ1138" s="17"/>
      <c r="CA1138" s="18"/>
    </row>
    <row r="1139" spans="45:79">
      <c r="AS1139" s="16"/>
      <c r="AZ1139" s="17"/>
      <c r="BA1139" s="17"/>
      <c r="BB1139" s="17"/>
      <c r="BC1139" s="17"/>
      <c r="BD1139" s="17"/>
      <c r="BE1139" s="17"/>
      <c r="BF1139" s="17"/>
      <c r="BG1139" s="17"/>
      <c r="BH1139" s="17"/>
      <c r="BI1139" s="17"/>
      <c r="BJ1139" s="17"/>
      <c r="CA1139" s="18"/>
    </row>
    <row r="1140" spans="45:79">
      <c r="AS1140" s="16"/>
      <c r="AZ1140" s="17"/>
      <c r="BA1140" s="17"/>
      <c r="BB1140" s="17"/>
      <c r="BC1140" s="17"/>
      <c r="BD1140" s="17"/>
      <c r="BE1140" s="17"/>
      <c r="BF1140" s="17"/>
      <c r="BG1140" s="17"/>
      <c r="BH1140" s="17"/>
      <c r="BI1140" s="17"/>
      <c r="BJ1140" s="17"/>
      <c r="CA1140" s="18"/>
    </row>
    <row r="1141" spans="45:79">
      <c r="AS1141" s="16"/>
      <c r="AZ1141" s="17"/>
      <c r="BA1141" s="17"/>
      <c r="BB1141" s="17"/>
      <c r="BC1141" s="17"/>
      <c r="BD1141" s="17"/>
      <c r="BE1141" s="17"/>
      <c r="BF1141" s="17"/>
      <c r="BG1141" s="17"/>
      <c r="BH1141" s="17"/>
      <c r="BI1141" s="17"/>
      <c r="BJ1141" s="17"/>
      <c r="CA1141" s="18"/>
    </row>
    <row r="1142" spans="45:79">
      <c r="AS1142" s="16"/>
      <c r="AZ1142" s="17"/>
      <c r="BA1142" s="17"/>
      <c r="BB1142" s="17"/>
      <c r="BC1142" s="17"/>
      <c r="BD1142" s="17"/>
      <c r="BE1142" s="17"/>
      <c r="BF1142" s="17"/>
      <c r="BG1142" s="17"/>
      <c r="BH1142" s="17"/>
      <c r="BI1142" s="17"/>
      <c r="BJ1142" s="17"/>
      <c r="CA1142" s="18"/>
    </row>
    <row r="1143" spans="45:79">
      <c r="AS1143" s="16"/>
      <c r="AZ1143" s="17"/>
      <c r="BA1143" s="17"/>
      <c r="BB1143" s="17"/>
      <c r="BC1143" s="17"/>
      <c r="BD1143" s="17"/>
      <c r="BE1143" s="17"/>
      <c r="BF1143" s="17"/>
      <c r="BG1143" s="17"/>
      <c r="BH1143" s="17"/>
      <c r="BI1143" s="17"/>
      <c r="BJ1143" s="17"/>
      <c r="CA1143" s="18"/>
    </row>
    <row r="1144" spans="45:79">
      <c r="AS1144" s="16"/>
      <c r="AZ1144" s="17"/>
      <c r="BA1144" s="17"/>
      <c r="BB1144" s="17"/>
      <c r="BC1144" s="17"/>
      <c r="BD1144" s="17"/>
      <c r="BE1144" s="17"/>
      <c r="BF1144" s="17"/>
      <c r="BG1144" s="17"/>
      <c r="BH1144" s="17"/>
      <c r="BI1144" s="17"/>
      <c r="BJ1144" s="17"/>
      <c r="CA1144" s="18"/>
    </row>
    <row r="1145" spans="45:79">
      <c r="AS1145" s="16"/>
      <c r="AZ1145" s="17"/>
      <c r="BA1145" s="17"/>
      <c r="BB1145" s="17"/>
      <c r="BC1145" s="17"/>
      <c r="BD1145" s="17"/>
      <c r="BE1145" s="17"/>
      <c r="BF1145" s="17"/>
      <c r="BG1145" s="17"/>
      <c r="BH1145" s="17"/>
      <c r="BI1145" s="17"/>
      <c r="BJ1145" s="17"/>
      <c r="CA1145" s="18"/>
    </row>
    <row r="1146" spans="45:79">
      <c r="AS1146" s="16"/>
      <c r="AZ1146" s="17"/>
      <c r="BA1146" s="17"/>
      <c r="BB1146" s="17"/>
      <c r="BC1146" s="17"/>
      <c r="BD1146" s="17"/>
      <c r="BE1146" s="17"/>
      <c r="BF1146" s="17"/>
      <c r="BG1146" s="17"/>
      <c r="BH1146" s="17"/>
      <c r="BI1146" s="17"/>
      <c r="BJ1146" s="17"/>
      <c r="CA1146" s="18"/>
    </row>
    <row r="1147" spans="45:79">
      <c r="AS1147" s="16"/>
      <c r="AZ1147" s="17"/>
      <c r="BA1147" s="17"/>
      <c r="BB1147" s="17"/>
      <c r="BC1147" s="17"/>
      <c r="BD1147" s="17"/>
      <c r="BE1147" s="17"/>
      <c r="BF1147" s="17"/>
      <c r="BG1147" s="17"/>
      <c r="BH1147" s="17"/>
      <c r="BI1147" s="17"/>
      <c r="BJ1147" s="17"/>
      <c r="CA1147" s="18"/>
    </row>
    <row r="1148" spans="45:79">
      <c r="AS1148" s="16"/>
      <c r="AZ1148" s="17"/>
      <c r="BA1148" s="17"/>
      <c r="BB1148" s="17"/>
      <c r="BC1148" s="17"/>
      <c r="BD1148" s="17"/>
      <c r="BE1148" s="17"/>
      <c r="BF1148" s="17"/>
      <c r="BG1148" s="17"/>
      <c r="BH1148" s="17"/>
      <c r="BI1148" s="17"/>
      <c r="BJ1148" s="17"/>
      <c r="CA1148" s="18"/>
    </row>
    <row r="1149" spans="45:79">
      <c r="AS1149" s="16"/>
      <c r="AZ1149" s="17"/>
      <c r="BA1149" s="17"/>
      <c r="BB1149" s="17"/>
      <c r="BC1149" s="17"/>
      <c r="BD1149" s="17"/>
      <c r="BE1149" s="17"/>
      <c r="BF1149" s="17"/>
      <c r="BG1149" s="17"/>
      <c r="BH1149" s="17"/>
      <c r="BI1149" s="17"/>
      <c r="BJ1149" s="17"/>
      <c r="CA1149" s="18"/>
    </row>
    <row r="1150" spans="45:79">
      <c r="AS1150" s="16"/>
      <c r="AZ1150" s="17"/>
      <c r="BA1150" s="17"/>
      <c r="BB1150" s="17"/>
      <c r="BC1150" s="17"/>
      <c r="BD1150" s="17"/>
      <c r="BE1150" s="17"/>
      <c r="BF1150" s="17"/>
      <c r="BG1150" s="17"/>
      <c r="BH1150" s="17"/>
      <c r="BI1150" s="17"/>
      <c r="BJ1150" s="17"/>
      <c r="CA1150" s="18"/>
    </row>
    <row r="1151" spans="45:79">
      <c r="AS1151" s="16"/>
      <c r="AZ1151" s="17"/>
      <c r="BA1151" s="17"/>
      <c r="BB1151" s="17"/>
      <c r="BC1151" s="17"/>
      <c r="BD1151" s="17"/>
      <c r="BE1151" s="17"/>
      <c r="BF1151" s="17"/>
      <c r="BG1151" s="17"/>
      <c r="BH1151" s="17"/>
      <c r="BI1151" s="17"/>
      <c r="BJ1151" s="17"/>
      <c r="CA1151" s="18"/>
    </row>
    <row r="1152" spans="45:79">
      <c r="AS1152" s="16"/>
      <c r="AZ1152" s="17"/>
      <c r="BA1152" s="17"/>
      <c r="BB1152" s="17"/>
      <c r="BC1152" s="17"/>
      <c r="BD1152" s="17"/>
      <c r="BE1152" s="17"/>
      <c r="BF1152" s="17"/>
      <c r="BG1152" s="17"/>
      <c r="BH1152" s="17"/>
      <c r="BI1152" s="17"/>
      <c r="BJ1152" s="17"/>
      <c r="CA1152" s="18"/>
    </row>
    <row r="1153" spans="45:79">
      <c r="AS1153" s="16"/>
      <c r="AZ1153" s="17"/>
      <c r="BA1153" s="17"/>
      <c r="BB1153" s="17"/>
      <c r="BC1153" s="17"/>
      <c r="BD1153" s="17"/>
      <c r="BE1153" s="17"/>
      <c r="BF1153" s="17"/>
      <c r="BG1153" s="17"/>
      <c r="BH1153" s="17"/>
      <c r="BI1153" s="17"/>
      <c r="BJ1153" s="17"/>
      <c r="CA1153" s="18"/>
    </row>
    <row r="1154" spans="45:79">
      <c r="AS1154" s="16"/>
      <c r="AZ1154" s="17"/>
      <c r="BA1154" s="17"/>
      <c r="BB1154" s="17"/>
      <c r="BC1154" s="17"/>
      <c r="BD1154" s="17"/>
      <c r="BE1154" s="17"/>
      <c r="BF1154" s="17"/>
      <c r="BG1154" s="17"/>
      <c r="BH1154" s="17"/>
      <c r="BI1154" s="17"/>
      <c r="BJ1154" s="17"/>
      <c r="CA1154" s="18"/>
    </row>
    <row r="1155" spans="45:79">
      <c r="AS1155" s="16"/>
      <c r="AZ1155" s="17"/>
      <c r="BA1155" s="17"/>
      <c r="BB1155" s="17"/>
      <c r="BC1155" s="17"/>
      <c r="BD1155" s="17"/>
      <c r="BE1155" s="17"/>
      <c r="BF1155" s="17"/>
      <c r="BG1155" s="17"/>
      <c r="BH1155" s="17"/>
      <c r="BI1155" s="17"/>
      <c r="BJ1155" s="17"/>
      <c r="CA1155" s="18"/>
    </row>
    <row r="1156" spans="45:79">
      <c r="AS1156" s="16"/>
      <c r="AZ1156" s="17"/>
      <c r="BA1156" s="17"/>
      <c r="BB1156" s="17"/>
      <c r="BC1156" s="17"/>
      <c r="BD1156" s="17"/>
      <c r="BE1156" s="17"/>
      <c r="BF1156" s="17"/>
      <c r="BG1156" s="17"/>
      <c r="BH1156" s="17"/>
      <c r="BI1156" s="17"/>
      <c r="BJ1156" s="17"/>
      <c r="CA1156" s="18"/>
    </row>
    <row r="1157" spans="45:79">
      <c r="AS1157" s="16"/>
      <c r="AZ1157" s="17"/>
      <c r="BA1157" s="17"/>
      <c r="BB1157" s="17"/>
      <c r="BC1157" s="17"/>
      <c r="BD1157" s="17"/>
      <c r="BE1157" s="17"/>
      <c r="BF1157" s="17"/>
      <c r="BG1157" s="17"/>
      <c r="BH1157" s="17"/>
      <c r="BI1157" s="17"/>
      <c r="BJ1157" s="17"/>
      <c r="CA1157" s="18"/>
    </row>
    <row r="1158" spans="45:79">
      <c r="AS1158" s="16"/>
      <c r="AZ1158" s="17"/>
      <c r="BA1158" s="17"/>
      <c r="BB1158" s="17"/>
      <c r="BC1158" s="17"/>
      <c r="BD1158" s="17"/>
      <c r="BE1158" s="17"/>
      <c r="BF1158" s="17"/>
      <c r="BG1158" s="17"/>
      <c r="BH1158" s="17"/>
      <c r="BI1158" s="17"/>
      <c r="BJ1158" s="17"/>
      <c r="CA1158" s="18"/>
    </row>
    <row r="1159" spans="45:79">
      <c r="AS1159" s="16"/>
      <c r="AZ1159" s="17"/>
      <c r="BA1159" s="17"/>
      <c r="BB1159" s="17"/>
      <c r="BC1159" s="17"/>
      <c r="BD1159" s="17"/>
      <c r="BE1159" s="17"/>
      <c r="BF1159" s="17"/>
      <c r="BG1159" s="17"/>
      <c r="BH1159" s="17"/>
      <c r="BI1159" s="17"/>
      <c r="BJ1159" s="17"/>
      <c r="CA1159" s="18"/>
    </row>
    <row r="1160" spans="45:79">
      <c r="AS1160" s="16"/>
      <c r="AZ1160" s="17"/>
      <c r="BA1160" s="17"/>
      <c r="BB1160" s="17"/>
      <c r="BC1160" s="17"/>
      <c r="BD1160" s="17"/>
      <c r="BE1160" s="17"/>
      <c r="BF1160" s="17"/>
      <c r="BG1160" s="17"/>
      <c r="BH1160" s="17"/>
      <c r="BI1160" s="17"/>
      <c r="BJ1160" s="17"/>
      <c r="CA1160" s="18"/>
    </row>
    <row r="1161" spans="45:79">
      <c r="AS1161" s="16"/>
      <c r="AZ1161" s="17"/>
      <c r="BA1161" s="17"/>
      <c r="BB1161" s="17"/>
      <c r="BC1161" s="17"/>
      <c r="BD1161" s="17"/>
      <c r="BE1161" s="17"/>
      <c r="BF1161" s="17"/>
      <c r="BG1161" s="17"/>
      <c r="BH1161" s="17"/>
      <c r="BI1161" s="17"/>
      <c r="BJ1161" s="17"/>
      <c r="CA1161" s="18"/>
    </row>
    <row r="1162" spans="45:79">
      <c r="AS1162" s="16"/>
      <c r="AZ1162" s="17"/>
      <c r="BA1162" s="17"/>
      <c r="BB1162" s="17"/>
      <c r="BC1162" s="17"/>
      <c r="BD1162" s="17"/>
      <c r="BE1162" s="17"/>
      <c r="BF1162" s="17"/>
      <c r="BG1162" s="17"/>
      <c r="BH1162" s="17"/>
      <c r="BI1162" s="17"/>
      <c r="BJ1162" s="17"/>
      <c r="CA1162" s="18"/>
    </row>
    <row r="1163" spans="45:79">
      <c r="AS1163" s="16"/>
      <c r="AZ1163" s="17"/>
      <c r="BA1163" s="17"/>
      <c r="BB1163" s="17"/>
      <c r="BC1163" s="17"/>
      <c r="BD1163" s="17"/>
      <c r="BE1163" s="17"/>
      <c r="BF1163" s="17"/>
      <c r="BG1163" s="17"/>
      <c r="BH1163" s="17"/>
      <c r="BI1163" s="17"/>
      <c r="BJ1163" s="17"/>
      <c r="CA1163" s="18"/>
    </row>
    <row r="1164" spans="45:79">
      <c r="AS1164" s="16"/>
      <c r="AZ1164" s="17"/>
      <c r="BA1164" s="17"/>
      <c r="BB1164" s="17"/>
      <c r="BC1164" s="17"/>
      <c r="BD1164" s="17"/>
      <c r="BE1164" s="17"/>
      <c r="BF1164" s="17"/>
      <c r="BG1164" s="17"/>
      <c r="BH1164" s="17"/>
      <c r="BI1164" s="17"/>
      <c r="BJ1164" s="17"/>
      <c r="CA1164" s="18"/>
    </row>
    <row r="1165" spans="45:79">
      <c r="AS1165" s="16"/>
      <c r="AZ1165" s="17"/>
      <c r="BA1165" s="17"/>
      <c r="BB1165" s="17"/>
      <c r="BC1165" s="17"/>
      <c r="BD1165" s="17"/>
      <c r="BE1165" s="17"/>
      <c r="BF1165" s="17"/>
      <c r="BG1165" s="17"/>
      <c r="BH1165" s="17"/>
      <c r="BI1165" s="17"/>
      <c r="BJ1165" s="17"/>
      <c r="CA1165" s="18"/>
    </row>
    <row r="1166" spans="45:79">
      <c r="AS1166" s="16"/>
      <c r="AZ1166" s="17"/>
      <c r="BA1166" s="17"/>
      <c r="BB1166" s="17"/>
      <c r="BC1166" s="17"/>
      <c r="BD1166" s="17"/>
      <c r="BE1166" s="17"/>
      <c r="BF1166" s="17"/>
      <c r="BG1166" s="17"/>
      <c r="BH1166" s="17"/>
      <c r="BI1166" s="17"/>
      <c r="BJ1166" s="17"/>
      <c r="CA1166" s="18"/>
    </row>
    <row r="1167" spans="45:79">
      <c r="AS1167" s="16"/>
      <c r="AZ1167" s="17"/>
      <c r="BA1167" s="17"/>
      <c r="BB1167" s="17"/>
      <c r="BC1167" s="17"/>
      <c r="BD1167" s="17"/>
      <c r="BE1167" s="17"/>
      <c r="BF1167" s="17"/>
      <c r="BG1167" s="17"/>
      <c r="BH1167" s="17"/>
      <c r="BI1167" s="17"/>
      <c r="BJ1167" s="17"/>
      <c r="CA1167" s="18"/>
    </row>
    <row r="1168" spans="45:79">
      <c r="AS1168" s="16"/>
      <c r="AZ1168" s="17"/>
      <c r="BA1168" s="17"/>
      <c r="BB1168" s="17"/>
      <c r="BC1168" s="17"/>
      <c r="BD1168" s="17"/>
      <c r="BE1168" s="17"/>
      <c r="BF1168" s="17"/>
      <c r="BG1168" s="17"/>
      <c r="BH1168" s="17"/>
      <c r="BI1168" s="17"/>
      <c r="BJ1168" s="17"/>
      <c r="CA1168" s="18"/>
    </row>
    <row r="1169" spans="45:79">
      <c r="AS1169" s="16"/>
      <c r="AZ1169" s="17"/>
      <c r="BA1169" s="17"/>
      <c r="BB1169" s="17"/>
      <c r="BC1169" s="17"/>
      <c r="BD1169" s="17"/>
      <c r="BE1169" s="17"/>
      <c r="BF1169" s="17"/>
      <c r="BG1169" s="17"/>
      <c r="BH1169" s="17"/>
      <c r="BI1169" s="17"/>
      <c r="BJ1169" s="17"/>
      <c r="CA1169" s="18"/>
    </row>
    <row r="1170" spans="45:79">
      <c r="AS1170" s="16"/>
      <c r="AZ1170" s="17"/>
      <c r="BA1170" s="17"/>
      <c r="BB1170" s="17"/>
      <c r="BC1170" s="17"/>
      <c r="BD1170" s="17"/>
      <c r="BE1170" s="17"/>
      <c r="BF1170" s="17"/>
      <c r="BG1170" s="17"/>
      <c r="BH1170" s="17"/>
      <c r="BI1170" s="17"/>
      <c r="BJ1170" s="17"/>
      <c r="CA1170" s="18"/>
    </row>
    <row r="1171" spans="45:79">
      <c r="AS1171" s="16"/>
      <c r="AZ1171" s="17"/>
      <c r="BA1171" s="17"/>
      <c r="BB1171" s="17"/>
      <c r="BC1171" s="17"/>
      <c r="BD1171" s="17"/>
      <c r="BE1171" s="17"/>
      <c r="BF1171" s="17"/>
      <c r="BG1171" s="17"/>
      <c r="BH1171" s="17"/>
      <c r="BI1171" s="17"/>
      <c r="BJ1171" s="17"/>
      <c r="CA1171" s="18"/>
    </row>
    <row r="1172" spans="45:79">
      <c r="AS1172" s="16"/>
      <c r="AZ1172" s="17"/>
      <c r="BA1172" s="17"/>
      <c r="BB1172" s="17"/>
      <c r="BC1172" s="17"/>
      <c r="BD1172" s="17"/>
      <c r="BE1172" s="17"/>
      <c r="BF1172" s="17"/>
      <c r="BG1172" s="17"/>
      <c r="BH1172" s="17"/>
      <c r="BI1172" s="17"/>
      <c r="BJ1172" s="17"/>
      <c r="CA1172" s="18"/>
    </row>
    <row r="1173" spans="45:79">
      <c r="AS1173" s="16"/>
      <c r="AZ1173" s="17"/>
      <c r="BA1173" s="17"/>
      <c r="BB1173" s="17"/>
      <c r="BC1173" s="17"/>
      <c r="BD1173" s="17"/>
      <c r="BE1173" s="17"/>
      <c r="BF1173" s="17"/>
      <c r="BG1173" s="17"/>
      <c r="BH1173" s="17"/>
      <c r="BI1173" s="17"/>
      <c r="BJ1173" s="17"/>
      <c r="CA1173" s="18"/>
    </row>
    <row r="1174" spans="45:79">
      <c r="AS1174" s="16"/>
      <c r="AZ1174" s="17"/>
      <c r="BA1174" s="17"/>
      <c r="BB1174" s="17"/>
      <c r="BC1174" s="17"/>
      <c r="BD1174" s="17"/>
      <c r="BE1174" s="17"/>
      <c r="BF1174" s="17"/>
      <c r="BG1174" s="17"/>
      <c r="BH1174" s="17"/>
      <c r="BI1174" s="17"/>
      <c r="BJ1174" s="17"/>
      <c r="CA1174" s="18"/>
    </row>
    <row r="1175" spans="45:79">
      <c r="AS1175" s="16"/>
      <c r="AZ1175" s="17"/>
      <c r="BA1175" s="17"/>
      <c r="BB1175" s="17"/>
      <c r="BC1175" s="17"/>
      <c r="BD1175" s="17"/>
      <c r="BE1175" s="17"/>
      <c r="BF1175" s="17"/>
      <c r="BG1175" s="17"/>
      <c r="BH1175" s="17"/>
      <c r="BI1175" s="17"/>
      <c r="BJ1175" s="17"/>
      <c r="CA1175" s="18"/>
    </row>
    <row r="1176" spans="45:79">
      <c r="AS1176" s="16"/>
      <c r="AZ1176" s="17"/>
      <c r="BA1176" s="17"/>
      <c r="BB1176" s="17"/>
      <c r="BC1176" s="17"/>
      <c r="BD1176" s="17"/>
      <c r="BE1176" s="17"/>
      <c r="BF1176" s="17"/>
      <c r="BG1176" s="17"/>
      <c r="BH1176" s="17"/>
      <c r="BI1176" s="17"/>
      <c r="BJ1176" s="17"/>
      <c r="CA1176" s="18"/>
    </row>
    <row r="1177" spans="45:79">
      <c r="AS1177" s="16"/>
      <c r="AZ1177" s="17"/>
      <c r="BA1177" s="17"/>
      <c r="BB1177" s="17"/>
      <c r="BC1177" s="17"/>
      <c r="BD1177" s="17"/>
      <c r="BE1177" s="17"/>
      <c r="BF1177" s="17"/>
      <c r="BG1177" s="17"/>
      <c r="BH1177" s="17"/>
      <c r="BI1177" s="17"/>
      <c r="BJ1177" s="17"/>
      <c r="CA1177" s="18"/>
    </row>
    <row r="1178" spans="45:79">
      <c r="AS1178" s="16"/>
      <c r="AZ1178" s="17"/>
      <c r="BA1178" s="17"/>
      <c r="BB1178" s="17"/>
      <c r="BC1178" s="17"/>
      <c r="BD1178" s="17"/>
      <c r="BE1178" s="17"/>
      <c r="BF1178" s="17"/>
      <c r="BG1178" s="17"/>
      <c r="BH1178" s="17"/>
      <c r="BI1178" s="17"/>
      <c r="BJ1178" s="17"/>
      <c r="CA1178" s="18"/>
    </row>
    <row r="1179" spans="45:79">
      <c r="AS1179" s="16"/>
      <c r="AZ1179" s="17"/>
      <c r="BA1179" s="17"/>
      <c r="BB1179" s="17"/>
      <c r="BC1179" s="17"/>
      <c r="BD1179" s="17"/>
      <c r="BE1179" s="17"/>
      <c r="BF1179" s="17"/>
      <c r="BG1179" s="17"/>
      <c r="BH1179" s="17"/>
      <c r="BI1179" s="17"/>
      <c r="BJ1179" s="17"/>
      <c r="CA1179" s="18"/>
    </row>
    <row r="1180" spans="45:79">
      <c r="AS1180" s="16"/>
      <c r="AZ1180" s="17"/>
      <c r="BA1180" s="17"/>
      <c r="BB1180" s="17"/>
      <c r="BC1180" s="17"/>
      <c r="BD1180" s="17"/>
      <c r="BE1180" s="17"/>
      <c r="BF1180" s="17"/>
      <c r="BG1180" s="17"/>
      <c r="BH1180" s="17"/>
      <c r="BI1180" s="17"/>
      <c r="BJ1180" s="17"/>
      <c r="CA1180" s="18"/>
    </row>
    <row r="1181" spans="45:79">
      <c r="AS1181" s="16"/>
      <c r="AZ1181" s="17"/>
      <c r="BA1181" s="17"/>
      <c r="BB1181" s="17"/>
      <c r="BC1181" s="17"/>
      <c r="BD1181" s="17"/>
      <c r="BE1181" s="17"/>
      <c r="BF1181" s="17"/>
      <c r="BG1181" s="17"/>
      <c r="BH1181" s="17"/>
      <c r="BI1181" s="17"/>
      <c r="BJ1181" s="17"/>
      <c r="CA1181" s="18"/>
    </row>
    <row r="1182" spans="45:79">
      <c r="AS1182" s="16"/>
      <c r="AZ1182" s="17"/>
      <c r="BA1182" s="17"/>
      <c r="BB1182" s="17"/>
      <c r="BC1182" s="17"/>
      <c r="BD1182" s="17"/>
      <c r="BE1182" s="17"/>
      <c r="BF1182" s="17"/>
      <c r="BG1182" s="17"/>
      <c r="BH1182" s="17"/>
      <c r="BI1182" s="17"/>
      <c r="BJ1182" s="17"/>
      <c r="CA1182" s="18"/>
    </row>
    <row r="1183" spans="45:79">
      <c r="AS1183" s="16"/>
      <c r="AZ1183" s="17"/>
      <c r="BA1183" s="17"/>
      <c r="BB1183" s="17"/>
      <c r="BC1183" s="17"/>
      <c r="BD1183" s="17"/>
      <c r="BE1183" s="17"/>
      <c r="BF1183" s="17"/>
      <c r="BG1183" s="17"/>
      <c r="BH1183" s="17"/>
      <c r="BI1183" s="17"/>
      <c r="BJ1183" s="17"/>
      <c r="CA1183" s="18"/>
    </row>
    <row r="1184" spans="45:79">
      <c r="AS1184" s="16"/>
      <c r="AZ1184" s="17"/>
      <c r="BA1184" s="17"/>
      <c r="BB1184" s="17"/>
      <c r="BC1184" s="17"/>
      <c r="BD1184" s="17"/>
      <c r="BE1184" s="17"/>
      <c r="BF1184" s="17"/>
      <c r="BG1184" s="17"/>
      <c r="BH1184" s="17"/>
      <c r="BI1184" s="17"/>
      <c r="BJ1184" s="17"/>
      <c r="CA1184" s="18"/>
    </row>
    <row r="1185" spans="45:79">
      <c r="AS1185" s="16"/>
      <c r="AZ1185" s="17"/>
      <c r="BA1185" s="17"/>
      <c r="BB1185" s="17"/>
      <c r="BC1185" s="17"/>
      <c r="BD1185" s="17"/>
      <c r="BE1185" s="17"/>
      <c r="BF1185" s="17"/>
      <c r="BG1185" s="17"/>
      <c r="BH1185" s="17"/>
      <c r="BI1185" s="17"/>
      <c r="BJ1185" s="17"/>
      <c r="CA1185" s="18"/>
    </row>
    <row r="1186" spans="45:79">
      <c r="AS1186" s="16"/>
      <c r="AZ1186" s="17"/>
      <c r="BA1186" s="17"/>
      <c r="BB1186" s="17"/>
      <c r="BC1186" s="17"/>
      <c r="BD1186" s="17"/>
      <c r="BE1186" s="17"/>
      <c r="BF1186" s="17"/>
      <c r="BG1186" s="17"/>
      <c r="BH1186" s="17"/>
      <c r="BI1186" s="17"/>
      <c r="BJ1186" s="17"/>
      <c r="CA1186" s="18"/>
    </row>
    <row r="1187" spans="45:79">
      <c r="AS1187" s="16"/>
      <c r="AZ1187" s="17"/>
      <c r="BA1187" s="17"/>
      <c r="BB1187" s="17"/>
      <c r="BC1187" s="17"/>
      <c r="BD1187" s="17"/>
      <c r="BE1187" s="17"/>
      <c r="BF1187" s="17"/>
      <c r="BG1187" s="17"/>
      <c r="BH1187" s="17"/>
      <c r="BI1187" s="17"/>
      <c r="BJ1187" s="17"/>
      <c r="CA1187" s="18"/>
    </row>
    <row r="1188" spans="45:79">
      <c r="AS1188" s="16"/>
      <c r="AZ1188" s="17"/>
      <c r="BA1188" s="17"/>
      <c r="BB1188" s="17"/>
      <c r="BC1188" s="17"/>
      <c r="BD1188" s="17"/>
      <c r="BE1188" s="17"/>
      <c r="BF1188" s="17"/>
      <c r="BG1188" s="17"/>
      <c r="BH1188" s="17"/>
      <c r="BI1188" s="17"/>
      <c r="BJ1188" s="17"/>
      <c r="CA1188" s="18"/>
    </row>
    <row r="1189" spans="45:79">
      <c r="AS1189" s="16"/>
      <c r="AZ1189" s="17"/>
      <c r="BA1189" s="17"/>
      <c r="BB1189" s="17"/>
      <c r="BC1189" s="17"/>
      <c r="BD1189" s="17"/>
      <c r="BE1189" s="17"/>
      <c r="BF1189" s="17"/>
      <c r="BG1189" s="17"/>
      <c r="BH1189" s="17"/>
      <c r="BI1189" s="17"/>
      <c r="BJ1189" s="17"/>
      <c r="CA1189" s="18"/>
    </row>
    <row r="1190" spans="45:79">
      <c r="AS1190" s="16"/>
      <c r="AZ1190" s="17"/>
      <c r="BA1190" s="17"/>
      <c r="BB1190" s="17"/>
      <c r="BC1190" s="17"/>
      <c r="BD1190" s="17"/>
      <c r="BE1190" s="17"/>
      <c r="BF1190" s="17"/>
      <c r="BG1190" s="17"/>
      <c r="BH1190" s="17"/>
      <c r="BI1190" s="17"/>
      <c r="BJ1190" s="17"/>
      <c r="CA1190" s="18"/>
    </row>
    <row r="1191" spans="45:79">
      <c r="AS1191" s="16"/>
      <c r="AZ1191" s="17"/>
      <c r="BA1191" s="17"/>
      <c r="BB1191" s="17"/>
      <c r="BC1191" s="17"/>
      <c r="BD1191" s="17"/>
      <c r="BE1191" s="17"/>
      <c r="BF1191" s="17"/>
      <c r="BG1191" s="17"/>
      <c r="BH1191" s="17"/>
      <c r="BI1191" s="17"/>
      <c r="BJ1191" s="17"/>
      <c r="CA1191" s="18"/>
    </row>
    <row r="1192" spans="45:79">
      <c r="AS1192" s="16"/>
      <c r="AZ1192" s="17"/>
      <c r="BA1192" s="17"/>
      <c r="BB1192" s="17"/>
      <c r="BC1192" s="17"/>
      <c r="BD1192" s="17"/>
      <c r="BE1192" s="17"/>
      <c r="BF1192" s="17"/>
      <c r="BG1192" s="17"/>
      <c r="BH1192" s="17"/>
      <c r="BI1192" s="17"/>
      <c r="BJ1192" s="17"/>
      <c r="CA1192" s="18"/>
    </row>
    <row r="1193" spans="45:79">
      <c r="AS1193" s="16"/>
      <c r="AZ1193" s="17"/>
      <c r="BA1193" s="17"/>
      <c r="BB1193" s="17"/>
      <c r="BC1193" s="17"/>
      <c r="BD1193" s="17"/>
      <c r="BE1193" s="17"/>
      <c r="BF1193" s="17"/>
      <c r="BG1193" s="17"/>
      <c r="BH1193" s="17"/>
      <c r="BI1193" s="17"/>
      <c r="BJ1193" s="17"/>
      <c r="CA1193" s="18"/>
    </row>
    <row r="1194" spans="45:79">
      <c r="AS1194" s="16"/>
      <c r="AZ1194" s="17"/>
      <c r="BA1194" s="17"/>
      <c r="BB1194" s="17"/>
      <c r="BC1194" s="17"/>
      <c r="BD1194" s="17"/>
      <c r="BE1194" s="17"/>
      <c r="BF1194" s="17"/>
      <c r="BG1194" s="17"/>
      <c r="BH1194" s="17"/>
      <c r="BI1194" s="17"/>
      <c r="BJ1194" s="17"/>
      <c r="CA1194" s="18"/>
    </row>
    <row r="1195" spans="45:79">
      <c r="AS1195" s="16"/>
      <c r="AZ1195" s="17"/>
      <c r="BA1195" s="17"/>
      <c r="BB1195" s="17"/>
      <c r="BC1195" s="17"/>
      <c r="BD1195" s="17"/>
      <c r="BE1195" s="17"/>
      <c r="BF1195" s="17"/>
      <c r="BG1195" s="17"/>
      <c r="BH1195" s="17"/>
      <c r="BI1195" s="17"/>
      <c r="BJ1195" s="17"/>
      <c r="CA1195" s="18"/>
    </row>
    <row r="1196" spans="45:79">
      <c r="AS1196" s="16"/>
      <c r="AZ1196" s="17"/>
      <c r="BA1196" s="17"/>
      <c r="BB1196" s="17"/>
      <c r="BC1196" s="17"/>
      <c r="BD1196" s="17"/>
      <c r="BE1196" s="17"/>
      <c r="BF1196" s="17"/>
      <c r="BG1196" s="17"/>
      <c r="BH1196" s="17"/>
      <c r="BI1196" s="17"/>
      <c r="BJ1196" s="17"/>
      <c r="CA1196" s="18"/>
    </row>
    <row r="1197" spans="45:79">
      <c r="AS1197" s="16"/>
      <c r="AZ1197" s="17"/>
      <c r="BA1197" s="17"/>
      <c r="BB1197" s="17"/>
      <c r="BC1197" s="17"/>
      <c r="BD1197" s="17"/>
      <c r="BE1197" s="17"/>
      <c r="BF1197" s="17"/>
      <c r="BG1197" s="17"/>
      <c r="BH1197" s="17"/>
      <c r="BI1197" s="17"/>
      <c r="BJ1197" s="17"/>
      <c r="CA1197" s="18"/>
    </row>
    <row r="1198" spans="45:79">
      <c r="AS1198" s="16"/>
      <c r="AZ1198" s="17"/>
      <c r="BA1198" s="17"/>
      <c r="BB1198" s="17"/>
      <c r="BC1198" s="17"/>
      <c r="BD1198" s="17"/>
      <c r="BE1198" s="17"/>
      <c r="BF1198" s="17"/>
      <c r="BG1198" s="17"/>
      <c r="BH1198" s="17"/>
      <c r="BI1198" s="17"/>
      <c r="BJ1198" s="17"/>
      <c r="CA1198" s="18"/>
    </row>
    <row r="1199" spans="45:79">
      <c r="AS1199" s="16"/>
      <c r="AZ1199" s="17"/>
      <c r="BA1199" s="17"/>
      <c r="BB1199" s="17"/>
      <c r="BC1199" s="17"/>
      <c r="BD1199" s="17"/>
      <c r="BE1199" s="17"/>
      <c r="BF1199" s="17"/>
      <c r="BG1199" s="17"/>
      <c r="BH1199" s="17"/>
      <c r="BI1199" s="17"/>
      <c r="BJ1199" s="17"/>
      <c r="CA1199" s="18"/>
    </row>
    <row r="1200" spans="45:79">
      <c r="AS1200" s="16"/>
      <c r="AZ1200" s="17"/>
      <c r="BA1200" s="17"/>
      <c r="BB1200" s="17"/>
      <c r="BC1200" s="17"/>
      <c r="BD1200" s="17"/>
      <c r="BE1200" s="17"/>
      <c r="BF1200" s="17"/>
      <c r="BG1200" s="17"/>
      <c r="BH1200" s="17"/>
      <c r="BI1200" s="17"/>
      <c r="BJ1200" s="17"/>
      <c r="CA1200" s="18"/>
    </row>
    <row r="1201" spans="45:79">
      <c r="AS1201" s="16"/>
      <c r="AZ1201" s="17"/>
      <c r="BA1201" s="17"/>
      <c r="BB1201" s="17"/>
      <c r="BC1201" s="17"/>
      <c r="BD1201" s="17"/>
      <c r="BE1201" s="17"/>
      <c r="BF1201" s="17"/>
      <c r="BG1201" s="17"/>
      <c r="BH1201" s="17"/>
      <c r="BI1201" s="17"/>
      <c r="BJ1201" s="17"/>
      <c r="CA1201" s="18"/>
    </row>
    <row r="1202" spans="45:79">
      <c r="AS1202" s="16"/>
      <c r="AZ1202" s="17"/>
      <c r="BA1202" s="17"/>
      <c r="BB1202" s="17"/>
      <c r="BC1202" s="17"/>
      <c r="BD1202" s="17"/>
      <c r="BE1202" s="17"/>
      <c r="BF1202" s="17"/>
      <c r="BG1202" s="17"/>
      <c r="BH1202" s="17"/>
      <c r="BI1202" s="17"/>
      <c r="BJ1202" s="17"/>
      <c r="CA1202" s="18"/>
    </row>
    <row r="1203" spans="45:79">
      <c r="AS1203" s="16"/>
      <c r="AZ1203" s="17"/>
      <c r="BA1203" s="17"/>
      <c r="BB1203" s="17"/>
      <c r="BC1203" s="17"/>
      <c r="BD1203" s="17"/>
      <c r="BE1203" s="17"/>
      <c r="BF1203" s="17"/>
      <c r="BG1203" s="17"/>
      <c r="BH1203" s="17"/>
      <c r="BI1203" s="17"/>
      <c r="BJ1203" s="17"/>
      <c r="CA1203" s="18"/>
    </row>
    <row r="1204" spans="45:79">
      <c r="AS1204" s="16"/>
      <c r="AZ1204" s="17"/>
      <c r="BA1204" s="17"/>
      <c r="BB1204" s="17"/>
      <c r="BC1204" s="17"/>
      <c r="BD1204" s="17"/>
      <c r="BE1204" s="17"/>
      <c r="BF1204" s="17"/>
      <c r="BG1204" s="17"/>
      <c r="BH1204" s="17"/>
      <c r="BI1204" s="17"/>
      <c r="BJ1204" s="17"/>
      <c r="CA1204" s="18"/>
    </row>
    <row r="1205" spans="45:79">
      <c r="AS1205" s="16"/>
      <c r="AZ1205" s="17"/>
      <c r="BA1205" s="17"/>
      <c r="BB1205" s="17"/>
      <c r="BC1205" s="17"/>
      <c r="BD1205" s="17"/>
      <c r="BE1205" s="17"/>
      <c r="BF1205" s="17"/>
      <c r="BG1205" s="17"/>
      <c r="BH1205" s="17"/>
      <c r="BI1205" s="17"/>
      <c r="BJ1205" s="17"/>
      <c r="CA1205" s="18"/>
    </row>
    <row r="1206" spans="45:79">
      <c r="AS1206" s="16"/>
      <c r="AZ1206" s="17"/>
      <c r="BA1206" s="17"/>
      <c r="BB1206" s="17"/>
      <c r="BC1206" s="17"/>
      <c r="BD1206" s="17"/>
      <c r="BE1206" s="17"/>
      <c r="BF1206" s="17"/>
      <c r="BG1206" s="17"/>
      <c r="BH1206" s="17"/>
      <c r="BI1206" s="17"/>
      <c r="BJ1206" s="17"/>
      <c r="CA1206" s="18"/>
    </row>
    <row r="1207" spans="45:79">
      <c r="AS1207" s="16"/>
      <c r="AZ1207" s="17"/>
      <c r="BA1207" s="17"/>
      <c r="BB1207" s="17"/>
      <c r="BC1207" s="17"/>
      <c r="BD1207" s="17"/>
      <c r="BE1207" s="17"/>
      <c r="BF1207" s="17"/>
      <c r="BG1207" s="17"/>
      <c r="BH1207" s="17"/>
      <c r="BI1207" s="17"/>
      <c r="BJ1207" s="17"/>
      <c r="CA1207" s="18"/>
    </row>
    <row r="1208" spans="45:79">
      <c r="AS1208" s="16"/>
      <c r="AZ1208" s="17"/>
      <c r="BA1208" s="17"/>
      <c r="BB1208" s="17"/>
      <c r="BC1208" s="17"/>
      <c r="BD1208" s="17"/>
      <c r="BE1208" s="17"/>
      <c r="BF1208" s="17"/>
      <c r="BG1208" s="17"/>
      <c r="BH1208" s="17"/>
      <c r="BI1208" s="17"/>
      <c r="BJ1208" s="17"/>
      <c r="CA1208" s="18"/>
    </row>
    <row r="1209" spans="45:79">
      <c r="AS1209" s="16"/>
      <c r="AZ1209" s="17"/>
      <c r="BA1209" s="17"/>
      <c r="BB1209" s="17"/>
      <c r="BC1209" s="17"/>
      <c r="BD1209" s="17"/>
      <c r="BE1209" s="17"/>
      <c r="BF1209" s="17"/>
      <c r="BG1209" s="17"/>
      <c r="BH1209" s="17"/>
      <c r="BI1209" s="17"/>
      <c r="BJ1209" s="17"/>
      <c r="CA1209" s="18"/>
    </row>
    <row r="1210" spans="45:79">
      <c r="AS1210" s="16"/>
      <c r="AZ1210" s="17"/>
      <c r="BA1210" s="17"/>
      <c r="BB1210" s="17"/>
      <c r="BC1210" s="17"/>
      <c r="BD1210" s="17"/>
      <c r="BE1210" s="17"/>
      <c r="BF1210" s="17"/>
      <c r="BG1210" s="17"/>
      <c r="BH1210" s="17"/>
      <c r="BI1210" s="17"/>
      <c r="BJ1210" s="17"/>
      <c r="CA1210" s="18"/>
    </row>
    <row r="1211" spans="45:79">
      <c r="AS1211" s="16"/>
      <c r="AZ1211" s="17"/>
      <c r="BA1211" s="17"/>
      <c r="BB1211" s="17"/>
      <c r="BC1211" s="17"/>
      <c r="BD1211" s="17"/>
      <c r="BE1211" s="17"/>
      <c r="BF1211" s="17"/>
      <c r="BG1211" s="17"/>
      <c r="BH1211" s="17"/>
      <c r="BI1211" s="17"/>
      <c r="BJ1211" s="17"/>
      <c r="CA1211" s="18"/>
    </row>
    <row r="1212" spans="45:79">
      <c r="AS1212" s="16"/>
      <c r="AZ1212" s="17"/>
      <c r="BA1212" s="17"/>
      <c r="BB1212" s="17"/>
      <c r="BC1212" s="17"/>
      <c r="BD1212" s="17"/>
      <c r="BE1212" s="17"/>
      <c r="BF1212" s="17"/>
      <c r="BG1212" s="17"/>
      <c r="BH1212" s="17"/>
      <c r="BI1212" s="17"/>
      <c r="BJ1212" s="17"/>
      <c r="CA1212" s="18"/>
    </row>
    <row r="1213" spans="45:79">
      <c r="AS1213" s="16"/>
      <c r="AZ1213" s="17"/>
      <c r="BA1213" s="17"/>
      <c r="BB1213" s="17"/>
      <c r="BC1213" s="17"/>
      <c r="BD1213" s="17"/>
      <c r="BE1213" s="17"/>
      <c r="BF1213" s="17"/>
      <c r="BG1213" s="17"/>
      <c r="BH1213" s="17"/>
      <c r="BI1213" s="17"/>
      <c r="BJ1213" s="17"/>
      <c r="CA1213" s="18"/>
    </row>
    <row r="1214" spans="45:79">
      <c r="AS1214" s="16"/>
      <c r="AZ1214" s="17"/>
      <c r="BA1214" s="17"/>
      <c r="BB1214" s="17"/>
      <c r="BC1214" s="17"/>
      <c r="BD1214" s="17"/>
      <c r="BE1214" s="17"/>
      <c r="BF1214" s="17"/>
      <c r="BG1214" s="17"/>
      <c r="BH1214" s="17"/>
      <c r="BI1214" s="17"/>
      <c r="BJ1214" s="17"/>
      <c r="CA1214" s="18"/>
    </row>
    <row r="1215" spans="45:79">
      <c r="AS1215" s="16"/>
      <c r="AZ1215" s="17"/>
      <c r="BA1215" s="17"/>
      <c r="BB1215" s="17"/>
      <c r="BC1215" s="17"/>
      <c r="BD1215" s="17"/>
      <c r="BE1215" s="17"/>
      <c r="BF1215" s="17"/>
      <c r="BG1215" s="17"/>
      <c r="BH1215" s="17"/>
      <c r="BI1215" s="17"/>
      <c r="BJ1215" s="17"/>
      <c r="CA1215" s="18"/>
    </row>
    <row r="1216" spans="45:79">
      <c r="AS1216" s="16"/>
      <c r="AZ1216" s="17"/>
      <c r="BA1216" s="17"/>
      <c r="BB1216" s="17"/>
      <c r="BC1216" s="17"/>
      <c r="BD1216" s="17"/>
      <c r="BE1216" s="17"/>
      <c r="BF1216" s="17"/>
      <c r="BG1216" s="17"/>
      <c r="BH1216" s="17"/>
      <c r="BI1216" s="17"/>
      <c r="BJ1216" s="17"/>
      <c r="CA1216" s="18"/>
    </row>
    <row r="1217" spans="45:79">
      <c r="AS1217" s="16"/>
      <c r="AZ1217" s="17"/>
      <c r="BA1217" s="17"/>
      <c r="BB1217" s="17"/>
      <c r="BC1217" s="17"/>
      <c r="BD1217" s="17"/>
      <c r="BE1217" s="17"/>
      <c r="BF1217" s="17"/>
      <c r="BG1217" s="17"/>
      <c r="BH1217" s="17"/>
      <c r="BI1217" s="17"/>
      <c r="BJ1217" s="17"/>
      <c r="CA1217" s="18"/>
    </row>
    <row r="1218" spans="45:79">
      <c r="AS1218" s="16"/>
      <c r="AZ1218" s="17"/>
      <c r="BA1218" s="17"/>
      <c r="BB1218" s="17"/>
      <c r="BC1218" s="17"/>
      <c r="BD1218" s="17"/>
      <c r="BE1218" s="17"/>
      <c r="BF1218" s="17"/>
      <c r="BG1218" s="17"/>
      <c r="BH1218" s="17"/>
      <c r="BI1218" s="17"/>
      <c r="BJ1218" s="17"/>
      <c r="CA1218" s="18"/>
    </row>
    <row r="1219" spans="45:79">
      <c r="AS1219" s="16"/>
      <c r="AZ1219" s="17"/>
      <c r="BA1219" s="17"/>
      <c r="BB1219" s="17"/>
      <c r="BC1219" s="17"/>
      <c r="BD1219" s="17"/>
      <c r="BE1219" s="17"/>
      <c r="BF1219" s="17"/>
      <c r="BG1219" s="17"/>
      <c r="BH1219" s="17"/>
      <c r="BI1219" s="17"/>
      <c r="BJ1219" s="17"/>
      <c r="CA1219" s="18"/>
    </row>
    <row r="1220" spans="45:79">
      <c r="AS1220" s="16"/>
      <c r="AZ1220" s="17"/>
      <c r="BA1220" s="17"/>
      <c r="BB1220" s="17"/>
      <c r="BC1220" s="17"/>
      <c r="BD1220" s="17"/>
      <c r="BE1220" s="17"/>
      <c r="BF1220" s="17"/>
      <c r="BG1220" s="17"/>
      <c r="BH1220" s="17"/>
      <c r="BI1220" s="17"/>
      <c r="BJ1220" s="17"/>
      <c r="CA1220" s="18"/>
    </row>
    <row r="1221" spans="45:79">
      <c r="AS1221" s="16"/>
      <c r="AZ1221" s="17"/>
      <c r="BA1221" s="17"/>
      <c r="BB1221" s="17"/>
      <c r="BC1221" s="17"/>
      <c r="BD1221" s="17"/>
      <c r="BE1221" s="17"/>
      <c r="BF1221" s="17"/>
      <c r="BG1221" s="17"/>
      <c r="BH1221" s="17"/>
      <c r="BI1221" s="17"/>
      <c r="BJ1221" s="17"/>
      <c r="CA1221" s="18"/>
    </row>
    <row r="1222" spans="45:79">
      <c r="AS1222" s="16"/>
      <c r="AZ1222" s="17"/>
      <c r="BA1222" s="17"/>
      <c r="BB1222" s="17"/>
      <c r="BC1222" s="17"/>
      <c r="BD1222" s="17"/>
      <c r="BE1222" s="17"/>
      <c r="BF1222" s="17"/>
      <c r="BG1222" s="17"/>
      <c r="BH1222" s="17"/>
      <c r="BI1222" s="17"/>
      <c r="BJ1222" s="17"/>
      <c r="CA1222" s="18"/>
    </row>
    <row r="1223" spans="45:79">
      <c r="AS1223" s="16"/>
      <c r="AZ1223" s="17"/>
      <c r="BA1223" s="17"/>
      <c r="BB1223" s="17"/>
      <c r="BC1223" s="17"/>
      <c r="BD1223" s="17"/>
      <c r="BE1223" s="17"/>
      <c r="BF1223" s="17"/>
      <c r="BG1223" s="17"/>
      <c r="BH1223" s="17"/>
      <c r="BI1223" s="17"/>
      <c r="BJ1223" s="17"/>
      <c r="CA1223" s="18"/>
    </row>
    <row r="1224" spans="45:79">
      <c r="AS1224" s="16"/>
      <c r="AZ1224" s="17"/>
      <c r="BA1224" s="17"/>
      <c r="BB1224" s="17"/>
      <c r="BC1224" s="17"/>
      <c r="BD1224" s="17"/>
      <c r="BE1224" s="17"/>
      <c r="BF1224" s="17"/>
      <c r="BG1224" s="17"/>
      <c r="BH1224" s="17"/>
      <c r="BI1224" s="17"/>
      <c r="BJ1224" s="17"/>
      <c r="CA1224" s="18"/>
    </row>
    <row r="1225" spans="45:79">
      <c r="AS1225" s="16"/>
      <c r="AZ1225" s="17"/>
      <c r="BA1225" s="17"/>
      <c r="BB1225" s="17"/>
      <c r="BC1225" s="17"/>
      <c r="BD1225" s="17"/>
      <c r="BE1225" s="17"/>
      <c r="BF1225" s="17"/>
      <c r="BG1225" s="17"/>
      <c r="BH1225" s="17"/>
      <c r="BI1225" s="17"/>
      <c r="BJ1225" s="17"/>
      <c r="CA1225" s="18"/>
    </row>
    <row r="1226" spans="45:79">
      <c r="AS1226" s="16"/>
      <c r="AZ1226" s="17"/>
      <c r="BA1226" s="17"/>
      <c r="BB1226" s="17"/>
      <c r="BC1226" s="17"/>
      <c r="BD1226" s="17"/>
      <c r="BE1226" s="17"/>
      <c r="BF1226" s="17"/>
      <c r="BG1226" s="17"/>
      <c r="BH1226" s="17"/>
      <c r="BI1226" s="17"/>
      <c r="BJ1226" s="17"/>
      <c r="CA1226" s="18"/>
    </row>
    <row r="1227" spans="45:79">
      <c r="AS1227" s="16"/>
      <c r="AZ1227" s="17"/>
      <c r="BA1227" s="17"/>
      <c r="BB1227" s="17"/>
      <c r="BC1227" s="17"/>
      <c r="BD1227" s="17"/>
      <c r="BE1227" s="17"/>
      <c r="BF1227" s="17"/>
      <c r="BG1227" s="17"/>
      <c r="BH1227" s="17"/>
      <c r="BI1227" s="17"/>
      <c r="BJ1227" s="17"/>
      <c r="CA1227" s="18"/>
    </row>
    <row r="1228" spans="45:79">
      <c r="AS1228" s="16"/>
      <c r="AZ1228" s="17"/>
      <c r="BA1228" s="17"/>
      <c r="BB1228" s="17"/>
      <c r="BC1228" s="17"/>
      <c r="BD1228" s="17"/>
      <c r="BE1228" s="17"/>
      <c r="BF1228" s="17"/>
      <c r="BG1228" s="17"/>
      <c r="BH1228" s="17"/>
      <c r="BI1228" s="17"/>
      <c r="BJ1228" s="17"/>
      <c r="CA1228" s="18"/>
    </row>
    <row r="1229" spans="45:79">
      <c r="AS1229" s="16"/>
      <c r="AZ1229" s="17"/>
      <c r="BA1229" s="17"/>
      <c r="BB1229" s="17"/>
      <c r="BC1229" s="17"/>
      <c r="BD1229" s="17"/>
      <c r="BE1229" s="17"/>
      <c r="BF1229" s="17"/>
      <c r="BG1229" s="17"/>
      <c r="BH1229" s="17"/>
      <c r="BI1229" s="17"/>
      <c r="BJ1229" s="17"/>
      <c r="CA1229" s="18"/>
    </row>
    <row r="1230" spans="45:79">
      <c r="AS1230" s="16"/>
      <c r="AZ1230" s="17"/>
      <c r="BA1230" s="17"/>
      <c r="BB1230" s="17"/>
      <c r="BC1230" s="17"/>
      <c r="BD1230" s="17"/>
      <c r="BE1230" s="17"/>
      <c r="BF1230" s="17"/>
      <c r="BG1230" s="17"/>
      <c r="BH1230" s="17"/>
      <c r="BI1230" s="17"/>
      <c r="BJ1230" s="17"/>
      <c r="CA1230" s="18"/>
    </row>
    <row r="1231" spans="45:79">
      <c r="AS1231" s="16"/>
      <c r="AZ1231" s="17"/>
      <c r="BA1231" s="17"/>
      <c r="BB1231" s="17"/>
      <c r="BC1231" s="17"/>
      <c r="BD1231" s="17"/>
      <c r="BE1231" s="17"/>
      <c r="BF1231" s="17"/>
      <c r="BG1231" s="17"/>
      <c r="BH1231" s="17"/>
      <c r="BI1231" s="17"/>
      <c r="BJ1231" s="17"/>
      <c r="CA1231" s="18"/>
    </row>
    <row r="1232" spans="45:79">
      <c r="AS1232" s="16"/>
      <c r="AZ1232" s="17"/>
      <c r="BA1232" s="17"/>
      <c r="BB1232" s="17"/>
      <c r="BC1232" s="17"/>
      <c r="BD1232" s="17"/>
      <c r="BE1232" s="17"/>
      <c r="BF1232" s="17"/>
      <c r="BG1232" s="17"/>
      <c r="BH1232" s="17"/>
      <c r="BI1232" s="17"/>
      <c r="BJ1232" s="17"/>
      <c r="CA1232" s="18"/>
    </row>
    <row r="1233" spans="45:79">
      <c r="AS1233" s="16"/>
      <c r="AZ1233" s="17"/>
      <c r="BA1233" s="17"/>
      <c r="BB1233" s="17"/>
      <c r="BC1233" s="17"/>
      <c r="BD1233" s="17"/>
      <c r="BE1233" s="17"/>
      <c r="BF1233" s="17"/>
      <c r="BG1233" s="17"/>
      <c r="BH1233" s="17"/>
      <c r="BI1233" s="17"/>
      <c r="BJ1233" s="17"/>
      <c r="CA1233" s="18"/>
    </row>
    <row r="1234" spans="45:79">
      <c r="AS1234" s="16"/>
      <c r="AZ1234" s="17"/>
      <c r="BA1234" s="17"/>
      <c r="BB1234" s="17"/>
      <c r="BC1234" s="17"/>
      <c r="BD1234" s="17"/>
      <c r="BE1234" s="17"/>
      <c r="BF1234" s="17"/>
      <c r="BG1234" s="17"/>
      <c r="BH1234" s="17"/>
      <c r="BI1234" s="17"/>
      <c r="BJ1234" s="17"/>
      <c r="CA1234" s="18"/>
    </row>
    <row r="1235" spans="45:79">
      <c r="AS1235" s="16"/>
      <c r="AZ1235" s="17"/>
      <c r="BA1235" s="17"/>
      <c r="BB1235" s="17"/>
      <c r="BC1235" s="17"/>
      <c r="BD1235" s="17"/>
      <c r="BE1235" s="17"/>
      <c r="BF1235" s="17"/>
      <c r="BG1235" s="17"/>
      <c r="BH1235" s="17"/>
      <c r="BI1235" s="17"/>
      <c r="BJ1235" s="17"/>
      <c r="CA1235" s="18"/>
    </row>
    <row r="1236" spans="45:79">
      <c r="AS1236" s="16"/>
      <c r="AZ1236" s="17"/>
      <c r="BA1236" s="17"/>
      <c r="BB1236" s="17"/>
      <c r="BC1236" s="17"/>
      <c r="BD1236" s="17"/>
      <c r="BE1236" s="17"/>
      <c r="BF1236" s="17"/>
      <c r="BG1236" s="17"/>
      <c r="BH1236" s="17"/>
      <c r="BI1236" s="17"/>
      <c r="BJ1236" s="17"/>
      <c r="CA1236" s="18"/>
    </row>
    <row r="1237" spans="45:79">
      <c r="AS1237" s="16"/>
      <c r="AZ1237" s="17"/>
      <c r="BA1237" s="17"/>
      <c r="BB1237" s="17"/>
      <c r="BC1237" s="17"/>
      <c r="BD1237" s="17"/>
      <c r="BE1237" s="17"/>
      <c r="BF1237" s="17"/>
      <c r="BG1237" s="17"/>
      <c r="BH1237" s="17"/>
      <c r="BI1237" s="17"/>
      <c r="BJ1237" s="17"/>
      <c r="CA1237" s="18"/>
    </row>
    <row r="1238" spans="45:79">
      <c r="AS1238" s="16"/>
      <c r="AZ1238" s="17"/>
      <c r="BA1238" s="17"/>
      <c r="BB1238" s="17"/>
      <c r="BC1238" s="17"/>
      <c r="BD1238" s="17"/>
      <c r="BE1238" s="17"/>
      <c r="BF1238" s="17"/>
      <c r="BG1238" s="17"/>
      <c r="BH1238" s="17"/>
      <c r="BI1238" s="17"/>
      <c r="BJ1238" s="17"/>
      <c r="CA1238" s="18"/>
    </row>
    <row r="1239" spans="45:79">
      <c r="AS1239" s="16"/>
      <c r="AZ1239" s="17"/>
      <c r="BA1239" s="17"/>
      <c r="BB1239" s="17"/>
      <c r="BC1239" s="17"/>
      <c r="BD1239" s="17"/>
      <c r="BE1239" s="17"/>
      <c r="BF1239" s="17"/>
      <c r="BG1239" s="17"/>
      <c r="BH1239" s="17"/>
      <c r="BI1239" s="17"/>
      <c r="BJ1239" s="17"/>
      <c r="CA1239" s="18"/>
    </row>
    <row r="1240" spans="45:79">
      <c r="AS1240" s="16"/>
      <c r="AZ1240" s="17"/>
      <c r="BA1240" s="17"/>
      <c r="BB1240" s="17"/>
      <c r="BC1240" s="17"/>
      <c r="BD1240" s="17"/>
      <c r="BE1240" s="17"/>
      <c r="BF1240" s="17"/>
      <c r="BG1240" s="17"/>
      <c r="BH1240" s="17"/>
      <c r="BI1240" s="17"/>
      <c r="BJ1240" s="17"/>
      <c r="CA1240" s="18"/>
    </row>
    <row r="1241" spans="45:79">
      <c r="AS1241" s="16"/>
      <c r="AZ1241" s="17"/>
      <c r="BA1241" s="17"/>
      <c r="BB1241" s="17"/>
      <c r="BC1241" s="17"/>
      <c r="BD1241" s="17"/>
      <c r="BE1241" s="17"/>
      <c r="BF1241" s="17"/>
      <c r="BG1241" s="17"/>
      <c r="BH1241" s="17"/>
      <c r="BI1241" s="17"/>
      <c r="BJ1241" s="17"/>
      <c r="CA1241" s="18"/>
    </row>
    <row r="1242" spans="45:79">
      <c r="AS1242" s="16"/>
      <c r="AZ1242" s="17"/>
      <c r="BA1242" s="17"/>
      <c r="BB1242" s="17"/>
      <c r="BC1242" s="17"/>
      <c r="BD1242" s="17"/>
      <c r="BE1242" s="17"/>
      <c r="BF1242" s="17"/>
      <c r="BG1242" s="17"/>
      <c r="BH1242" s="17"/>
      <c r="BI1242" s="17"/>
      <c r="BJ1242" s="17"/>
      <c r="CA1242" s="18"/>
    </row>
    <row r="1243" spans="45:79">
      <c r="AS1243" s="16"/>
      <c r="AZ1243" s="17"/>
      <c r="BA1243" s="17"/>
      <c r="BB1243" s="17"/>
      <c r="BC1243" s="17"/>
      <c r="BD1243" s="17"/>
      <c r="BE1243" s="17"/>
      <c r="BF1243" s="17"/>
      <c r="BG1243" s="17"/>
      <c r="BH1243" s="17"/>
      <c r="BI1243" s="17"/>
      <c r="BJ1243" s="17"/>
      <c r="CA1243" s="18"/>
    </row>
    <row r="1244" spans="45:79">
      <c r="AS1244" s="16"/>
      <c r="AZ1244" s="17"/>
      <c r="BA1244" s="17"/>
      <c r="BB1244" s="17"/>
      <c r="BC1244" s="17"/>
      <c r="BD1244" s="17"/>
      <c r="BE1244" s="17"/>
      <c r="BF1244" s="17"/>
      <c r="BG1244" s="17"/>
      <c r="BH1244" s="17"/>
      <c r="BI1244" s="17"/>
      <c r="BJ1244" s="17"/>
      <c r="CA1244" s="18"/>
    </row>
    <row r="1245" spans="45:79">
      <c r="AS1245" s="16"/>
      <c r="AZ1245" s="17"/>
      <c r="BA1245" s="17"/>
      <c r="BB1245" s="17"/>
      <c r="BC1245" s="17"/>
      <c r="BD1245" s="17"/>
      <c r="BE1245" s="17"/>
      <c r="BF1245" s="17"/>
      <c r="BG1245" s="17"/>
      <c r="BH1245" s="17"/>
      <c r="BI1245" s="17"/>
      <c r="BJ1245" s="17"/>
      <c r="CA1245" s="18"/>
    </row>
    <row r="1246" spans="45:79">
      <c r="AS1246" s="16"/>
      <c r="AZ1246" s="17"/>
      <c r="BA1246" s="17"/>
      <c r="BB1246" s="17"/>
      <c r="BC1246" s="17"/>
      <c r="BD1246" s="17"/>
      <c r="BE1246" s="17"/>
      <c r="BF1246" s="17"/>
      <c r="BG1246" s="17"/>
      <c r="BH1246" s="17"/>
      <c r="BI1246" s="17"/>
      <c r="BJ1246" s="17"/>
      <c r="CA1246" s="18"/>
    </row>
    <row r="1247" spans="45:79">
      <c r="AS1247" s="16"/>
      <c r="AZ1247" s="17"/>
      <c r="BA1247" s="17"/>
      <c r="BB1247" s="17"/>
      <c r="BC1247" s="17"/>
      <c r="BD1247" s="17"/>
      <c r="BE1247" s="17"/>
      <c r="BF1247" s="17"/>
      <c r="BG1247" s="17"/>
      <c r="BH1247" s="17"/>
      <c r="BI1247" s="17"/>
      <c r="BJ1247" s="17"/>
      <c r="CA1247" s="18"/>
    </row>
    <row r="1248" spans="45:79">
      <c r="AS1248" s="16"/>
      <c r="AZ1248" s="17"/>
      <c r="BA1248" s="17"/>
      <c r="BB1248" s="17"/>
      <c r="BC1248" s="17"/>
      <c r="BD1248" s="17"/>
      <c r="BE1248" s="17"/>
      <c r="BF1248" s="17"/>
      <c r="BG1248" s="17"/>
      <c r="BH1248" s="17"/>
      <c r="BI1248" s="17"/>
      <c r="BJ1248" s="17"/>
      <c r="CA1248" s="18"/>
    </row>
    <row r="1249" spans="45:79">
      <c r="AS1249" s="16"/>
      <c r="AZ1249" s="17"/>
      <c r="BA1249" s="17"/>
      <c r="BB1249" s="17"/>
      <c r="BC1249" s="17"/>
      <c r="BD1249" s="17"/>
      <c r="BE1249" s="17"/>
      <c r="BF1249" s="17"/>
      <c r="BG1249" s="17"/>
      <c r="BH1249" s="17"/>
      <c r="BI1249" s="17"/>
      <c r="BJ1249" s="17"/>
      <c r="CA1249" s="18"/>
    </row>
    <row r="1250" spans="45:79">
      <c r="AS1250" s="16"/>
      <c r="AZ1250" s="17"/>
      <c r="BA1250" s="17"/>
      <c r="BB1250" s="17"/>
      <c r="BC1250" s="17"/>
      <c r="BD1250" s="17"/>
      <c r="BE1250" s="17"/>
      <c r="BF1250" s="17"/>
      <c r="BG1250" s="17"/>
      <c r="BH1250" s="17"/>
      <c r="BI1250" s="17"/>
      <c r="BJ1250" s="17"/>
      <c r="CA1250" s="18"/>
    </row>
    <row r="1251" spans="45:79">
      <c r="AS1251" s="16"/>
      <c r="AZ1251" s="17"/>
      <c r="BA1251" s="17"/>
      <c r="BB1251" s="17"/>
      <c r="BC1251" s="17"/>
      <c r="BD1251" s="17"/>
      <c r="BE1251" s="17"/>
      <c r="BF1251" s="17"/>
      <c r="BG1251" s="17"/>
      <c r="BH1251" s="17"/>
      <c r="BI1251" s="17"/>
      <c r="BJ1251" s="17"/>
      <c r="CA1251" s="18"/>
    </row>
    <row r="1252" spans="45:79">
      <c r="AS1252" s="16"/>
      <c r="AZ1252" s="17"/>
      <c r="BA1252" s="17"/>
      <c r="BB1252" s="17"/>
      <c r="BC1252" s="17"/>
      <c r="BD1252" s="17"/>
      <c r="BE1252" s="17"/>
      <c r="BF1252" s="17"/>
      <c r="BG1252" s="17"/>
      <c r="BH1252" s="17"/>
      <c r="BI1252" s="17"/>
      <c r="BJ1252" s="17"/>
      <c r="CA1252" s="18"/>
    </row>
    <row r="1253" spans="45:79">
      <c r="AS1253" s="16"/>
      <c r="AZ1253" s="17"/>
      <c r="BA1253" s="17"/>
      <c r="BB1253" s="17"/>
      <c r="BC1253" s="17"/>
      <c r="BD1253" s="17"/>
      <c r="BE1253" s="17"/>
      <c r="BF1253" s="17"/>
      <c r="BG1253" s="17"/>
      <c r="BH1253" s="17"/>
      <c r="BI1253" s="17"/>
      <c r="BJ1253" s="17"/>
      <c r="CA1253" s="18"/>
    </row>
    <row r="1254" spans="45:79">
      <c r="AS1254" s="16"/>
      <c r="AZ1254" s="17"/>
      <c r="BA1254" s="17"/>
      <c r="BB1254" s="17"/>
      <c r="BC1254" s="17"/>
      <c r="BD1254" s="17"/>
      <c r="BE1254" s="17"/>
      <c r="BF1254" s="17"/>
      <c r="BG1254" s="17"/>
      <c r="BH1254" s="17"/>
      <c r="BI1254" s="17"/>
      <c r="BJ1254" s="17"/>
      <c r="CA1254" s="18"/>
    </row>
    <row r="1255" spans="45:79">
      <c r="AS1255" s="16"/>
      <c r="AZ1255" s="17"/>
      <c r="BA1255" s="17"/>
      <c r="BB1255" s="17"/>
      <c r="BC1255" s="17"/>
      <c r="BD1255" s="17"/>
      <c r="BE1255" s="17"/>
      <c r="BF1255" s="17"/>
      <c r="BG1255" s="17"/>
      <c r="BH1255" s="17"/>
      <c r="BI1255" s="17"/>
      <c r="BJ1255" s="17"/>
      <c r="CA1255" s="18"/>
    </row>
    <row r="1256" spans="45:79">
      <c r="AS1256" s="16"/>
      <c r="AZ1256" s="17"/>
      <c r="BA1256" s="17"/>
      <c r="BB1256" s="17"/>
      <c r="BC1256" s="17"/>
      <c r="BD1256" s="17"/>
      <c r="BE1256" s="17"/>
      <c r="BF1256" s="17"/>
      <c r="BG1256" s="17"/>
      <c r="BH1256" s="17"/>
      <c r="BI1256" s="17"/>
      <c r="BJ1256" s="17"/>
      <c r="CA1256" s="18"/>
    </row>
    <row r="1257" spans="45:79">
      <c r="AS1257" s="16"/>
      <c r="AZ1257" s="17"/>
      <c r="BA1257" s="17"/>
      <c r="BB1257" s="17"/>
      <c r="BC1257" s="17"/>
      <c r="BD1257" s="17"/>
      <c r="BE1257" s="17"/>
      <c r="BF1257" s="17"/>
      <c r="BG1257" s="17"/>
      <c r="BH1257" s="17"/>
      <c r="BI1257" s="17"/>
      <c r="BJ1257" s="17"/>
      <c r="CA1257" s="18"/>
    </row>
    <row r="1258" spans="45:79">
      <c r="AS1258" s="16"/>
      <c r="AZ1258" s="17"/>
      <c r="BA1258" s="17"/>
      <c r="BB1258" s="17"/>
      <c r="BC1258" s="17"/>
      <c r="BD1258" s="17"/>
      <c r="BE1258" s="17"/>
      <c r="BF1258" s="17"/>
      <c r="BG1258" s="17"/>
      <c r="BH1258" s="17"/>
      <c r="BI1258" s="17"/>
      <c r="BJ1258" s="17"/>
      <c r="CA1258" s="18"/>
    </row>
    <row r="1259" spans="45:79">
      <c r="AS1259" s="16"/>
      <c r="AZ1259" s="17"/>
      <c r="BA1259" s="17"/>
      <c r="BB1259" s="17"/>
      <c r="BC1259" s="17"/>
      <c r="BD1259" s="17"/>
      <c r="BE1259" s="17"/>
      <c r="BF1259" s="17"/>
      <c r="BG1259" s="17"/>
      <c r="BH1259" s="17"/>
      <c r="BI1259" s="17"/>
      <c r="BJ1259" s="17"/>
      <c r="CA1259" s="18"/>
    </row>
    <row r="1260" spans="45:79">
      <c r="AS1260" s="16"/>
      <c r="AZ1260" s="17"/>
      <c r="BA1260" s="17"/>
      <c r="BB1260" s="17"/>
      <c r="BC1260" s="17"/>
      <c r="BD1260" s="17"/>
      <c r="BE1260" s="17"/>
      <c r="BF1260" s="17"/>
      <c r="BG1260" s="17"/>
      <c r="BH1260" s="17"/>
      <c r="BI1260" s="17"/>
      <c r="BJ1260" s="17"/>
      <c r="CA1260" s="18"/>
    </row>
    <row r="1261" spans="45:79">
      <c r="AS1261" s="16"/>
      <c r="AZ1261" s="17"/>
      <c r="BA1261" s="17"/>
      <c r="BB1261" s="17"/>
      <c r="BC1261" s="17"/>
      <c r="BD1261" s="17"/>
      <c r="BE1261" s="17"/>
      <c r="BF1261" s="17"/>
      <c r="BG1261" s="17"/>
      <c r="BH1261" s="17"/>
      <c r="BI1261" s="17"/>
      <c r="BJ1261" s="17"/>
      <c r="CA1261" s="18"/>
    </row>
    <row r="1262" spans="45:79">
      <c r="AS1262" s="16"/>
      <c r="AZ1262" s="17"/>
      <c r="BA1262" s="17"/>
      <c r="BB1262" s="17"/>
      <c r="BC1262" s="17"/>
      <c r="BD1262" s="17"/>
      <c r="BE1262" s="17"/>
      <c r="BF1262" s="17"/>
      <c r="BG1262" s="17"/>
      <c r="BH1262" s="17"/>
      <c r="BI1262" s="17"/>
      <c r="BJ1262" s="17"/>
      <c r="CA1262" s="18"/>
    </row>
    <row r="1263" spans="45:79">
      <c r="AS1263" s="16"/>
      <c r="AZ1263" s="17"/>
      <c r="BA1263" s="17"/>
      <c r="BB1263" s="17"/>
      <c r="BC1263" s="17"/>
      <c r="BD1263" s="17"/>
      <c r="BE1263" s="17"/>
      <c r="BF1263" s="17"/>
      <c r="BG1263" s="17"/>
      <c r="BH1263" s="17"/>
      <c r="BI1263" s="17"/>
      <c r="BJ1263" s="17"/>
      <c r="CA1263" s="18"/>
    </row>
    <row r="1264" spans="45:79">
      <c r="AS1264" s="16"/>
      <c r="AZ1264" s="17"/>
      <c r="BA1264" s="17"/>
      <c r="BB1264" s="17"/>
      <c r="BC1264" s="17"/>
      <c r="BD1264" s="17"/>
      <c r="BE1264" s="17"/>
      <c r="BF1264" s="17"/>
      <c r="BG1264" s="17"/>
      <c r="BH1264" s="17"/>
      <c r="BI1264" s="17"/>
      <c r="BJ1264" s="17"/>
      <c r="CA1264" s="18"/>
    </row>
    <row r="1265" spans="45:79">
      <c r="AS1265" s="16"/>
      <c r="AZ1265" s="17"/>
      <c r="BA1265" s="17"/>
      <c r="BB1265" s="17"/>
      <c r="BC1265" s="17"/>
      <c r="BD1265" s="17"/>
      <c r="BE1265" s="17"/>
      <c r="BF1265" s="17"/>
      <c r="BG1265" s="17"/>
      <c r="BH1265" s="17"/>
      <c r="BI1265" s="17"/>
      <c r="BJ1265" s="17"/>
      <c r="CA1265" s="18"/>
    </row>
    <row r="1266" spans="45:79">
      <c r="AS1266" s="16"/>
      <c r="AZ1266" s="17"/>
      <c r="BA1266" s="17"/>
      <c r="BB1266" s="17"/>
      <c r="BC1266" s="17"/>
      <c r="BD1266" s="17"/>
      <c r="BE1266" s="17"/>
      <c r="BF1266" s="17"/>
      <c r="BG1266" s="17"/>
      <c r="BH1266" s="17"/>
      <c r="BI1266" s="17"/>
      <c r="BJ1266" s="17"/>
      <c r="CA1266" s="18"/>
    </row>
    <row r="1267" spans="45:79">
      <c r="AS1267" s="16"/>
      <c r="AZ1267" s="17"/>
      <c r="BA1267" s="17"/>
      <c r="BB1267" s="17"/>
      <c r="BC1267" s="17"/>
      <c r="BD1267" s="17"/>
      <c r="BE1267" s="17"/>
      <c r="BF1267" s="17"/>
      <c r="BG1267" s="17"/>
      <c r="BH1267" s="17"/>
      <c r="BI1267" s="17"/>
      <c r="BJ1267" s="17"/>
      <c r="CA1267" s="18"/>
    </row>
    <row r="1268" spans="45:79">
      <c r="AS1268" s="16"/>
      <c r="AZ1268" s="17"/>
      <c r="BA1268" s="17"/>
      <c r="BB1268" s="17"/>
      <c r="BC1268" s="17"/>
      <c r="BD1268" s="17"/>
      <c r="BE1268" s="17"/>
      <c r="BF1268" s="17"/>
      <c r="BG1268" s="17"/>
      <c r="BH1268" s="17"/>
      <c r="BI1268" s="17"/>
      <c r="BJ1268" s="17"/>
      <c r="CA1268" s="18"/>
    </row>
    <row r="1269" spans="45:79">
      <c r="AS1269" s="16"/>
      <c r="AZ1269" s="17"/>
      <c r="BA1269" s="17"/>
      <c r="BB1269" s="17"/>
      <c r="BC1269" s="17"/>
      <c r="BD1269" s="17"/>
      <c r="BE1269" s="17"/>
      <c r="BF1269" s="17"/>
      <c r="BG1269" s="17"/>
      <c r="BH1269" s="17"/>
      <c r="BI1269" s="17"/>
      <c r="BJ1269" s="17"/>
      <c r="CA1269" s="18"/>
    </row>
    <row r="1270" spans="45:79">
      <c r="AS1270" s="16"/>
      <c r="AZ1270" s="17"/>
      <c r="BA1270" s="17"/>
      <c r="BB1270" s="17"/>
      <c r="BC1270" s="17"/>
      <c r="BD1270" s="17"/>
      <c r="BE1270" s="17"/>
      <c r="BF1270" s="17"/>
      <c r="BG1270" s="17"/>
      <c r="BH1270" s="17"/>
      <c r="BI1270" s="17"/>
      <c r="BJ1270" s="17"/>
      <c r="CA1270" s="18"/>
    </row>
    <row r="1271" spans="45:79">
      <c r="AS1271" s="16"/>
      <c r="AZ1271" s="17"/>
      <c r="BA1271" s="17"/>
      <c r="BB1271" s="17"/>
      <c r="BC1271" s="17"/>
      <c r="BD1271" s="17"/>
      <c r="BE1271" s="17"/>
      <c r="BF1271" s="17"/>
      <c r="BG1271" s="17"/>
      <c r="BH1271" s="17"/>
      <c r="BI1271" s="17"/>
      <c r="BJ1271" s="17"/>
      <c r="CA1271" s="18"/>
    </row>
    <row r="1272" spans="45:79">
      <c r="AS1272" s="16"/>
      <c r="AZ1272" s="17"/>
      <c r="BA1272" s="17"/>
      <c r="BB1272" s="17"/>
      <c r="BC1272" s="17"/>
      <c r="BD1272" s="17"/>
      <c r="BE1272" s="17"/>
      <c r="BF1272" s="17"/>
      <c r="BG1272" s="17"/>
      <c r="BH1272" s="17"/>
      <c r="BI1272" s="17"/>
      <c r="BJ1272" s="17"/>
      <c r="CA1272" s="18"/>
    </row>
    <row r="1273" spans="45:79">
      <c r="AS1273" s="16"/>
      <c r="AZ1273" s="17"/>
      <c r="BA1273" s="17"/>
      <c r="BB1273" s="17"/>
      <c r="BC1273" s="17"/>
      <c r="BD1273" s="17"/>
      <c r="BE1273" s="17"/>
      <c r="BF1273" s="17"/>
      <c r="BG1273" s="17"/>
      <c r="BH1273" s="17"/>
      <c r="BI1273" s="17"/>
      <c r="BJ1273" s="17"/>
      <c r="CA1273" s="18"/>
    </row>
    <row r="1274" spans="45:79">
      <c r="AS1274" s="16"/>
      <c r="AZ1274" s="17"/>
      <c r="BA1274" s="17"/>
      <c r="BB1274" s="17"/>
      <c r="BC1274" s="17"/>
      <c r="BD1274" s="17"/>
      <c r="BE1274" s="17"/>
      <c r="BF1274" s="17"/>
      <c r="BG1274" s="17"/>
      <c r="BH1274" s="17"/>
      <c r="BI1274" s="17"/>
      <c r="BJ1274" s="17"/>
      <c r="CA1274" s="18"/>
    </row>
    <row r="1275" spans="45:79">
      <c r="AS1275" s="16"/>
      <c r="AZ1275" s="17"/>
      <c r="BA1275" s="17"/>
      <c r="BB1275" s="17"/>
      <c r="BC1275" s="17"/>
      <c r="BD1275" s="17"/>
      <c r="BE1275" s="17"/>
      <c r="BF1275" s="17"/>
      <c r="BG1275" s="17"/>
      <c r="BH1275" s="17"/>
      <c r="BI1275" s="17"/>
      <c r="BJ1275" s="17"/>
      <c r="CA1275" s="18"/>
    </row>
    <row r="1276" spans="45:79">
      <c r="AS1276" s="16"/>
      <c r="AZ1276" s="17"/>
      <c r="BA1276" s="17"/>
      <c r="BB1276" s="17"/>
      <c r="BC1276" s="17"/>
      <c r="BD1276" s="17"/>
      <c r="BE1276" s="17"/>
      <c r="BF1276" s="17"/>
      <c r="BG1276" s="17"/>
      <c r="BH1276" s="17"/>
      <c r="BI1276" s="17"/>
      <c r="BJ1276" s="17"/>
      <c r="CA1276" s="18"/>
    </row>
    <row r="1277" spans="45:79">
      <c r="AS1277" s="16"/>
      <c r="AZ1277" s="17"/>
      <c r="BA1277" s="17"/>
      <c r="BB1277" s="17"/>
      <c r="BC1277" s="17"/>
      <c r="BD1277" s="17"/>
      <c r="BE1277" s="17"/>
      <c r="BF1277" s="17"/>
      <c r="BG1277" s="17"/>
      <c r="BH1277" s="17"/>
      <c r="BI1277" s="17"/>
      <c r="BJ1277" s="17"/>
      <c r="CA1277" s="18"/>
    </row>
    <row r="1278" spans="45:79">
      <c r="AS1278" s="16"/>
      <c r="AZ1278" s="17"/>
      <c r="BA1278" s="17"/>
      <c r="BB1278" s="17"/>
      <c r="BC1278" s="17"/>
      <c r="BD1278" s="17"/>
      <c r="BE1278" s="17"/>
      <c r="BF1278" s="17"/>
      <c r="BG1278" s="17"/>
      <c r="BH1278" s="17"/>
      <c r="BI1278" s="17"/>
      <c r="BJ1278" s="17"/>
      <c r="CA1278" s="18"/>
    </row>
    <row r="1279" spans="45:79">
      <c r="AS1279" s="16"/>
      <c r="AZ1279" s="17"/>
      <c r="BA1279" s="17"/>
      <c r="BB1279" s="17"/>
      <c r="BC1279" s="17"/>
      <c r="BD1279" s="17"/>
      <c r="BE1279" s="17"/>
      <c r="BF1279" s="17"/>
      <c r="BG1279" s="17"/>
      <c r="BH1279" s="17"/>
      <c r="BI1279" s="17"/>
      <c r="BJ1279" s="17"/>
      <c r="CA1279" s="18"/>
    </row>
    <row r="1280" spans="45:79">
      <c r="AS1280" s="16"/>
      <c r="AZ1280" s="17"/>
      <c r="BA1280" s="17"/>
      <c r="BB1280" s="17"/>
      <c r="BC1280" s="17"/>
      <c r="BD1280" s="17"/>
      <c r="BE1280" s="17"/>
      <c r="BF1280" s="17"/>
      <c r="BG1280" s="17"/>
      <c r="BH1280" s="17"/>
      <c r="BI1280" s="17"/>
      <c r="BJ1280" s="17"/>
      <c r="CA1280" s="18"/>
    </row>
    <row r="1281" spans="45:79">
      <c r="AS1281" s="16"/>
      <c r="AZ1281" s="17"/>
      <c r="BA1281" s="17"/>
      <c r="BB1281" s="17"/>
      <c r="BC1281" s="17"/>
      <c r="BD1281" s="17"/>
      <c r="BE1281" s="17"/>
      <c r="BF1281" s="17"/>
      <c r="BG1281" s="17"/>
      <c r="BH1281" s="17"/>
      <c r="BI1281" s="17"/>
      <c r="BJ1281" s="17"/>
      <c r="CA1281" s="18"/>
    </row>
    <row r="1282" spans="45:79">
      <c r="AS1282" s="16"/>
      <c r="AZ1282" s="17"/>
      <c r="BA1282" s="17"/>
      <c r="BB1282" s="17"/>
      <c r="BC1282" s="17"/>
      <c r="BD1282" s="17"/>
      <c r="BE1282" s="17"/>
      <c r="BF1282" s="17"/>
      <c r="BG1282" s="17"/>
      <c r="BH1282" s="17"/>
      <c r="BI1282" s="17"/>
      <c r="BJ1282" s="17"/>
      <c r="CA1282" s="18"/>
    </row>
    <row r="1283" spans="45:79">
      <c r="AS1283" s="16"/>
      <c r="AZ1283" s="17"/>
      <c r="BA1283" s="17"/>
      <c r="BB1283" s="17"/>
      <c r="BC1283" s="17"/>
      <c r="BD1283" s="17"/>
      <c r="BE1283" s="17"/>
      <c r="BF1283" s="17"/>
      <c r="BG1283" s="17"/>
      <c r="BH1283" s="17"/>
      <c r="BI1283" s="17"/>
      <c r="BJ1283" s="17"/>
      <c r="CA1283" s="18"/>
    </row>
    <row r="1284" spans="45:79">
      <c r="AS1284" s="16"/>
      <c r="AZ1284" s="17"/>
      <c r="BA1284" s="17"/>
      <c r="BB1284" s="17"/>
      <c r="BC1284" s="17"/>
      <c r="BD1284" s="17"/>
      <c r="BE1284" s="17"/>
      <c r="BF1284" s="17"/>
      <c r="BG1284" s="17"/>
      <c r="BH1284" s="17"/>
      <c r="BI1284" s="17"/>
      <c r="BJ1284" s="17"/>
      <c r="CA1284" s="18"/>
    </row>
    <row r="1285" spans="45:79">
      <c r="AS1285" s="16"/>
      <c r="AZ1285" s="17"/>
      <c r="BA1285" s="17"/>
      <c r="BB1285" s="17"/>
      <c r="BC1285" s="17"/>
      <c r="BD1285" s="17"/>
      <c r="BE1285" s="17"/>
      <c r="BF1285" s="17"/>
      <c r="BG1285" s="17"/>
      <c r="BH1285" s="17"/>
      <c r="BI1285" s="17"/>
      <c r="BJ1285" s="17"/>
      <c r="CA1285" s="18"/>
    </row>
    <row r="1286" spans="45:79">
      <c r="AS1286" s="16"/>
      <c r="AZ1286" s="17"/>
      <c r="BA1286" s="17"/>
      <c r="BB1286" s="17"/>
      <c r="BC1286" s="17"/>
      <c r="BD1286" s="17"/>
      <c r="BE1286" s="17"/>
      <c r="BF1286" s="17"/>
      <c r="BG1286" s="17"/>
      <c r="BH1286" s="17"/>
      <c r="BI1286" s="17"/>
      <c r="BJ1286" s="17"/>
      <c r="CA1286" s="18"/>
    </row>
    <row r="1287" spans="45:79">
      <c r="AS1287" s="16"/>
      <c r="AZ1287" s="17"/>
      <c r="BA1287" s="17"/>
      <c r="BB1287" s="17"/>
      <c r="BC1287" s="17"/>
      <c r="BD1287" s="17"/>
      <c r="BE1287" s="17"/>
      <c r="BF1287" s="17"/>
      <c r="BG1287" s="17"/>
      <c r="BH1287" s="17"/>
      <c r="BI1287" s="17"/>
      <c r="BJ1287" s="17"/>
      <c r="CA1287" s="18"/>
    </row>
    <row r="1288" spans="45:79">
      <c r="AS1288" s="16"/>
      <c r="AZ1288" s="17"/>
      <c r="BA1288" s="17"/>
      <c r="BB1288" s="17"/>
      <c r="BC1288" s="17"/>
      <c r="BD1288" s="17"/>
      <c r="BE1288" s="17"/>
      <c r="BF1288" s="17"/>
      <c r="BG1288" s="17"/>
      <c r="BH1288" s="17"/>
      <c r="BI1288" s="17"/>
      <c r="BJ1288" s="17"/>
      <c r="CA1288" s="18"/>
    </row>
    <row r="1289" spans="45:79">
      <c r="AS1289" s="16"/>
      <c r="AZ1289" s="17"/>
      <c r="BA1289" s="17"/>
      <c r="BB1289" s="17"/>
      <c r="BC1289" s="17"/>
      <c r="BD1289" s="17"/>
      <c r="BE1289" s="17"/>
      <c r="BF1289" s="17"/>
      <c r="BG1289" s="17"/>
      <c r="BH1289" s="17"/>
      <c r="BI1289" s="17"/>
      <c r="BJ1289" s="17"/>
      <c r="CA1289" s="18"/>
    </row>
    <row r="1290" spans="45:79">
      <c r="AS1290" s="16"/>
      <c r="AZ1290" s="17"/>
      <c r="BA1290" s="17"/>
      <c r="BB1290" s="17"/>
      <c r="BC1290" s="17"/>
      <c r="BD1290" s="17"/>
      <c r="BE1290" s="17"/>
      <c r="BF1290" s="17"/>
      <c r="BG1290" s="17"/>
      <c r="BH1290" s="17"/>
      <c r="BI1290" s="17"/>
      <c r="BJ1290" s="17"/>
      <c r="CA1290" s="18"/>
    </row>
    <row r="1291" spans="45:79">
      <c r="AS1291" s="16"/>
      <c r="AZ1291" s="17"/>
      <c r="BA1291" s="17"/>
      <c r="BB1291" s="17"/>
      <c r="BC1291" s="17"/>
      <c r="BD1291" s="17"/>
      <c r="BE1291" s="17"/>
      <c r="BF1291" s="17"/>
      <c r="BG1291" s="17"/>
      <c r="BH1291" s="17"/>
      <c r="BI1291" s="17"/>
      <c r="BJ1291" s="17"/>
      <c r="CA1291" s="18"/>
    </row>
    <row r="1292" spans="45:79">
      <c r="AS1292" s="16"/>
      <c r="AZ1292" s="17"/>
      <c r="BA1292" s="17"/>
      <c r="BB1292" s="17"/>
      <c r="BC1292" s="17"/>
      <c r="BD1292" s="17"/>
      <c r="BE1292" s="17"/>
      <c r="BF1292" s="17"/>
      <c r="BG1292" s="17"/>
      <c r="BH1292" s="17"/>
      <c r="BI1292" s="17"/>
      <c r="BJ1292" s="17"/>
      <c r="CA1292" s="18"/>
    </row>
    <row r="1293" spans="45:79">
      <c r="AS1293" s="16"/>
      <c r="AZ1293" s="17"/>
      <c r="BA1293" s="17"/>
      <c r="BB1293" s="17"/>
      <c r="BC1293" s="17"/>
      <c r="BD1293" s="17"/>
      <c r="BE1293" s="17"/>
      <c r="BF1293" s="17"/>
      <c r="BG1293" s="17"/>
      <c r="BH1293" s="17"/>
      <c r="BI1293" s="17"/>
      <c r="BJ1293" s="17"/>
      <c r="CA1293" s="18"/>
    </row>
    <row r="1294" spans="45:79">
      <c r="AS1294" s="16"/>
      <c r="AZ1294" s="17"/>
      <c r="BA1294" s="17"/>
      <c r="BB1294" s="17"/>
      <c r="BC1294" s="17"/>
      <c r="BD1294" s="17"/>
      <c r="BE1294" s="17"/>
      <c r="BF1294" s="17"/>
      <c r="BG1294" s="17"/>
      <c r="BH1294" s="17"/>
      <c r="BI1294" s="17"/>
      <c r="BJ1294" s="17"/>
      <c r="CA1294" s="18"/>
    </row>
    <row r="1295" spans="45:79">
      <c r="AS1295" s="16"/>
      <c r="AZ1295" s="17"/>
      <c r="BA1295" s="17"/>
      <c r="BB1295" s="17"/>
      <c r="BC1295" s="17"/>
      <c r="BD1295" s="17"/>
      <c r="BE1295" s="17"/>
      <c r="BF1295" s="17"/>
      <c r="BG1295" s="17"/>
      <c r="BH1295" s="17"/>
      <c r="BI1295" s="17"/>
      <c r="BJ1295" s="17"/>
      <c r="CA1295" s="18"/>
    </row>
    <row r="1296" spans="45:79">
      <c r="AS1296" s="16"/>
      <c r="AZ1296" s="17"/>
      <c r="BA1296" s="17"/>
      <c r="BB1296" s="17"/>
      <c r="BC1296" s="17"/>
      <c r="BD1296" s="17"/>
      <c r="BE1296" s="17"/>
      <c r="BF1296" s="17"/>
      <c r="BG1296" s="17"/>
      <c r="BH1296" s="17"/>
      <c r="BI1296" s="17"/>
      <c r="BJ1296" s="17"/>
      <c r="CA1296" s="18"/>
    </row>
    <row r="1297" spans="45:79">
      <c r="AS1297" s="16"/>
      <c r="AZ1297" s="17"/>
      <c r="BA1297" s="17"/>
      <c r="BB1297" s="17"/>
      <c r="BC1297" s="17"/>
      <c r="BD1297" s="17"/>
      <c r="BE1297" s="17"/>
      <c r="BF1297" s="17"/>
      <c r="BG1297" s="17"/>
      <c r="BH1297" s="17"/>
      <c r="BI1297" s="17"/>
      <c r="BJ1297" s="17"/>
      <c r="CA1297" s="18"/>
    </row>
    <row r="1298" spans="45:79">
      <c r="AS1298" s="16"/>
      <c r="AZ1298" s="17"/>
      <c r="BA1298" s="17"/>
      <c r="BB1298" s="17"/>
      <c r="BC1298" s="17"/>
      <c r="BD1298" s="17"/>
      <c r="BE1298" s="17"/>
      <c r="BF1298" s="17"/>
      <c r="BG1298" s="17"/>
      <c r="BH1298" s="17"/>
      <c r="BI1298" s="17"/>
      <c r="BJ1298" s="17"/>
      <c r="CA1298" s="18"/>
    </row>
    <row r="1299" spans="45:79">
      <c r="AS1299" s="16"/>
      <c r="AZ1299" s="17"/>
      <c r="BA1299" s="17"/>
      <c r="BB1299" s="17"/>
      <c r="BC1299" s="17"/>
      <c r="BD1299" s="17"/>
      <c r="BE1299" s="17"/>
      <c r="BF1299" s="17"/>
      <c r="BG1299" s="17"/>
      <c r="BH1299" s="17"/>
      <c r="BI1299" s="17"/>
      <c r="BJ1299" s="17"/>
      <c r="CA1299" s="18"/>
    </row>
    <row r="1300" spans="45:79">
      <c r="AS1300" s="16"/>
      <c r="AZ1300" s="17"/>
      <c r="BA1300" s="17"/>
      <c r="BB1300" s="17"/>
      <c r="BC1300" s="17"/>
      <c r="BD1300" s="17"/>
      <c r="BE1300" s="17"/>
      <c r="BF1300" s="17"/>
      <c r="BG1300" s="17"/>
      <c r="BH1300" s="17"/>
      <c r="BI1300" s="17"/>
      <c r="BJ1300" s="17"/>
      <c r="CA1300" s="18"/>
    </row>
    <row r="1301" spans="45:79">
      <c r="AS1301" s="16"/>
      <c r="AZ1301" s="17"/>
      <c r="BA1301" s="17"/>
      <c r="BB1301" s="17"/>
      <c r="BC1301" s="17"/>
      <c r="BD1301" s="17"/>
      <c r="BE1301" s="17"/>
      <c r="BF1301" s="17"/>
      <c r="BG1301" s="17"/>
      <c r="BH1301" s="17"/>
      <c r="BI1301" s="17"/>
      <c r="BJ1301" s="17"/>
      <c r="CA1301" s="18"/>
    </row>
    <row r="1302" spans="45:79">
      <c r="AS1302" s="16"/>
      <c r="AZ1302" s="17"/>
      <c r="BA1302" s="17"/>
      <c r="BB1302" s="17"/>
      <c r="BC1302" s="17"/>
      <c r="BD1302" s="17"/>
      <c r="BE1302" s="17"/>
      <c r="BF1302" s="17"/>
      <c r="BG1302" s="17"/>
      <c r="BH1302" s="17"/>
      <c r="BI1302" s="17"/>
      <c r="BJ1302" s="17"/>
      <c r="CA1302" s="18"/>
    </row>
    <row r="1303" spans="45:79">
      <c r="AS1303" s="16"/>
      <c r="AZ1303" s="17"/>
      <c r="BA1303" s="17"/>
      <c r="BB1303" s="17"/>
      <c r="BC1303" s="17"/>
      <c r="BD1303" s="17"/>
      <c r="BE1303" s="17"/>
      <c r="BF1303" s="17"/>
      <c r="BG1303" s="17"/>
      <c r="BH1303" s="17"/>
      <c r="BI1303" s="17"/>
      <c r="BJ1303" s="17"/>
      <c r="CA1303" s="18"/>
    </row>
    <row r="1304" spans="45:79">
      <c r="AS1304" s="16"/>
      <c r="AZ1304" s="17"/>
      <c r="BA1304" s="17"/>
      <c r="BB1304" s="17"/>
      <c r="BC1304" s="17"/>
      <c r="BD1304" s="17"/>
      <c r="BE1304" s="17"/>
      <c r="BF1304" s="17"/>
      <c r="BG1304" s="17"/>
      <c r="BH1304" s="17"/>
      <c r="BI1304" s="17"/>
      <c r="BJ1304" s="17"/>
      <c r="CA1304" s="18"/>
    </row>
    <row r="1305" spans="45:79">
      <c r="AS1305" s="16"/>
      <c r="AZ1305" s="17"/>
      <c r="BA1305" s="17"/>
      <c r="BB1305" s="17"/>
      <c r="BC1305" s="17"/>
      <c r="BD1305" s="17"/>
      <c r="BE1305" s="17"/>
      <c r="BF1305" s="17"/>
      <c r="BG1305" s="17"/>
      <c r="BH1305" s="17"/>
      <c r="BI1305" s="17"/>
      <c r="BJ1305" s="17"/>
      <c r="CA1305" s="18"/>
    </row>
    <row r="1306" spans="45:79">
      <c r="AS1306" s="16"/>
      <c r="AZ1306" s="17"/>
      <c r="BA1306" s="17"/>
      <c r="BB1306" s="17"/>
      <c r="BC1306" s="17"/>
      <c r="BD1306" s="17"/>
      <c r="BE1306" s="17"/>
      <c r="BF1306" s="17"/>
      <c r="BG1306" s="17"/>
      <c r="BH1306" s="17"/>
      <c r="BI1306" s="17"/>
      <c r="BJ1306" s="17"/>
      <c r="CA1306" s="18"/>
    </row>
    <row r="1307" spans="45:79">
      <c r="AS1307" s="16"/>
      <c r="AZ1307" s="17"/>
      <c r="BA1307" s="17"/>
      <c r="BB1307" s="17"/>
      <c r="BC1307" s="17"/>
      <c r="BD1307" s="17"/>
      <c r="BE1307" s="17"/>
      <c r="BF1307" s="17"/>
      <c r="BG1307" s="17"/>
      <c r="BH1307" s="17"/>
      <c r="BI1307" s="17"/>
      <c r="BJ1307" s="17"/>
      <c r="CA1307" s="18"/>
    </row>
    <row r="1308" spans="45:79">
      <c r="AS1308" s="16"/>
      <c r="AZ1308" s="17"/>
      <c r="BA1308" s="17"/>
      <c r="BB1308" s="17"/>
      <c r="BC1308" s="17"/>
      <c r="BD1308" s="17"/>
      <c r="BE1308" s="17"/>
      <c r="BF1308" s="17"/>
      <c r="BG1308" s="17"/>
      <c r="BH1308" s="17"/>
      <c r="BI1308" s="17"/>
      <c r="BJ1308" s="17"/>
      <c r="CA1308" s="18"/>
    </row>
    <row r="1309" spans="45:79">
      <c r="AS1309" s="16"/>
      <c r="AZ1309" s="17"/>
      <c r="BA1309" s="17"/>
      <c r="BB1309" s="17"/>
      <c r="BC1309" s="17"/>
      <c r="BD1309" s="17"/>
      <c r="BE1309" s="17"/>
      <c r="BF1309" s="17"/>
      <c r="BG1309" s="17"/>
      <c r="BH1309" s="17"/>
      <c r="BI1309" s="17"/>
      <c r="BJ1309" s="17"/>
      <c r="CA1309" s="18"/>
    </row>
    <row r="1310" spans="45:79">
      <c r="AS1310" s="16"/>
      <c r="AZ1310" s="17"/>
      <c r="BA1310" s="17"/>
      <c r="BB1310" s="17"/>
      <c r="BC1310" s="17"/>
      <c r="BD1310" s="17"/>
      <c r="BE1310" s="17"/>
      <c r="BF1310" s="17"/>
      <c r="BG1310" s="17"/>
      <c r="BH1310" s="17"/>
      <c r="BI1310" s="17"/>
      <c r="BJ1310" s="17"/>
      <c r="CA1310" s="18"/>
    </row>
    <row r="1311" spans="45:79">
      <c r="AS1311" s="16"/>
      <c r="AZ1311" s="17"/>
      <c r="BA1311" s="17"/>
      <c r="BB1311" s="17"/>
      <c r="BC1311" s="17"/>
      <c r="BD1311" s="17"/>
      <c r="BE1311" s="17"/>
      <c r="BF1311" s="17"/>
      <c r="BG1311" s="17"/>
      <c r="BH1311" s="17"/>
      <c r="BI1311" s="17"/>
      <c r="BJ1311" s="17"/>
      <c r="CA1311" s="18"/>
    </row>
    <row r="1312" spans="45:79">
      <c r="AS1312" s="16"/>
      <c r="AZ1312" s="17"/>
      <c r="BA1312" s="17"/>
      <c r="BB1312" s="17"/>
      <c r="BC1312" s="17"/>
      <c r="BD1312" s="17"/>
      <c r="BE1312" s="17"/>
      <c r="BF1312" s="17"/>
      <c r="BG1312" s="17"/>
      <c r="BH1312" s="17"/>
      <c r="BI1312" s="17"/>
      <c r="BJ1312" s="17"/>
      <c r="CA1312" s="18"/>
    </row>
    <row r="1313" spans="45:79">
      <c r="AS1313" s="16"/>
      <c r="AZ1313" s="17"/>
      <c r="BA1313" s="17"/>
      <c r="BB1313" s="17"/>
      <c r="BC1313" s="17"/>
      <c r="BD1313" s="17"/>
      <c r="BE1313" s="17"/>
      <c r="BF1313" s="17"/>
      <c r="BG1313" s="17"/>
      <c r="BH1313" s="17"/>
      <c r="BI1313" s="17"/>
      <c r="BJ1313" s="17"/>
      <c r="CA1313" s="18"/>
    </row>
    <row r="1314" spans="45:79">
      <c r="AS1314" s="16"/>
      <c r="AZ1314" s="17"/>
      <c r="BA1314" s="17"/>
      <c r="BB1314" s="17"/>
      <c r="BC1314" s="17"/>
      <c r="BD1314" s="17"/>
      <c r="BE1314" s="17"/>
      <c r="BF1314" s="17"/>
      <c r="BG1314" s="17"/>
      <c r="BH1314" s="17"/>
      <c r="BI1314" s="17"/>
      <c r="BJ1314" s="17"/>
      <c r="CA1314" s="18"/>
    </row>
    <row r="1315" spans="45:79">
      <c r="AS1315" s="16"/>
      <c r="AZ1315" s="17"/>
      <c r="BA1315" s="17"/>
      <c r="BB1315" s="17"/>
      <c r="BC1315" s="17"/>
      <c r="BD1315" s="17"/>
      <c r="BE1315" s="17"/>
      <c r="BF1315" s="17"/>
      <c r="BG1315" s="17"/>
      <c r="BH1315" s="17"/>
      <c r="BI1315" s="17"/>
      <c r="BJ1315" s="17"/>
      <c r="CA1315" s="18"/>
    </row>
    <row r="1316" spans="45:79">
      <c r="AS1316" s="16"/>
      <c r="AZ1316" s="17"/>
      <c r="BA1316" s="17"/>
      <c r="BB1316" s="17"/>
      <c r="BC1316" s="17"/>
      <c r="BD1316" s="17"/>
      <c r="BE1316" s="17"/>
      <c r="BF1316" s="17"/>
      <c r="BG1316" s="17"/>
      <c r="BH1316" s="17"/>
      <c r="BI1316" s="17"/>
      <c r="BJ1316" s="17"/>
      <c r="CA1316" s="18"/>
    </row>
    <row r="1317" spans="45:79">
      <c r="AS1317" s="16"/>
      <c r="AZ1317" s="17"/>
      <c r="BA1317" s="17"/>
      <c r="BB1317" s="17"/>
      <c r="BC1317" s="17"/>
      <c r="BD1317" s="17"/>
      <c r="BE1317" s="17"/>
      <c r="BF1317" s="17"/>
      <c r="BG1317" s="17"/>
      <c r="BH1317" s="17"/>
      <c r="BI1317" s="17"/>
      <c r="BJ1317" s="17"/>
      <c r="CA1317" s="18"/>
    </row>
    <row r="1318" spans="45:79">
      <c r="AS1318" s="16"/>
      <c r="AZ1318" s="17"/>
      <c r="BA1318" s="17"/>
      <c r="BB1318" s="17"/>
      <c r="BC1318" s="17"/>
      <c r="BD1318" s="17"/>
      <c r="BE1318" s="17"/>
      <c r="BF1318" s="17"/>
      <c r="BG1318" s="17"/>
      <c r="BH1318" s="17"/>
      <c r="BI1318" s="17"/>
      <c r="BJ1318" s="17"/>
      <c r="CA1318" s="18"/>
    </row>
    <row r="1319" spans="45:79">
      <c r="AS1319" s="16"/>
      <c r="AZ1319" s="17"/>
      <c r="BA1319" s="17"/>
      <c r="BB1319" s="17"/>
      <c r="BC1319" s="17"/>
      <c r="BD1319" s="17"/>
      <c r="BE1319" s="17"/>
      <c r="BF1319" s="17"/>
      <c r="BG1319" s="17"/>
      <c r="BH1319" s="17"/>
      <c r="BI1319" s="17"/>
      <c r="BJ1319" s="17"/>
      <c r="CA1319" s="18"/>
    </row>
    <row r="1320" spans="45:79">
      <c r="AS1320" s="16"/>
      <c r="AZ1320" s="17"/>
      <c r="BA1320" s="17"/>
      <c r="BB1320" s="17"/>
      <c r="BC1320" s="17"/>
      <c r="BD1320" s="17"/>
      <c r="BE1320" s="17"/>
      <c r="BF1320" s="17"/>
      <c r="BG1320" s="17"/>
      <c r="BH1320" s="17"/>
      <c r="BI1320" s="17"/>
      <c r="BJ1320" s="17"/>
      <c r="CA1320" s="18"/>
    </row>
    <row r="1321" spans="45:79">
      <c r="AS1321" s="16"/>
      <c r="AZ1321" s="17"/>
      <c r="BA1321" s="17"/>
      <c r="BB1321" s="17"/>
      <c r="BC1321" s="17"/>
      <c r="BD1321" s="17"/>
      <c r="BE1321" s="17"/>
      <c r="BF1321" s="17"/>
      <c r="BG1321" s="17"/>
      <c r="BH1321" s="17"/>
      <c r="BI1321" s="17"/>
      <c r="BJ1321" s="17"/>
      <c r="CA1321" s="18"/>
    </row>
    <row r="1322" spans="45:79">
      <c r="AS1322" s="16"/>
      <c r="AZ1322" s="17"/>
      <c r="BA1322" s="17"/>
      <c r="BB1322" s="17"/>
      <c r="BC1322" s="17"/>
      <c r="BD1322" s="17"/>
      <c r="BE1322" s="17"/>
      <c r="BF1322" s="17"/>
      <c r="BG1322" s="17"/>
      <c r="BH1322" s="17"/>
      <c r="BI1322" s="17"/>
      <c r="BJ1322" s="17"/>
      <c r="CA1322" s="18"/>
    </row>
    <row r="1323" spans="45:79">
      <c r="AS1323" s="16"/>
      <c r="AZ1323" s="17"/>
      <c r="BA1323" s="17"/>
      <c r="BB1323" s="17"/>
      <c r="BC1323" s="17"/>
      <c r="BD1323" s="17"/>
      <c r="BE1323" s="17"/>
      <c r="BF1323" s="17"/>
      <c r="BG1323" s="17"/>
      <c r="BH1323" s="17"/>
      <c r="BI1323" s="17"/>
      <c r="BJ1323" s="17"/>
      <c r="CA1323" s="18"/>
    </row>
    <row r="1324" spans="45:79">
      <c r="AS1324" s="16"/>
      <c r="AZ1324" s="17"/>
      <c r="BA1324" s="17"/>
      <c r="BB1324" s="17"/>
      <c r="BC1324" s="17"/>
      <c r="BD1324" s="17"/>
      <c r="BE1324" s="17"/>
      <c r="BF1324" s="17"/>
      <c r="BG1324" s="17"/>
      <c r="BH1324" s="17"/>
      <c r="BI1324" s="17"/>
      <c r="BJ1324" s="17"/>
      <c r="CA1324" s="18"/>
    </row>
    <row r="1325" spans="45:79">
      <c r="AS1325" s="16"/>
      <c r="AZ1325" s="17"/>
      <c r="BA1325" s="17"/>
      <c r="BB1325" s="17"/>
      <c r="BC1325" s="17"/>
      <c r="BD1325" s="17"/>
      <c r="BE1325" s="17"/>
      <c r="BF1325" s="17"/>
      <c r="BG1325" s="17"/>
      <c r="BH1325" s="17"/>
      <c r="BI1325" s="17"/>
      <c r="BJ1325" s="17"/>
      <c r="CA1325" s="18"/>
    </row>
    <row r="1326" spans="45:79">
      <c r="AS1326" s="16"/>
      <c r="AZ1326" s="17"/>
      <c r="BA1326" s="17"/>
      <c r="BB1326" s="17"/>
      <c r="BC1326" s="17"/>
      <c r="BD1326" s="17"/>
      <c r="BE1326" s="17"/>
      <c r="BF1326" s="17"/>
      <c r="BG1326" s="17"/>
      <c r="BH1326" s="17"/>
      <c r="BI1326" s="17"/>
      <c r="BJ1326" s="17"/>
      <c r="CA1326" s="18"/>
    </row>
    <row r="1327" spans="45:79">
      <c r="AS1327" s="16"/>
      <c r="AZ1327" s="17"/>
      <c r="BA1327" s="17"/>
      <c r="BB1327" s="17"/>
      <c r="BC1327" s="17"/>
      <c r="BD1327" s="17"/>
      <c r="BE1327" s="17"/>
      <c r="BF1327" s="17"/>
      <c r="BG1327" s="17"/>
      <c r="BH1327" s="17"/>
      <c r="BI1327" s="17"/>
      <c r="BJ1327" s="17"/>
      <c r="CA1327" s="18"/>
    </row>
    <row r="1328" spans="45:79">
      <c r="AS1328" s="16"/>
      <c r="AZ1328" s="17"/>
      <c r="BA1328" s="17"/>
      <c r="BB1328" s="17"/>
      <c r="BC1328" s="17"/>
      <c r="BD1328" s="17"/>
      <c r="BE1328" s="17"/>
      <c r="BF1328" s="17"/>
      <c r="BG1328" s="17"/>
      <c r="BH1328" s="17"/>
      <c r="BI1328" s="17"/>
      <c r="BJ1328" s="17"/>
      <c r="CA1328" s="18"/>
    </row>
    <row r="1329" spans="45:79">
      <c r="AS1329" s="16"/>
      <c r="AZ1329" s="17"/>
      <c r="BA1329" s="17"/>
      <c r="BB1329" s="17"/>
      <c r="BC1329" s="17"/>
      <c r="BD1329" s="17"/>
      <c r="BE1329" s="17"/>
      <c r="BF1329" s="17"/>
      <c r="BG1329" s="17"/>
      <c r="BH1329" s="17"/>
      <c r="BI1329" s="17"/>
      <c r="BJ1329" s="17"/>
      <c r="CA1329" s="18"/>
    </row>
    <row r="1330" spans="45:79">
      <c r="AS1330" s="16"/>
      <c r="AZ1330" s="17"/>
      <c r="BA1330" s="17"/>
      <c r="BB1330" s="17"/>
      <c r="BC1330" s="17"/>
      <c r="BD1330" s="17"/>
      <c r="BE1330" s="17"/>
      <c r="BF1330" s="17"/>
      <c r="BG1330" s="17"/>
      <c r="BH1330" s="17"/>
      <c r="BI1330" s="17"/>
      <c r="BJ1330" s="17"/>
      <c r="CA1330" s="18"/>
    </row>
    <row r="1331" spans="45:79">
      <c r="AS1331" s="16"/>
      <c r="AZ1331" s="17"/>
      <c r="BA1331" s="17"/>
      <c r="BB1331" s="17"/>
      <c r="BC1331" s="17"/>
      <c r="BD1331" s="17"/>
      <c r="BE1331" s="17"/>
      <c r="BF1331" s="17"/>
      <c r="BG1331" s="17"/>
      <c r="BH1331" s="17"/>
      <c r="BI1331" s="17"/>
      <c r="BJ1331" s="17"/>
      <c r="CA1331" s="18"/>
    </row>
    <row r="1332" spans="45:79">
      <c r="AS1332" s="16"/>
      <c r="AZ1332" s="17"/>
      <c r="BA1332" s="17"/>
      <c r="BB1332" s="17"/>
      <c r="BC1332" s="17"/>
      <c r="BD1332" s="17"/>
      <c r="BE1332" s="17"/>
      <c r="BF1332" s="17"/>
      <c r="BG1332" s="17"/>
      <c r="BH1332" s="17"/>
      <c r="BI1332" s="17"/>
      <c r="BJ1332" s="17"/>
      <c r="CA1332" s="18"/>
    </row>
    <row r="1333" spans="45:79">
      <c r="AS1333" s="16"/>
      <c r="AZ1333" s="17"/>
      <c r="BA1333" s="17"/>
      <c r="BB1333" s="17"/>
      <c r="BC1333" s="17"/>
      <c r="BD1333" s="17"/>
      <c r="BE1333" s="17"/>
      <c r="BF1333" s="17"/>
      <c r="BG1333" s="17"/>
      <c r="BH1333" s="17"/>
      <c r="BI1333" s="17"/>
      <c r="BJ1333" s="17"/>
      <c r="CA1333" s="18"/>
    </row>
    <row r="1334" spans="45:79">
      <c r="AS1334" s="16"/>
      <c r="AZ1334" s="17"/>
      <c r="BA1334" s="17"/>
      <c r="BB1334" s="17"/>
      <c r="BC1334" s="17"/>
      <c r="BD1334" s="17"/>
      <c r="BE1334" s="17"/>
      <c r="BF1334" s="17"/>
      <c r="BG1334" s="17"/>
      <c r="BH1334" s="17"/>
      <c r="BI1334" s="17"/>
      <c r="BJ1334" s="17"/>
      <c r="CA1334" s="18"/>
    </row>
    <row r="1335" spans="45:79">
      <c r="AS1335" s="16"/>
      <c r="AZ1335" s="17"/>
      <c r="BA1335" s="17"/>
      <c r="BB1335" s="17"/>
      <c r="BC1335" s="17"/>
      <c r="BD1335" s="17"/>
      <c r="BE1335" s="17"/>
      <c r="BF1335" s="17"/>
      <c r="BG1335" s="17"/>
      <c r="BH1335" s="17"/>
      <c r="BI1335" s="17"/>
      <c r="BJ1335" s="17"/>
      <c r="CA1335" s="18"/>
    </row>
    <row r="1336" spans="45:79">
      <c r="AS1336" s="16"/>
      <c r="AZ1336" s="17"/>
      <c r="BA1336" s="17"/>
      <c r="BB1336" s="17"/>
      <c r="BC1336" s="17"/>
      <c r="BD1336" s="17"/>
      <c r="BE1336" s="17"/>
      <c r="BF1336" s="17"/>
      <c r="BG1336" s="17"/>
      <c r="BH1336" s="17"/>
      <c r="BI1336" s="17"/>
      <c r="BJ1336" s="17"/>
      <c r="CA1336" s="18"/>
    </row>
    <row r="1337" spans="45:79">
      <c r="AS1337" s="16"/>
      <c r="AZ1337" s="17"/>
      <c r="BA1337" s="17"/>
      <c r="BB1337" s="17"/>
      <c r="BC1337" s="17"/>
      <c r="BD1337" s="17"/>
      <c r="BE1337" s="17"/>
      <c r="BF1337" s="17"/>
      <c r="BG1337" s="17"/>
      <c r="BH1337" s="17"/>
      <c r="BI1337" s="17"/>
      <c r="BJ1337" s="17"/>
      <c r="CA1337" s="18"/>
    </row>
    <row r="1338" spans="45:79">
      <c r="AS1338" s="16"/>
      <c r="AZ1338" s="17"/>
      <c r="BA1338" s="17"/>
      <c r="BB1338" s="17"/>
      <c r="BC1338" s="17"/>
      <c r="BD1338" s="17"/>
      <c r="BE1338" s="17"/>
      <c r="BF1338" s="17"/>
      <c r="BG1338" s="17"/>
      <c r="BH1338" s="17"/>
      <c r="BI1338" s="17"/>
      <c r="BJ1338" s="17"/>
      <c r="CA1338" s="18"/>
    </row>
    <row r="1339" spans="45:79">
      <c r="AS1339" s="16"/>
      <c r="AZ1339" s="17"/>
      <c r="BA1339" s="17"/>
      <c r="BB1339" s="17"/>
      <c r="BC1339" s="17"/>
      <c r="BD1339" s="17"/>
      <c r="BE1339" s="17"/>
      <c r="BF1339" s="17"/>
      <c r="BG1339" s="17"/>
      <c r="BH1339" s="17"/>
      <c r="BI1339" s="17"/>
      <c r="BJ1339" s="17"/>
      <c r="CA1339" s="18"/>
    </row>
    <row r="1340" spans="45:79">
      <c r="AS1340" s="16"/>
      <c r="AZ1340" s="17"/>
      <c r="BA1340" s="17"/>
      <c r="BB1340" s="17"/>
      <c r="BC1340" s="17"/>
      <c r="BD1340" s="17"/>
      <c r="BE1340" s="17"/>
      <c r="BF1340" s="17"/>
      <c r="BG1340" s="17"/>
      <c r="BH1340" s="17"/>
      <c r="BI1340" s="17"/>
      <c r="BJ1340" s="17"/>
      <c r="CA1340" s="18"/>
    </row>
    <row r="1341" spans="45:79">
      <c r="AS1341" s="16"/>
      <c r="AZ1341" s="17"/>
      <c r="BA1341" s="17"/>
      <c r="BB1341" s="17"/>
      <c r="BC1341" s="17"/>
      <c r="BD1341" s="17"/>
      <c r="BE1341" s="17"/>
      <c r="BF1341" s="17"/>
      <c r="BG1341" s="17"/>
      <c r="BH1341" s="17"/>
      <c r="BI1341" s="17"/>
      <c r="BJ1341" s="17"/>
      <c r="CA1341" s="18"/>
    </row>
    <row r="1342" spans="45:79">
      <c r="AS1342" s="16"/>
      <c r="AZ1342" s="17"/>
      <c r="BA1342" s="17"/>
      <c r="BB1342" s="17"/>
      <c r="BC1342" s="17"/>
      <c r="BD1342" s="17"/>
      <c r="BE1342" s="17"/>
      <c r="BF1342" s="17"/>
      <c r="BG1342" s="17"/>
      <c r="BH1342" s="17"/>
      <c r="BI1342" s="17"/>
      <c r="BJ1342" s="17"/>
      <c r="CA1342" s="18"/>
    </row>
    <row r="1343" spans="45:79">
      <c r="AS1343" s="16"/>
      <c r="AZ1343" s="17"/>
      <c r="BA1343" s="17"/>
      <c r="BB1343" s="17"/>
      <c r="BC1343" s="17"/>
      <c r="BD1343" s="17"/>
      <c r="BE1343" s="17"/>
      <c r="BF1343" s="17"/>
      <c r="BG1343" s="17"/>
      <c r="BH1343" s="17"/>
      <c r="BI1343" s="17"/>
      <c r="BJ1343" s="17"/>
      <c r="CA1343" s="18"/>
    </row>
    <row r="1344" spans="45:79">
      <c r="AS1344" s="16"/>
      <c r="AZ1344" s="17"/>
      <c r="BA1344" s="17"/>
      <c r="BB1344" s="17"/>
      <c r="BC1344" s="17"/>
      <c r="BD1344" s="17"/>
      <c r="BE1344" s="17"/>
      <c r="BF1344" s="17"/>
      <c r="BG1344" s="17"/>
      <c r="BH1344" s="17"/>
      <c r="BI1344" s="17"/>
      <c r="BJ1344" s="17"/>
      <c r="CA1344" s="18"/>
    </row>
    <row r="1345" spans="45:79">
      <c r="AS1345" s="16"/>
      <c r="AZ1345" s="17"/>
      <c r="BA1345" s="17"/>
      <c r="BB1345" s="17"/>
      <c r="BC1345" s="17"/>
      <c r="BD1345" s="17"/>
      <c r="BE1345" s="17"/>
      <c r="BF1345" s="17"/>
      <c r="BG1345" s="17"/>
      <c r="BH1345" s="17"/>
      <c r="BI1345" s="17"/>
      <c r="BJ1345" s="17"/>
      <c r="CA1345" s="18"/>
    </row>
    <row r="1346" spans="45:79">
      <c r="AS1346" s="16"/>
      <c r="AZ1346" s="17"/>
      <c r="BA1346" s="17"/>
      <c r="BB1346" s="17"/>
      <c r="BC1346" s="17"/>
      <c r="BD1346" s="17"/>
      <c r="BE1346" s="17"/>
      <c r="BF1346" s="17"/>
      <c r="BG1346" s="17"/>
      <c r="BH1346" s="17"/>
      <c r="BI1346" s="17"/>
      <c r="BJ1346" s="17"/>
      <c r="CA1346" s="18"/>
    </row>
    <row r="1347" spans="45:79">
      <c r="AS1347" s="16"/>
      <c r="AZ1347" s="17"/>
      <c r="BA1347" s="17"/>
      <c r="BB1347" s="17"/>
      <c r="BC1347" s="17"/>
      <c r="BD1347" s="17"/>
      <c r="BE1347" s="17"/>
      <c r="BF1347" s="17"/>
      <c r="BG1347" s="17"/>
      <c r="BH1347" s="17"/>
      <c r="BI1347" s="17"/>
      <c r="BJ1347" s="17"/>
      <c r="CA1347" s="18"/>
    </row>
    <row r="1348" spans="45:79">
      <c r="AS1348" s="16"/>
      <c r="AZ1348" s="17"/>
      <c r="BA1348" s="17"/>
      <c r="BB1348" s="17"/>
      <c r="BC1348" s="17"/>
      <c r="BD1348" s="17"/>
      <c r="BE1348" s="17"/>
      <c r="BF1348" s="17"/>
      <c r="BG1348" s="17"/>
      <c r="BH1348" s="17"/>
      <c r="BI1348" s="17"/>
      <c r="BJ1348" s="17"/>
      <c r="CA1348" s="18"/>
    </row>
    <row r="1349" spans="45:79">
      <c r="AS1349" s="16"/>
      <c r="AZ1349" s="17"/>
      <c r="BA1349" s="17"/>
      <c r="BB1349" s="17"/>
      <c r="BC1349" s="17"/>
      <c r="BD1349" s="17"/>
      <c r="BE1349" s="17"/>
      <c r="BF1349" s="17"/>
      <c r="BG1349" s="17"/>
      <c r="BH1349" s="17"/>
      <c r="BI1349" s="17"/>
      <c r="BJ1349" s="17"/>
      <c r="CA1349" s="18"/>
    </row>
    <row r="1350" spans="45:79">
      <c r="AS1350" s="16"/>
      <c r="AZ1350" s="17"/>
      <c r="BA1350" s="17"/>
      <c r="BB1350" s="17"/>
      <c r="BC1350" s="17"/>
      <c r="BD1350" s="17"/>
      <c r="BE1350" s="17"/>
      <c r="BF1350" s="17"/>
      <c r="BG1350" s="17"/>
      <c r="BH1350" s="17"/>
      <c r="BI1350" s="17"/>
      <c r="BJ1350" s="17"/>
      <c r="CA1350" s="18"/>
    </row>
    <row r="1351" spans="45:79">
      <c r="AS1351" s="16"/>
      <c r="AZ1351" s="17"/>
      <c r="BA1351" s="17"/>
      <c r="BB1351" s="17"/>
      <c r="BC1351" s="17"/>
      <c r="BD1351" s="17"/>
      <c r="BE1351" s="17"/>
      <c r="BF1351" s="17"/>
      <c r="BG1351" s="17"/>
      <c r="BH1351" s="17"/>
      <c r="BI1351" s="17"/>
      <c r="BJ1351" s="17"/>
      <c r="CA1351" s="18"/>
    </row>
    <row r="1352" spans="45:79">
      <c r="AS1352" s="16"/>
      <c r="AZ1352" s="17"/>
      <c r="BA1352" s="17"/>
      <c r="BB1352" s="17"/>
      <c r="BC1352" s="17"/>
      <c r="BD1352" s="17"/>
      <c r="BE1352" s="17"/>
      <c r="BF1352" s="17"/>
      <c r="BG1352" s="17"/>
      <c r="BH1352" s="17"/>
      <c r="BI1352" s="17"/>
      <c r="BJ1352" s="17"/>
      <c r="CA1352" s="18"/>
    </row>
    <row r="1353" spans="45:79">
      <c r="AS1353" s="16"/>
      <c r="AZ1353" s="17"/>
      <c r="BA1353" s="17"/>
      <c r="BB1353" s="17"/>
      <c r="BC1353" s="17"/>
      <c r="BD1353" s="17"/>
      <c r="BE1353" s="17"/>
      <c r="BF1353" s="17"/>
      <c r="BG1353" s="17"/>
      <c r="BH1353" s="17"/>
      <c r="BI1353" s="17"/>
      <c r="BJ1353" s="17"/>
      <c r="CA1353" s="18"/>
    </row>
    <row r="1354" spans="45:79">
      <c r="AS1354" s="16"/>
      <c r="AZ1354" s="17"/>
      <c r="BA1354" s="17"/>
      <c r="BB1354" s="17"/>
      <c r="BC1354" s="17"/>
      <c r="BD1354" s="17"/>
      <c r="BE1354" s="17"/>
      <c r="BF1354" s="17"/>
      <c r="BG1354" s="17"/>
      <c r="BH1354" s="17"/>
      <c r="BI1354" s="17"/>
      <c r="BJ1354" s="17"/>
      <c r="CA1354" s="18"/>
    </row>
    <row r="1355" spans="45:79">
      <c r="AS1355" s="16"/>
      <c r="AZ1355" s="17"/>
      <c r="BA1355" s="17"/>
      <c r="BB1355" s="17"/>
      <c r="BC1355" s="17"/>
      <c r="BD1355" s="17"/>
      <c r="BE1355" s="17"/>
      <c r="BF1355" s="17"/>
      <c r="BG1355" s="17"/>
      <c r="BH1355" s="17"/>
      <c r="BI1355" s="17"/>
      <c r="BJ1355" s="17"/>
      <c r="CA1355" s="18"/>
    </row>
    <row r="1356" spans="45:79">
      <c r="AS1356" s="16"/>
      <c r="AZ1356" s="17"/>
      <c r="BA1356" s="17"/>
      <c r="BB1356" s="17"/>
      <c r="BC1356" s="17"/>
      <c r="BD1356" s="17"/>
      <c r="BE1356" s="17"/>
      <c r="BF1356" s="17"/>
      <c r="BG1356" s="17"/>
      <c r="BH1356" s="17"/>
      <c r="BI1356" s="17"/>
      <c r="BJ1356" s="17"/>
      <c r="CA1356" s="18"/>
    </row>
    <row r="1357" spans="45:79">
      <c r="AS1357" s="16"/>
      <c r="AZ1357" s="17"/>
      <c r="BA1357" s="17"/>
      <c r="BB1357" s="17"/>
      <c r="BC1357" s="17"/>
      <c r="BD1357" s="17"/>
      <c r="BE1357" s="17"/>
      <c r="BF1357" s="17"/>
      <c r="BG1357" s="17"/>
      <c r="BH1357" s="17"/>
      <c r="BI1357" s="17"/>
      <c r="BJ1357" s="17"/>
      <c r="CA1357" s="18"/>
    </row>
    <row r="1358" spans="45:79">
      <c r="AS1358" s="16"/>
      <c r="AZ1358" s="17"/>
      <c r="BA1358" s="17"/>
      <c r="BB1358" s="17"/>
      <c r="BC1358" s="17"/>
      <c r="BD1358" s="17"/>
      <c r="BE1358" s="17"/>
      <c r="BF1358" s="17"/>
      <c r="BG1358" s="17"/>
      <c r="BH1358" s="17"/>
      <c r="BI1358" s="17"/>
      <c r="BJ1358" s="17"/>
      <c r="CA1358" s="18"/>
    </row>
    <row r="1359" spans="45:79">
      <c r="AS1359" s="16"/>
      <c r="AZ1359" s="17"/>
      <c r="BA1359" s="17"/>
      <c r="BB1359" s="17"/>
      <c r="BC1359" s="17"/>
      <c r="BD1359" s="17"/>
      <c r="BE1359" s="17"/>
      <c r="BF1359" s="17"/>
      <c r="BG1359" s="17"/>
      <c r="BH1359" s="17"/>
      <c r="BI1359" s="17"/>
      <c r="BJ1359" s="17"/>
      <c r="CA1359" s="18"/>
    </row>
    <row r="1360" spans="45:79">
      <c r="AS1360" s="16"/>
      <c r="AZ1360" s="17"/>
      <c r="BA1360" s="17"/>
      <c r="BB1360" s="17"/>
      <c r="BC1360" s="17"/>
      <c r="BD1360" s="17"/>
      <c r="BE1360" s="17"/>
      <c r="BF1360" s="17"/>
      <c r="BG1360" s="17"/>
      <c r="BH1360" s="17"/>
      <c r="BI1360" s="17"/>
      <c r="BJ1360" s="17"/>
      <c r="CA1360" s="18"/>
    </row>
    <row r="1361" spans="45:79">
      <c r="AS1361" s="16"/>
      <c r="AZ1361" s="17"/>
      <c r="BA1361" s="17"/>
      <c r="BB1361" s="17"/>
      <c r="BC1361" s="17"/>
      <c r="BD1361" s="17"/>
      <c r="BE1361" s="17"/>
      <c r="BF1361" s="17"/>
      <c r="BG1361" s="17"/>
      <c r="BH1361" s="17"/>
      <c r="BI1361" s="17"/>
      <c r="BJ1361" s="17"/>
      <c r="CA1361" s="18"/>
    </row>
    <row r="1362" spans="45:79">
      <c r="AS1362" s="16"/>
      <c r="AZ1362" s="17"/>
      <c r="BA1362" s="17"/>
      <c r="BB1362" s="17"/>
      <c r="BC1362" s="17"/>
      <c r="BD1362" s="17"/>
      <c r="BE1362" s="17"/>
      <c r="BF1362" s="17"/>
      <c r="BG1362" s="17"/>
      <c r="BH1362" s="17"/>
      <c r="BI1362" s="17"/>
      <c r="BJ1362" s="17"/>
      <c r="CA1362" s="18"/>
    </row>
    <row r="1363" spans="45:79">
      <c r="AS1363" s="16"/>
      <c r="AZ1363" s="17"/>
      <c r="BA1363" s="17"/>
      <c r="BB1363" s="17"/>
      <c r="BC1363" s="17"/>
      <c r="BD1363" s="17"/>
      <c r="BE1363" s="17"/>
      <c r="BF1363" s="17"/>
      <c r="BG1363" s="17"/>
      <c r="BH1363" s="17"/>
      <c r="BI1363" s="17"/>
      <c r="BJ1363" s="17"/>
      <c r="CA1363" s="18"/>
    </row>
    <row r="1364" spans="45:79">
      <c r="AS1364" s="16"/>
      <c r="AZ1364" s="17"/>
      <c r="BA1364" s="17"/>
      <c r="BB1364" s="17"/>
      <c r="BC1364" s="17"/>
      <c r="BD1364" s="17"/>
      <c r="BE1364" s="17"/>
      <c r="BF1364" s="17"/>
      <c r="BG1364" s="17"/>
      <c r="BH1364" s="17"/>
      <c r="BI1364" s="17"/>
      <c r="BJ1364" s="17"/>
      <c r="CA1364" s="18"/>
    </row>
    <row r="1365" spans="45:79">
      <c r="AS1365" s="16"/>
      <c r="AZ1365" s="17"/>
      <c r="BA1365" s="17"/>
      <c r="BB1365" s="17"/>
      <c r="BC1365" s="17"/>
      <c r="BD1365" s="17"/>
      <c r="BE1365" s="17"/>
      <c r="BF1365" s="17"/>
      <c r="BG1365" s="17"/>
      <c r="BH1365" s="17"/>
      <c r="BI1365" s="17"/>
      <c r="BJ1365" s="17"/>
      <c r="CA1365" s="18"/>
    </row>
    <row r="1366" spans="45:79">
      <c r="AS1366" s="16"/>
      <c r="AZ1366" s="17"/>
      <c r="BA1366" s="17"/>
      <c r="BB1366" s="17"/>
      <c r="BC1366" s="17"/>
      <c r="BD1366" s="17"/>
      <c r="BE1366" s="17"/>
      <c r="BF1366" s="17"/>
      <c r="BG1366" s="17"/>
      <c r="BH1366" s="17"/>
      <c r="BI1366" s="17"/>
      <c r="BJ1366" s="17"/>
      <c r="CA1366" s="18"/>
    </row>
    <row r="1367" spans="45:79">
      <c r="AS1367" s="16"/>
      <c r="AZ1367" s="17"/>
      <c r="BA1367" s="17"/>
      <c r="BB1367" s="17"/>
      <c r="BC1367" s="17"/>
      <c r="BD1367" s="17"/>
      <c r="BE1367" s="17"/>
      <c r="BF1367" s="17"/>
      <c r="BG1367" s="17"/>
      <c r="BH1367" s="17"/>
      <c r="BI1367" s="17"/>
      <c r="BJ1367" s="17"/>
      <c r="CA1367" s="18"/>
    </row>
    <row r="1368" spans="45:79">
      <c r="AS1368" s="16"/>
      <c r="AZ1368" s="17"/>
      <c r="BA1368" s="17"/>
      <c r="BB1368" s="17"/>
      <c r="BC1368" s="17"/>
      <c r="BD1368" s="17"/>
      <c r="BE1368" s="17"/>
      <c r="BF1368" s="17"/>
      <c r="BG1368" s="17"/>
      <c r="BH1368" s="17"/>
      <c r="BI1368" s="17"/>
      <c r="BJ1368" s="17"/>
      <c r="CA1368" s="18"/>
    </row>
    <row r="1369" spans="45:79">
      <c r="AS1369" s="16"/>
      <c r="AZ1369" s="17"/>
      <c r="BA1369" s="17"/>
      <c r="BB1369" s="17"/>
      <c r="BC1369" s="17"/>
      <c r="BD1369" s="17"/>
      <c r="BE1369" s="17"/>
      <c r="BF1369" s="17"/>
      <c r="BG1369" s="17"/>
      <c r="BH1369" s="17"/>
      <c r="BI1369" s="17"/>
      <c r="BJ1369" s="17"/>
      <c r="CA1369" s="18"/>
    </row>
    <row r="1370" spans="45:79">
      <c r="AS1370" s="16"/>
      <c r="AZ1370" s="17"/>
      <c r="BA1370" s="17"/>
      <c r="BB1370" s="17"/>
      <c r="BC1370" s="17"/>
      <c r="BD1370" s="17"/>
      <c r="BE1370" s="17"/>
      <c r="BF1370" s="17"/>
      <c r="BG1370" s="17"/>
      <c r="BH1370" s="17"/>
      <c r="BI1370" s="17"/>
      <c r="BJ1370" s="17"/>
      <c r="CA1370" s="18"/>
    </row>
    <row r="1371" spans="45:79">
      <c r="AS1371" s="16"/>
      <c r="AZ1371" s="17"/>
      <c r="BA1371" s="17"/>
      <c r="BB1371" s="17"/>
      <c r="BC1371" s="17"/>
      <c r="BD1371" s="17"/>
      <c r="BE1371" s="17"/>
      <c r="BF1371" s="17"/>
      <c r="BG1371" s="17"/>
      <c r="BH1371" s="17"/>
      <c r="BI1371" s="17"/>
      <c r="BJ1371" s="17"/>
      <c r="CA1371" s="18"/>
    </row>
    <row r="1372" spans="45:79">
      <c r="AS1372" s="16"/>
      <c r="AZ1372" s="17"/>
      <c r="BA1372" s="17"/>
      <c r="BB1372" s="17"/>
      <c r="BC1372" s="17"/>
      <c r="BD1372" s="17"/>
      <c r="BE1372" s="17"/>
      <c r="BF1372" s="17"/>
      <c r="BG1372" s="17"/>
      <c r="BH1372" s="17"/>
      <c r="BI1372" s="17"/>
      <c r="BJ1372" s="17"/>
      <c r="CA1372" s="18"/>
    </row>
    <row r="1373" spans="45:79">
      <c r="AS1373" s="16"/>
      <c r="AZ1373" s="17"/>
      <c r="BA1373" s="17"/>
      <c r="BB1373" s="17"/>
      <c r="BC1373" s="17"/>
      <c r="BD1373" s="17"/>
      <c r="BE1373" s="17"/>
      <c r="BF1373" s="17"/>
      <c r="BG1373" s="17"/>
      <c r="BH1373" s="17"/>
      <c r="BI1373" s="17"/>
      <c r="BJ1373" s="17"/>
      <c r="CA1373" s="18"/>
    </row>
    <row r="1374" spans="45:79">
      <c r="AS1374" s="16"/>
      <c r="AZ1374" s="17"/>
      <c r="BA1374" s="17"/>
      <c r="BB1374" s="17"/>
      <c r="BC1374" s="17"/>
      <c r="BD1374" s="17"/>
      <c r="BE1374" s="17"/>
      <c r="BF1374" s="17"/>
      <c r="BG1374" s="17"/>
      <c r="BH1374" s="17"/>
      <c r="BI1374" s="17"/>
      <c r="BJ1374" s="17"/>
      <c r="CA1374" s="18"/>
    </row>
    <row r="1375" spans="45:79">
      <c r="AS1375" s="16"/>
      <c r="AZ1375" s="17"/>
      <c r="BA1375" s="17"/>
      <c r="BB1375" s="17"/>
      <c r="BC1375" s="17"/>
      <c r="BD1375" s="17"/>
      <c r="BE1375" s="17"/>
      <c r="BF1375" s="17"/>
      <c r="BG1375" s="17"/>
      <c r="BH1375" s="17"/>
      <c r="BI1375" s="17"/>
      <c r="BJ1375" s="17"/>
      <c r="CA1375" s="18"/>
    </row>
    <row r="1376" spans="45:79">
      <c r="AS1376" s="16"/>
      <c r="AZ1376" s="17"/>
      <c r="BA1376" s="17"/>
      <c r="BB1376" s="17"/>
      <c r="BC1376" s="17"/>
      <c r="BD1376" s="17"/>
      <c r="BE1376" s="17"/>
      <c r="BF1376" s="17"/>
      <c r="BG1376" s="17"/>
      <c r="BH1376" s="17"/>
      <c r="BI1376" s="17"/>
      <c r="BJ1376" s="17"/>
      <c r="CA1376" s="18"/>
    </row>
    <row r="1377" spans="45:79">
      <c r="AS1377" s="16"/>
      <c r="AZ1377" s="17"/>
      <c r="BA1377" s="17"/>
      <c r="BB1377" s="17"/>
      <c r="BC1377" s="17"/>
      <c r="BD1377" s="17"/>
      <c r="BE1377" s="17"/>
      <c r="BF1377" s="17"/>
      <c r="BG1377" s="17"/>
      <c r="BH1377" s="17"/>
      <c r="BI1377" s="17"/>
      <c r="BJ1377" s="17"/>
      <c r="CA1377" s="18"/>
    </row>
    <row r="1378" spans="45:79">
      <c r="AS1378" s="16"/>
      <c r="AZ1378" s="17"/>
      <c r="BA1378" s="17"/>
      <c r="BB1378" s="17"/>
      <c r="BC1378" s="17"/>
      <c r="BD1378" s="17"/>
      <c r="BE1378" s="17"/>
      <c r="BF1378" s="17"/>
      <c r="BG1378" s="17"/>
      <c r="BH1378" s="17"/>
      <c r="BI1378" s="17"/>
      <c r="BJ1378" s="17"/>
      <c r="CA1378" s="18"/>
    </row>
    <row r="1379" spans="45:79">
      <c r="AS1379" s="16"/>
      <c r="AZ1379" s="17"/>
      <c r="BA1379" s="17"/>
      <c r="BB1379" s="17"/>
      <c r="BC1379" s="17"/>
      <c r="BD1379" s="17"/>
      <c r="BE1379" s="17"/>
      <c r="BF1379" s="17"/>
      <c r="BG1379" s="17"/>
      <c r="BH1379" s="17"/>
      <c r="BI1379" s="17"/>
      <c r="BJ1379" s="17"/>
      <c r="CA1379" s="18"/>
    </row>
    <row r="1380" spans="45:79">
      <c r="AS1380" s="16"/>
      <c r="AZ1380" s="17"/>
      <c r="BA1380" s="17"/>
      <c r="BB1380" s="17"/>
      <c r="BC1380" s="17"/>
      <c r="BD1380" s="17"/>
      <c r="BE1380" s="17"/>
      <c r="BF1380" s="17"/>
      <c r="BG1380" s="17"/>
      <c r="BH1380" s="17"/>
      <c r="BI1380" s="17"/>
      <c r="BJ1380" s="17"/>
      <c r="CA1380" s="18"/>
    </row>
    <row r="1381" spans="45:79">
      <c r="AS1381" s="16"/>
      <c r="AZ1381" s="17"/>
      <c r="BA1381" s="17"/>
      <c r="BB1381" s="17"/>
      <c r="BC1381" s="17"/>
      <c r="BD1381" s="17"/>
      <c r="BE1381" s="17"/>
      <c r="BF1381" s="17"/>
      <c r="BG1381" s="17"/>
      <c r="BH1381" s="17"/>
      <c r="BI1381" s="17"/>
      <c r="BJ1381" s="17"/>
      <c r="CA1381" s="18"/>
    </row>
    <row r="1382" spans="45:79">
      <c r="AS1382" s="16"/>
      <c r="AZ1382" s="17"/>
      <c r="BA1382" s="17"/>
      <c r="BB1382" s="17"/>
      <c r="BC1382" s="17"/>
      <c r="BD1382" s="17"/>
      <c r="BE1382" s="17"/>
      <c r="BF1382" s="17"/>
      <c r="BG1382" s="17"/>
      <c r="BH1382" s="17"/>
      <c r="BI1382" s="17"/>
      <c r="BJ1382" s="17"/>
      <c r="CA1382" s="18"/>
    </row>
    <row r="1383" spans="45:79">
      <c r="AS1383" s="16"/>
      <c r="AZ1383" s="17"/>
      <c r="BA1383" s="17"/>
      <c r="BB1383" s="17"/>
      <c r="BC1383" s="17"/>
      <c r="BD1383" s="17"/>
      <c r="BE1383" s="17"/>
      <c r="BF1383" s="17"/>
      <c r="BG1383" s="17"/>
      <c r="BH1383" s="17"/>
      <c r="BI1383" s="17"/>
      <c r="BJ1383" s="17"/>
      <c r="CA1383" s="18"/>
    </row>
    <row r="1384" spans="45:79">
      <c r="AS1384" s="16"/>
      <c r="AZ1384" s="17"/>
      <c r="BA1384" s="17"/>
      <c r="BB1384" s="17"/>
      <c r="BC1384" s="17"/>
      <c r="BD1384" s="17"/>
      <c r="BE1384" s="17"/>
      <c r="BF1384" s="17"/>
      <c r="BG1384" s="17"/>
      <c r="BH1384" s="17"/>
      <c r="BI1384" s="17"/>
      <c r="BJ1384" s="17"/>
      <c r="CA1384" s="18"/>
    </row>
    <row r="1385" spans="45:79">
      <c r="AS1385" s="16"/>
      <c r="AZ1385" s="17"/>
      <c r="BA1385" s="17"/>
      <c r="BB1385" s="17"/>
      <c r="BC1385" s="17"/>
      <c r="BD1385" s="17"/>
      <c r="BE1385" s="17"/>
      <c r="BF1385" s="17"/>
      <c r="BG1385" s="17"/>
      <c r="BH1385" s="17"/>
      <c r="BI1385" s="17"/>
      <c r="BJ1385" s="17"/>
      <c r="CA1385" s="18"/>
    </row>
    <row r="1386" spans="45:79">
      <c r="AS1386" s="16"/>
      <c r="AZ1386" s="17"/>
      <c r="BA1386" s="17"/>
      <c r="BB1386" s="17"/>
      <c r="BC1386" s="17"/>
      <c r="BD1386" s="17"/>
      <c r="BE1386" s="17"/>
      <c r="BF1386" s="17"/>
      <c r="BG1386" s="17"/>
      <c r="BH1386" s="17"/>
      <c r="BI1386" s="17"/>
      <c r="BJ1386" s="17"/>
      <c r="CA1386" s="18"/>
    </row>
    <row r="1387" spans="45:79">
      <c r="AS1387" s="16"/>
      <c r="AZ1387" s="17"/>
      <c r="BA1387" s="17"/>
      <c r="BB1387" s="17"/>
      <c r="BC1387" s="17"/>
      <c r="BD1387" s="17"/>
      <c r="BE1387" s="17"/>
      <c r="BF1387" s="17"/>
      <c r="BG1387" s="17"/>
      <c r="BH1387" s="17"/>
      <c r="BI1387" s="17"/>
      <c r="BJ1387" s="17"/>
      <c r="CA1387" s="18"/>
    </row>
    <row r="1388" spans="45:79">
      <c r="AS1388" s="16"/>
      <c r="AZ1388" s="17"/>
      <c r="BA1388" s="17"/>
      <c r="BB1388" s="17"/>
      <c r="BC1388" s="17"/>
      <c r="BD1388" s="17"/>
      <c r="BE1388" s="17"/>
      <c r="BF1388" s="17"/>
      <c r="BG1388" s="17"/>
      <c r="BH1388" s="17"/>
      <c r="BI1388" s="17"/>
      <c r="BJ1388" s="17"/>
      <c r="CA1388" s="18"/>
    </row>
    <row r="1389" spans="45:79">
      <c r="AS1389" s="16"/>
      <c r="AZ1389" s="17"/>
      <c r="BA1389" s="17"/>
      <c r="BB1389" s="17"/>
      <c r="BC1389" s="17"/>
      <c r="BD1389" s="17"/>
      <c r="BE1389" s="17"/>
      <c r="BF1389" s="17"/>
      <c r="BG1389" s="17"/>
      <c r="BH1389" s="17"/>
      <c r="BI1389" s="17"/>
      <c r="BJ1389" s="17"/>
      <c r="CA1389" s="18"/>
    </row>
    <row r="1390" spans="45:79">
      <c r="AS1390" s="16"/>
      <c r="AZ1390" s="17"/>
      <c r="BA1390" s="17"/>
      <c r="BB1390" s="17"/>
      <c r="BC1390" s="17"/>
      <c r="BD1390" s="17"/>
      <c r="BE1390" s="17"/>
      <c r="BF1390" s="17"/>
      <c r="BG1390" s="17"/>
      <c r="BH1390" s="17"/>
      <c r="BI1390" s="17"/>
      <c r="BJ1390" s="17"/>
      <c r="CA1390" s="18"/>
    </row>
    <row r="1391" spans="45:79">
      <c r="AS1391" s="16"/>
      <c r="AZ1391" s="17"/>
      <c r="BA1391" s="17"/>
      <c r="BB1391" s="17"/>
      <c r="BC1391" s="17"/>
      <c r="BD1391" s="17"/>
      <c r="BE1391" s="17"/>
      <c r="BF1391" s="17"/>
      <c r="BG1391" s="17"/>
      <c r="BH1391" s="17"/>
      <c r="BI1391" s="17"/>
      <c r="BJ1391" s="17"/>
      <c r="CA1391" s="18"/>
    </row>
    <row r="1392" spans="45:79">
      <c r="AS1392" s="16"/>
      <c r="AZ1392" s="17"/>
      <c r="BA1392" s="17"/>
      <c r="BB1392" s="17"/>
      <c r="BC1392" s="17"/>
      <c r="BD1392" s="17"/>
      <c r="BE1392" s="17"/>
      <c r="BF1392" s="17"/>
      <c r="BG1392" s="17"/>
      <c r="BH1392" s="17"/>
      <c r="BI1392" s="17"/>
      <c r="BJ1392" s="17"/>
      <c r="CA1392" s="18"/>
    </row>
    <row r="1393" spans="45:79">
      <c r="AS1393" s="16"/>
      <c r="AZ1393" s="17"/>
      <c r="BA1393" s="17"/>
      <c r="BB1393" s="17"/>
      <c r="BC1393" s="17"/>
      <c r="BD1393" s="17"/>
      <c r="BE1393" s="17"/>
      <c r="BF1393" s="17"/>
      <c r="BG1393" s="17"/>
      <c r="BH1393" s="17"/>
      <c r="BI1393" s="17"/>
      <c r="BJ1393" s="17"/>
      <c r="CA1393" s="18"/>
    </row>
    <row r="1394" spans="45:79">
      <c r="AS1394" s="16"/>
      <c r="AZ1394" s="17"/>
      <c r="BA1394" s="17"/>
      <c r="BB1394" s="17"/>
      <c r="BC1394" s="17"/>
      <c r="BD1394" s="17"/>
      <c r="BE1394" s="17"/>
      <c r="BF1394" s="17"/>
      <c r="BG1394" s="17"/>
      <c r="BH1394" s="17"/>
      <c r="BI1394" s="17"/>
      <c r="BJ1394" s="17"/>
      <c r="CA1394" s="18"/>
    </row>
    <row r="1395" spans="45:79">
      <c r="AS1395" s="16"/>
      <c r="AZ1395" s="17"/>
      <c r="BA1395" s="17"/>
      <c r="BB1395" s="17"/>
      <c r="BC1395" s="17"/>
      <c r="BD1395" s="17"/>
      <c r="BE1395" s="17"/>
      <c r="BF1395" s="17"/>
      <c r="BG1395" s="17"/>
      <c r="BH1395" s="17"/>
      <c r="BI1395" s="17"/>
      <c r="BJ1395" s="17"/>
      <c r="CA1395" s="18"/>
    </row>
    <row r="1396" spans="45:79">
      <c r="AS1396" s="16"/>
      <c r="AZ1396" s="17"/>
      <c r="BA1396" s="17"/>
      <c r="BB1396" s="17"/>
      <c r="BC1396" s="17"/>
      <c r="BD1396" s="17"/>
      <c r="BE1396" s="17"/>
      <c r="BF1396" s="17"/>
      <c r="BG1396" s="17"/>
      <c r="BH1396" s="17"/>
      <c r="BI1396" s="17"/>
      <c r="BJ1396" s="17"/>
      <c r="CA1396" s="18"/>
    </row>
    <row r="1397" spans="45:79">
      <c r="AS1397" s="16"/>
      <c r="AZ1397" s="17"/>
      <c r="BA1397" s="17"/>
      <c r="BB1397" s="17"/>
      <c r="BC1397" s="17"/>
      <c r="BD1397" s="17"/>
      <c r="BE1397" s="17"/>
      <c r="BF1397" s="17"/>
      <c r="BG1397" s="17"/>
      <c r="BH1397" s="17"/>
      <c r="BI1397" s="17"/>
      <c r="BJ1397" s="17"/>
      <c r="CA1397" s="18"/>
    </row>
    <row r="1398" spans="45:79">
      <c r="AS1398" s="16"/>
      <c r="AZ1398" s="17"/>
      <c r="BA1398" s="17"/>
      <c r="BB1398" s="17"/>
      <c r="BC1398" s="17"/>
      <c r="BD1398" s="17"/>
      <c r="BE1398" s="17"/>
      <c r="BF1398" s="17"/>
      <c r="BG1398" s="17"/>
      <c r="BH1398" s="17"/>
      <c r="BI1398" s="17"/>
      <c r="BJ1398" s="17"/>
      <c r="CA1398" s="18"/>
    </row>
    <row r="1399" spans="45:79">
      <c r="AS1399" s="16"/>
      <c r="AZ1399" s="17"/>
      <c r="BA1399" s="17"/>
      <c r="BB1399" s="17"/>
      <c r="BC1399" s="17"/>
      <c r="BD1399" s="17"/>
      <c r="BE1399" s="17"/>
      <c r="BF1399" s="17"/>
      <c r="BG1399" s="17"/>
      <c r="BH1399" s="17"/>
      <c r="BI1399" s="17"/>
      <c r="BJ1399" s="17"/>
      <c r="CA1399" s="18"/>
    </row>
    <row r="1400" spans="45:79">
      <c r="AS1400" s="16"/>
      <c r="AZ1400" s="17"/>
      <c r="BA1400" s="17"/>
      <c r="BB1400" s="17"/>
      <c r="BC1400" s="17"/>
      <c r="BD1400" s="17"/>
      <c r="BE1400" s="17"/>
      <c r="BF1400" s="17"/>
      <c r="BG1400" s="17"/>
      <c r="BH1400" s="17"/>
      <c r="BI1400" s="17"/>
      <c r="BJ1400" s="17"/>
      <c r="CA1400" s="18"/>
    </row>
    <row r="1401" spans="45:79">
      <c r="AS1401" s="16"/>
      <c r="AZ1401" s="17"/>
      <c r="BA1401" s="17"/>
      <c r="BB1401" s="17"/>
      <c r="BC1401" s="17"/>
      <c r="BD1401" s="17"/>
      <c r="BE1401" s="17"/>
      <c r="BF1401" s="17"/>
      <c r="BG1401" s="17"/>
      <c r="BH1401" s="17"/>
      <c r="BI1401" s="17"/>
      <c r="BJ1401" s="17"/>
      <c r="CA1401" s="18"/>
    </row>
    <row r="1402" spans="45:79">
      <c r="AS1402" s="16"/>
      <c r="AZ1402" s="17"/>
      <c r="BA1402" s="17"/>
      <c r="BB1402" s="17"/>
      <c r="BC1402" s="17"/>
      <c r="BD1402" s="17"/>
      <c r="BE1402" s="17"/>
      <c r="BF1402" s="17"/>
      <c r="BG1402" s="17"/>
      <c r="BH1402" s="17"/>
      <c r="BI1402" s="17"/>
      <c r="BJ1402" s="17"/>
      <c r="CA1402" s="18"/>
    </row>
    <row r="1403" spans="45:79">
      <c r="AS1403" s="16"/>
      <c r="AZ1403" s="17"/>
      <c r="BA1403" s="17"/>
      <c r="BB1403" s="17"/>
      <c r="BC1403" s="17"/>
      <c r="BD1403" s="17"/>
      <c r="BE1403" s="17"/>
      <c r="BF1403" s="17"/>
      <c r="BG1403" s="17"/>
      <c r="BH1403" s="17"/>
      <c r="BI1403" s="17"/>
      <c r="BJ1403" s="17"/>
      <c r="CA1403" s="18"/>
    </row>
    <row r="1404" spans="45:79">
      <c r="AS1404" s="16"/>
      <c r="AZ1404" s="17"/>
      <c r="BA1404" s="17"/>
      <c r="BB1404" s="17"/>
      <c r="BC1404" s="17"/>
      <c r="BD1404" s="17"/>
      <c r="BE1404" s="17"/>
      <c r="BF1404" s="17"/>
      <c r="BG1404" s="17"/>
      <c r="BH1404" s="17"/>
      <c r="BI1404" s="17"/>
      <c r="BJ1404" s="17"/>
      <c r="CA1404" s="18"/>
    </row>
    <row r="1405" spans="45:79">
      <c r="AS1405" s="16"/>
      <c r="AZ1405" s="17"/>
      <c r="BA1405" s="17"/>
      <c r="BB1405" s="17"/>
      <c r="BC1405" s="17"/>
      <c r="BD1405" s="17"/>
      <c r="BE1405" s="17"/>
      <c r="BF1405" s="17"/>
      <c r="BG1405" s="17"/>
      <c r="BH1405" s="17"/>
      <c r="BI1405" s="17"/>
      <c r="BJ1405" s="17"/>
      <c r="CA1405" s="18"/>
    </row>
    <row r="1406" spans="45:79">
      <c r="AS1406" s="16"/>
      <c r="AZ1406" s="17"/>
      <c r="BA1406" s="17"/>
      <c r="BB1406" s="17"/>
      <c r="BC1406" s="17"/>
      <c r="BD1406" s="17"/>
      <c r="BE1406" s="17"/>
      <c r="BF1406" s="17"/>
      <c r="BG1406" s="17"/>
      <c r="BH1406" s="17"/>
      <c r="BI1406" s="17"/>
      <c r="BJ1406" s="17"/>
      <c r="CA1406" s="18"/>
    </row>
    <row r="1407" spans="45:79">
      <c r="AS1407" s="16"/>
      <c r="AZ1407" s="17"/>
      <c r="BA1407" s="17"/>
      <c r="BB1407" s="17"/>
      <c r="BC1407" s="17"/>
      <c r="BD1407" s="17"/>
      <c r="BE1407" s="17"/>
      <c r="BF1407" s="17"/>
      <c r="BG1407" s="17"/>
      <c r="BH1407" s="17"/>
      <c r="BI1407" s="17"/>
      <c r="BJ1407" s="17"/>
      <c r="CA1407" s="18"/>
    </row>
    <row r="1408" spans="45:79">
      <c r="AS1408" s="16"/>
      <c r="AZ1408" s="17"/>
      <c r="BA1408" s="17"/>
      <c r="BB1408" s="17"/>
      <c r="BC1408" s="17"/>
      <c r="BD1408" s="17"/>
      <c r="BE1408" s="17"/>
      <c r="BF1408" s="17"/>
      <c r="BG1408" s="17"/>
      <c r="BH1408" s="17"/>
      <c r="BI1408" s="17"/>
      <c r="BJ1408" s="17"/>
      <c r="CA1408" s="18"/>
    </row>
    <row r="1409" spans="45:79">
      <c r="AS1409" s="16"/>
      <c r="AZ1409" s="17"/>
      <c r="BA1409" s="17"/>
      <c r="BB1409" s="17"/>
      <c r="BC1409" s="17"/>
      <c r="BD1409" s="17"/>
      <c r="BE1409" s="17"/>
      <c r="BF1409" s="17"/>
      <c r="BG1409" s="17"/>
      <c r="BH1409" s="17"/>
      <c r="BI1409" s="17"/>
      <c r="BJ1409" s="17"/>
      <c r="CA1409" s="18"/>
    </row>
    <row r="1410" spans="45:79">
      <c r="AS1410" s="16"/>
      <c r="AZ1410" s="17"/>
      <c r="BA1410" s="17"/>
      <c r="BB1410" s="17"/>
      <c r="BC1410" s="17"/>
      <c r="BD1410" s="17"/>
      <c r="BE1410" s="17"/>
      <c r="BF1410" s="17"/>
      <c r="BG1410" s="17"/>
      <c r="BH1410" s="17"/>
      <c r="BI1410" s="17"/>
      <c r="BJ1410" s="17"/>
      <c r="CA1410" s="18"/>
    </row>
    <row r="1411" spans="45:79">
      <c r="AS1411" s="16"/>
      <c r="AZ1411" s="17"/>
      <c r="BA1411" s="17"/>
      <c r="BB1411" s="17"/>
      <c r="BC1411" s="17"/>
      <c r="BD1411" s="17"/>
      <c r="BE1411" s="17"/>
      <c r="BF1411" s="17"/>
      <c r="BG1411" s="17"/>
      <c r="BH1411" s="17"/>
      <c r="BI1411" s="17"/>
      <c r="BJ1411" s="17"/>
      <c r="CA1411" s="18"/>
    </row>
    <row r="1412" spans="45:79">
      <c r="AS1412" s="16"/>
      <c r="AZ1412" s="17"/>
      <c r="BA1412" s="17"/>
      <c r="BB1412" s="17"/>
      <c r="BC1412" s="17"/>
      <c r="BD1412" s="17"/>
      <c r="BE1412" s="17"/>
      <c r="BF1412" s="17"/>
      <c r="BG1412" s="17"/>
      <c r="BH1412" s="17"/>
      <c r="BI1412" s="17"/>
      <c r="BJ1412" s="17"/>
      <c r="CA1412" s="18"/>
    </row>
    <row r="1413" spans="45:79">
      <c r="AS1413" s="16"/>
      <c r="AZ1413" s="17"/>
      <c r="BA1413" s="17"/>
      <c r="BB1413" s="17"/>
      <c r="BC1413" s="17"/>
      <c r="BD1413" s="17"/>
      <c r="BE1413" s="17"/>
      <c r="BF1413" s="17"/>
      <c r="BG1413" s="17"/>
      <c r="BH1413" s="17"/>
      <c r="BI1413" s="17"/>
      <c r="BJ1413" s="17"/>
      <c r="CA1413" s="18"/>
    </row>
    <row r="1414" spans="45:79">
      <c r="AS1414" s="16"/>
      <c r="AZ1414" s="17"/>
      <c r="BA1414" s="17"/>
      <c r="BB1414" s="17"/>
      <c r="BC1414" s="17"/>
      <c r="BD1414" s="17"/>
      <c r="BE1414" s="17"/>
      <c r="BF1414" s="17"/>
      <c r="BG1414" s="17"/>
      <c r="BH1414" s="17"/>
      <c r="BI1414" s="17"/>
      <c r="BJ1414" s="17"/>
      <c r="CA1414" s="18"/>
    </row>
    <row r="1415" spans="45:79">
      <c r="AS1415" s="16"/>
      <c r="AZ1415" s="17"/>
      <c r="BA1415" s="17"/>
      <c r="BB1415" s="17"/>
      <c r="BC1415" s="17"/>
      <c r="BD1415" s="17"/>
      <c r="BE1415" s="17"/>
      <c r="BF1415" s="17"/>
      <c r="BG1415" s="17"/>
      <c r="BH1415" s="17"/>
      <c r="BI1415" s="17"/>
      <c r="BJ1415" s="17"/>
      <c r="CA1415" s="18"/>
    </row>
    <row r="1416" spans="45:79">
      <c r="AS1416" s="16"/>
      <c r="AZ1416" s="17"/>
      <c r="BA1416" s="17"/>
      <c r="BB1416" s="17"/>
      <c r="BC1416" s="17"/>
      <c r="BD1416" s="17"/>
      <c r="BE1416" s="17"/>
      <c r="BF1416" s="17"/>
      <c r="BG1416" s="17"/>
      <c r="BH1416" s="17"/>
      <c r="BI1416" s="17"/>
      <c r="BJ1416" s="17"/>
      <c r="CA1416" s="18"/>
    </row>
    <row r="1417" spans="45:79">
      <c r="AS1417" s="16"/>
      <c r="AZ1417" s="17"/>
      <c r="BA1417" s="17"/>
      <c r="BB1417" s="17"/>
      <c r="BC1417" s="17"/>
      <c r="BD1417" s="17"/>
      <c r="BE1417" s="17"/>
      <c r="BF1417" s="17"/>
      <c r="BG1417" s="17"/>
      <c r="BH1417" s="17"/>
      <c r="BI1417" s="17"/>
      <c r="BJ1417" s="17"/>
      <c r="CA1417" s="18"/>
    </row>
    <row r="1418" spans="45:79">
      <c r="AS1418" s="16"/>
      <c r="AZ1418" s="17"/>
      <c r="BA1418" s="17"/>
      <c r="BB1418" s="17"/>
      <c r="BC1418" s="17"/>
      <c r="BD1418" s="17"/>
      <c r="BE1418" s="17"/>
      <c r="BF1418" s="17"/>
      <c r="BG1418" s="17"/>
      <c r="BH1418" s="17"/>
      <c r="BI1418" s="17"/>
      <c r="BJ1418" s="17"/>
      <c r="CA1418" s="18"/>
    </row>
    <row r="1419" spans="45:79">
      <c r="AS1419" s="16"/>
      <c r="AZ1419" s="17"/>
      <c r="BA1419" s="17"/>
      <c r="BB1419" s="17"/>
      <c r="BC1419" s="17"/>
      <c r="BD1419" s="17"/>
      <c r="BE1419" s="17"/>
      <c r="BF1419" s="17"/>
      <c r="BG1419" s="17"/>
      <c r="BH1419" s="17"/>
      <c r="BI1419" s="17"/>
      <c r="BJ1419" s="17"/>
      <c r="CA1419" s="18"/>
    </row>
    <row r="1420" spans="45:79">
      <c r="AS1420" s="16"/>
      <c r="AZ1420" s="17"/>
      <c r="BA1420" s="17"/>
      <c r="BB1420" s="17"/>
      <c r="BC1420" s="17"/>
      <c r="BD1420" s="17"/>
      <c r="BE1420" s="17"/>
      <c r="BF1420" s="17"/>
      <c r="BG1420" s="17"/>
      <c r="BH1420" s="17"/>
      <c r="BI1420" s="17"/>
      <c r="BJ1420" s="17"/>
      <c r="CA1420" s="18"/>
    </row>
    <row r="1421" spans="45:79">
      <c r="AS1421" s="16"/>
      <c r="AZ1421" s="17"/>
      <c r="BA1421" s="17"/>
      <c r="BB1421" s="17"/>
      <c r="BC1421" s="17"/>
      <c r="BD1421" s="17"/>
      <c r="BE1421" s="17"/>
      <c r="BF1421" s="17"/>
      <c r="BG1421" s="17"/>
      <c r="BH1421" s="17"/>
      <c r="BI1421" s="17"/>
      <c r="BJ1421" s="17"/>
      <c r="CA1421" s="18"/>
    </row>
    <row r="1422" spans="45:79">
      <c r="AS1422" s="16"/>
      <c r="AZ1422" s="17"/>
      <c r="BA1422" s="17"/>
      <c r="BB1422" s="17"/>
      <c r="BC1422" s="17"/>
      <c r="BD1422" s="17"/>
      <c r="BE1422" s="17"/>
      <c r="BF1422" s="17"/>
      <c r="BG1422" s="17"/>
      <c r="BH1422" s="17"/>
      <c r="BI1422" s="17"/>
      <c r="BJ1422" s="17"/>
      <c r="CA1422" s="18"/>
    </row>
    <row r="1423" spans="45:79">
      <c r="AS1423" s="16"/>
      <c r="AZ1423" s="17"/>
      <c r="BA1423" s="17"/>
      <c r="BB1423" s="17"/>
      <c r="BC1423" s="17"/>
      <c r="BD1423" s="17"/>
      <c r="BE1423" s="17"/>
      <c r="BF1423" s="17"/>
      <c r="BG1423" s="17"/>
      <c r="BH1423" s="17"/>
      <c r="BI1423" s="17"/>
      <c r="BJ1423" s="17"/>
      <c r="CA1423" s="18"/>
    </row>
    <row r="1424" spans="45:79">
      <c r="AS1424" s="16"/>
      <c r="AZ1424" s="17"/>
      <c r="BA1424" s="17"/>
      <c r="BB1424" s="17"/>
      <c r="BC1424" s="17"/>
      <c r="BD1424" s="17"/>
      <c r="BE1424" s="17"/>
      <c r="BF1424" s="17"/>
      <c r="BG1424" s="17"/>
      <c r="BH1424" s="17"/>
      <c r="BI1424" s="17"/>
      <c r="BJ1424" s="17"/>
      <c r="CA1424" s="18"/>
    </row>
    <row r="1425" spans="45:79">
      <c r="AS1425" s="16"/>
      <c r="AZ1425" s="17"/>
      <c r="BA1425" s="17"/>
      <c r="BB1425" s="17"/>
      <c r="BC1425" s="17"/>
      <c r="BD1425" s="17"/>
      <c r="BE1425" s="17"/>
      <c r="BF1425" s="17"/>
      <c r="BG1425" s="17"/>
      <c r="BH1425" s="17"/>
      <c r="BI1425" s="17"/>
      <c r="BJ1425" s="17"/>
      <c r="CA1425" s="18"/>
    </row>
    <row r="1426" spans="45:79">
      <c r="AS1426" s="16"/>
      <c r="AZ1426" s="17"/>
      <c r="BA1426" s="17"/>
      <c r="BB1426" s="17"/>
      <c r="BC1426" s="17"/>
      <c r="BD1426" s="17"/>
      <c r="BE1426" s="17"/>
      <c r="BF1426" s="17"/>
      <c r="BG1426" s="17"/>
      <c r="BH1426" s="17"/>
      <c r="BI1426" s="17"/>
      <c r="BJ1426" s="17"/>
      <c r="CA1426" s="18"/>
    </row>
    <row r="1427" spans="45:79">
      <c r="AS1427" s="16"/>
      <c r="AZ1427" s="17"/>
      <c r="BA1427" s="17"/>
      <c r="BB1427" s="17"/>
      <c r="BC1427" s="17"/>
      <c r="BD1427" s="17"/>
      <c r="BE1427" s="17"/>
      <c r="BF1427" s="17"/>
      <c r="BG1427" s="17"/>
      <c r="BH1427" s="17"/>
      <c r="BI1427" s="17"/>
      <c r="BJ1427" s="17"/>
      <c r="CA1427" s="18"/>
    </row>
    <row r="1428" spans="45:79">
      <c r="AS1428" s="16"/>
      <c r="AZ1428" s="17"/>
      <c r="BA1428" s="17"/>
      <c r="BB1428" s="17"/>
      <c r="BC1428" s="17"/>
      <c r="BD1428" s="17"/>
      <c r="BE1428" s="17"/>
      <c r="BF1428" s="17"/>
      <c r="BG1428" s="17"/>
      <c r="BH1428" s="17"/>
      <c r="BI1428" s="17"/>
      <c r="BJ1428" s="17"/>
      <c r="CA1428" s="18"/>
    </row>
    <row r="1429" spans="45:79">
      <c r="AS1429" s="16"/>
      <c r="AZ1429" s="17"/>
      <c r="BA1429" s="17"/>
      <c r="BB1429" s="17"/>
      <c r="BC1429" s="17"/>
      <c r="BD1429" s="17"/>
      <c r="BE1429" s="17"/>
      <c r="BF1429" s="17"/>
      <c r="BG1429" s="17"/>
      <c r="BH1429" s="17"/>
      <c r="BI1429" s="17"/>
      <c r="BJ1429" s="17"/>
      <c r="CA1429" s="18"/>
    </row>
    <row r="1430" spans="45:79">
      <c r="AS1430" s="16"/>
      <c r="AZ1430" s="17"/>
      <c r="BA1430" s="17"/>
      <c r="BB1430" s="17"/>
      <c r="BC1430" s="17"/>
      <c r="BD1430" s="17"/>
      <c r="BE1430" s="17"/>
      <c r="BF1430" s="17"/>
      <c r="BG1430" s="17"/>
      <c r="BH1430" s="17"/>
      <c r="BI1430" s="17"/>
      <c r="BJ1430" s="17"/>
      <c r="CA1430" s="18"/>
    </row>
    <row r="1431" spans="45:79">
      <c r="AS1431" s="16"/>
      <c r="AZ1431" s="17"/>
      <c r="BA1431" s="17"/>
      <c r="BB1431" s="17"/>
      <c r="BC1431" s="17"/>
      <c r="BD1431" s="17"/>
      <c r="BE1431" s="17"/>
      <c r="BF1431" s="17"/>
      <c r="BG1431" s="17"/>
      <c r="BH1431" s="17"/>
      <c r="BI1431" s="17"/>
      <c r="BJ1431" s="17"/>
      <c r="CA1431" s="18"/>
    </row>
    <row r="1432" spans="45:79">
      <c r="AS1432" s="16"/>
      <c r="AZ1432" s="17"/>
      <c r="BA1432" s="17"/>
      <c r="BB1432" s="17"/>
      <c r="BC1432" s="17"/>
      <c r="BD1432" s="17"/>
      <c r="BE1432" s="17"/>
      <c r="BF1432" s="17"/>
      <c r="BG1432" s="17"/>
      <c r="BH1432" s="17"/>
      <c r="BI1432" s="17"/>
      <c r="BJ1432" s="17"/>
      <c r="CA1432" s="18"/>
    </row>
    <row r="1433" spans="45:79">
      <c r="AS1433" s="16"/>
      <c r="AZ1433" s="17"/>
      <c r="BA1433" s="17"/>
      <c r="BB1433" s="17"/>
      <c r="BC1433" s="17"/>
      <c r="BD1433" s="17"/>
      <c r="BE1433" s="17"/>
      <c r="BF1433" s="17"/>
      <c r="BG1433" s="17"/>
      <c r="BH1433" s="17"/>
      <c r="BI1433" s="17"/>
      <c r="BJ1433" s="17"/>
      <c r="CA1433" s="18"/>
    </row>
    <row r="1434" spans="45:79">
      <c r="AS1434" s="16"/>
      <c r="AZ1434" s="17"/>
      <c r="BA1434" s="17"/>
      <c r="BB1434" s="17"/>
      <c r="BC1434" s="17"/>
      <c r="BD1434" s="17"/>
      <c r="BE1434" s="17"/>
      <c r="BF1434" s="17"/>
      <c r="BG1434" s="17"/>
      <c r="BH1434" s="17"/>
      <c r="BI1434" s="17"/>
      <c r="BJ1434" s="17"/>
      <c r="CA1434" s="18"/>
    </row>
    <row r="1435" spans="45:79">
      <c r="AS1435" s="16"/>
      <c r="AZ1435" s="17"/>
      <c r="BA1435" s="17"/>
      <c r="BB1435" s="17"/>
      <c r="BC1435" s="17"/>
      <c r="BD1435" s="17"/>
      <c r="BE1435" s="17"/>
      <c r="BF1435" s="17"/>
      <c r="BG1435" s="17"/>
      <c r="BH1435" s="17"/>
      <c r="BI1435" s="17"/>
      <c r="BJ1435" s="17"/>
      <c r="CA1435" s="18"/>
    </row>
    <row r="1436" spans="45:79">
      <c r="AS1436" s="16"/>
      <c r="AZ1436" s="17"/>
      <c r="BA1436" s="17"/>
      <c r="BB1436" s="17"/>
      <c r="BC1436" s="17"/>
      <c r="BD1436" s="17"/>
      <c r="BE1436" s="17"/>
      <c r="BF1436" s="17"/>
      <c r="BG1436" s="17"/>
      <c r="BH1436" s="17"/>
      <c r="BI1436" s="17"/>
      <c r="BJ1436" s="17"/>
      <c r="CA1436" s="18"/>
    </row>
    <row r="1437" spans="45:79">
      <c r="AS1437" s="16"/>
      <c r="AZ1437" s="17"/>
      <c r="BA1437" s="17"/>
      <c r="BB1437" s="17"/>
      <c r="BC1437" s="17"/>
      <c r="BD1437" s="17"/>
      <c r="BE1437" s="17"/>
      <c r="BF1437" s="17"/>
      <c r="BG1437" s="17"/>
      <c r="BH1437" s="17"/>
      <c r="BI1437" s="17"/>
      <c r="BJ1437" s="17"/>
      <c r="CA1437" s="18"/>
    </row>
    <row r="1438" spans="45:79">
      <c r="AS1438" s="16"/>
      <c r="AZ1438" s="17"/>
      <c r="BA1438" s="17"/>
      <c r="BB1438" s="17"/>
      <c r="BC1438" s="17"/>
      <c r="BD1438" s="17"/>
      <c r="BE1438" s="17"/>
      <c r="BF1438" s="17"/>
      <c r="BG1438" s="17"/>
      <c r="BH1438" s="17"/>
      <c r="BI1438" s="17"/>
      <c r="BJ1438" s="17"/>
      <c r="CA1438" s="18"/>
    </row>
    <row r="1439" spans="45:79">
      <c r="AS1439" s="16"/>
      <c r="AZ1439" s="17"/>
      <c r="BA1439" s="17"/>
      <c r="BB1439" s="17"/>
      <c r="BC1439" s="17"/>
      <c r="BD1439" s="17"/>
      <c r="BE1439" s="17"/>
      <c r="BF1439" s="17"/>
      <c r="BG1439" s="17"/>
      <c r="BH1439" s="17"/>
      <c r="BI1439" s="17"/>
      <c r="BJ1439" s="17"/>
      <c r="CA1439" s="18"/>
    </row>
    <row r="1440" spans="45:79">
      <c r="AS1440" s="16"/>
      <c r="AZ1440" s="17"/>
      <c r="BA1440" s="17"/>
      <c r="BB1440" s="17"/>
      <c r="BC1440" s="17"/>
      <c r="BD1440" s="17"/>
      <c r="BE1440" s="17"/>
      <c r="BF1440" s="17"/>
      <c r="BG1440" s="17"/>
      <c r="BH1440" s="17"/>
      <c r="BI1440" s="17"/>
      <c r="BJ1440" s="17"/>
      <c r="CA1440" s="18"/>
    </row>
    <row r="1441" spans="45:79">
      <c r="AS1441" s="16"/>
      <c r="AZ1441" s="17"/>
      <c r="BA1441" s="17"/>
      <c r="BB1441" s="17"/>
      <c r="BC1441" s="17"/>
      <c r="BD1441" s="17"/>
      <c r="BE1441" s="17"/>
      <c r="BF1441" s="17"/>
      <c r="BG1441" s="17"/>
      <c r="BH1441" s="17"/>
      <c r="BI1441" s="17"/>
      <c r="BJ1441" s="17"/>
      <c r="CA1441" s="18"/>
    </row>
    <row r="1442" spans="45:79">
      <c r="AS1442" s="16"/>
      <c r="AZ1442" s="17"/>
      <c r="BA1442" s="17"/>
      <c r="BB1442" s="17"/>
      <c r="BC1442" s="17"/>
      <c r="BD1442" s="17"/>
      <c r="BE1442" s="17"/>
      <c r="BF1442" s="17"/>
      <c r="BG1442" s="17"/>
      <c r="BH1442" s="17"/>
      <c r="BI1442" s="17"/>
      <c r="BJ1442" s="17"/>
      <c r="CA1442" s="18"/>
    </row>
    <row r="1443" spans="45:79">
      <c r="AS1443" s="16"/>
      <c r="AZ1443" s="17"/>
      <c r="BA1443" s="17"/>
      <c r="BB1443" s="17"/>
      <c r="BC1443" s="17"/>
      <c r="BD1443" s="17"/>
      <c r="BE1443" s="17"/>
      <c r="BF1443" s="17"/>
      <c r="BG1443" s="17"/>
      <c r="BH1443" s="17"/>
      <c r="BI1443" s="17"/>
      <c r="BJ1443" s="17"/>
      <c r="CA1443" s="18"/>
    </row>
    <row r="1444" spans="45:79">
      <c r="AS1444" s="16"/>
      <c r="AZ1444" s="17"/>
      <c r="BA1444" s="17"/>
      <c r="BB1444" s="17"/>
      <c r="BC1444" s="17"/>
      <c r="BD1444" s="17"/>
      <c r="BE1444" s="17"/>
      <c r="BF1444" s="17"/>
      <c r="BG1444" s="17"/>
      <c r="BH1444" s="17"/>
      <c r="BI1444" s="17"/>
      <c r="BJ1444" s="17"/>
      <c r="CA1444" s="18"/>
    </row>
    <row r="1445" spans="45:79">
      <c r="AS1445" s="16"/>
      <c r="AZ1445" s="17"/>
      <c r="BA1445" s="17"/>
      <c r="BB1445" s="17"/>
      <c r="BC1445" s="17"/>
      <c r="BD1445" s="17"/>
      <c r="BE1445" s="17"/>
      <c r="BF1445" s="17"/>
      <c r="BG1445" s="17"/>
      <c r="BH1445" s="17"/>
      <c r="BI1445" s="17"/>
      <c r="BJ1445" s="17"/>
      <c r="CA1445" s="18"/>
    </row>
    <row r="1446" spans="45:79">
      <c r="AS1446" s="16"/>
      <c r="AZ1446" s="17"/>
      <c r="BA1446" s="17"/>
      <c r="BB1446" s="17"/>
      <c r="BC1446" s="17"/>
      <c r="BD1446" s="17"/>
      <c r="BE1446" s="17"/>
      <c r="BF1446" s="17"/>
      <c r="BG1446" s="17"/>
      <c r="BH1446" s="17"/>
      <c r="BI1446" s="17"/>
      <c r="BJ1446" s="17"/>
      <c r="CA1446" s="18"/>
    </row>
    <row r="1447" spans="45:79">
      <c r="AS1447" s="16"/>
      <c r="AZ1447" s="17"/>
      <c r="BA1447" s="17"/>
      <c r="BB1447" s="17"/>
      <c r="BC1447" s="17"/>
      <c r="BD1447" s="17"/>
      <c r="BE1447" s="17"/>
      <c r="BF1447" s="17"/>
      <c r="BG1447" s="17"/>
      <c r="BH1447" s="17"/>
      <c r="BI1447" s="17"/>
      <c r="BJ1447" s="17"/>
      <c r="CA1447" s="18"/>
    </row>
    <row r="1448" spans="45:79">
      <c r="AS1448" s="16"/>
      <c r="AZ1448" s="17"/>
      <c r="BA1448" s="17"/>
      <c r="BB1448" s="17"/>
      <c r="BC1448" s="17"/>
      <c r="BD1448" s="17"/>
      <c r="BE1448" s="17"/>
      <c r="BF1448" s="17"/>
      <c r="BG1448" s="17"/>
      <c r="BH1448" s="17"/>
      <c r="BI1448" s="17"/>
      <c r="BJ1448" s="17"/>
      <c r="CA1448" s="18"/>
    </row>
    <row r="1449" spans="45:79">
      <c r="AS1449" s="16"/>
      <c r="AZ1449" s="17"/>
      <c r="BA1449" s="17"/>
      <c r="BB1449" s="17"/>
      <c r="BC1449" s="17"/>
      <c r="BD1449" s="17"/>
      <c r="BE1449" s="17"/>
      <c r="BF1449" s="17"/>
      <c r="BG1449" s="17"/>
      <c r="BH1449" s="17"/>
      <c r="BI1449" s="17"/>
      <c r="BJ1449" s="17"/>
      <c r="CA1449" s="18"/>
    </row>
    <row r="1450" spans="45:79">
      <c r="AS1450" s="16"/>
      <c r="AZ1450" s="17"/>
      <c r="BA1450" s="17"/>
      <c r="BB1450" s="17"/>
      <c r="BC1450" s="17"/>
      <c r="BD1450" s="17"/>
      <c r="BE1450" s="17"/>
      <c r="BF1450" s="17"/>
      <c r="BG1450" s="17"/>
      <c r="BH1450" s="17"/>
      <c r="BI1450" s="17"/>
      <c r="BJ1450" s="17"/>
      <c r="CA1450" s="18"/>
    </row>
    <row r="1451" spans="45:79">
      <c r="AS1451" s="16"/>
      <c r="AZ1451" s="17"/>
      <c r="BA1451" s="17"/>
      <c r="BB1451" s="17"/>
      <c r="BC1451" s="17"/>
      <c r="BD1451" s="17"/>
      <c r="BE1451" s="17"/>
      <c r="BF1451" s="17"/>
      <c r="BG1451" s="17"/>
      <c r="BH1451" s="17"/>
      <c r="BI1451" s="17"/>
      <c r="BJ1451" s="17"/>
      <c r="CA1451" s="18"/>
    </row>
    <row r="1452" spans="45:79">
      <c r="AS1452" s="16"/>
      <c r="AZ1452" s="17"/>
      <c r="BA1452" s="17"/>
      <c r="BB1452" s="17"/>
      <c r="BC1452" s="17"/>
      <c r="BD1452" s="17"/>
      <c r="BE1452" s="17"/>
      <c r="BF1452" s="17"/>
      <c r="BG1452" s="17"/>
      <c r="BH1452" s="17"/>
      <c r="BI1452" s="17"/>
      <c r="BJ1452" s="17"/>
      <c r="CA1452" s="18"/>
    </row>
    <row r="1453" spans="45:79">
      <c r="AS1453" s="16"/>
      <c r="AZ1453" s="17"/>
      <c r="BA1453" s="17"/>
      <c r="BB1453" s="17"/>
      <c r="BC1453" s="17"/>
      <c r="BD1453" s="17"/>
      <c r="BE1453" s="17"/>
      <c r="BF1453" s="17"/>
      <c r="BG1453" s="17"/>
      <c r="BH1453" s="17"/>
      <c r="BI1453" s="17"/>
      <c r="BJ1453" s="17"/>
      <c r="CA1453" s="18"/>
    </row>
    <row r="1454" spans="45:79">
      <c r="AS1454" s="16"/>
      <c r="AZ1454" s="17"/>
      <c r="BA1454" s="17"/>
      <c r="BB1454" s="17"/>
      <c r="BC1454" s="17"/>
      <c r="BD1454" s="17"/>
      <c r="BE1454" s="17"/>
      <c r="BF1454" s="17"/>
      <c r="BG1454" s="17"/>
      <c r="BH1454" s="17"/>
      <c r="BI1454" s="17"/>
      <c r="BJ1454" s="17"/>
      <c r="CA1454" s="18"/>
    </row>
    <row r="1455" spans="45:79">
      <c r="AS1455" s="16"/>
      <c r="AZ1455" s="17"/>
      <c r="BA1455" s="17"/>
      <c r="BB1455" s="17"/>
      <c r="BC1455" s="17"/>
      <c r="BD1455" s="17"/>
      <c r="BE1455" s="17"/>
      <c r="BF1455" s="17"/>
      <c r="BG1455" s="17"/>
      <c r="BH1455" s="17"/>
      <c r="BI1455" s="17"/>
      <c r="BJ1455" s="17"/>
      <c r="CA1455" s="18"/>
    </row>
    <row r="1456" spans="45:79">
      <c r="AS1456" s="16"/>
      <c r="AZ1456" s="17"/>
      <c r="BA1456" s="17"/>
      <c r="BB1456" s="17"/>
      <c r="BC1456" s="17"/>
      <c r="BD1456" s="17"/>
      <c r="BE1456" s="17"/>
      <c r="BF1456" s="17"/>
      <c r="BG1456" s="17"/>
      <c r="BH1456" s="17"/>
      <c r="BI1456" s="17"/>
      <c r="BJ1456" s="17"/>
      <c r="CA1456" s="18"/>
    </row>
    <row r="1457" spans="45:79">
      <c r="AS1457" s="16"/>
      <c r="AZ1457" s="17"/>
      <c r="BA1457" s="17"/>
      <c r="BB1457" s="17"/>
      <c r="BC1457" s="17"/>
      <c r="BD1457" s="17"/>
      <c r="BE1457" s="17"/>
      <c r="BF1457" s="17"/>
      <c r="BG1457" s="17"/>
      <c r="BH1457" s="17"/>
      <c r="BI1457" s="17"/>
      <c r="BJ1457" s="17"/>
      <c r="CA1457" s="18"/>
    </row>
    <row r="1458" spans="45:79">
      <c r="AS1458" s="16"/>
      <c r="AZ1458" s="17"/>
      <c r="BA1458" s="17"/>
      <c r="BB1458" s="17"/>
      <c r="BC1458" s="17"/>
      <c r="BD1458" s="17"/>
      <c r="BE1458" s="17"/>
      <c r="BF1458" s="17"/>
      <c r="BG1458" s="17"/>
      <c r="BH1458" s="17"/>
      <c r="BI1458" s="17"/>
      <c r="BJ1458" s="17"/>
      <c r="CA1458" s="18"/>
    </row>
    <row r="1459" spans="45:79">
      <c r="AS1459" s="16"/>
      <c r="AZ1459" s="17"/>
      <c r="BA1459" s="17"/>
      <c r="BB1459" s="17"/>
      <c r="BC1459" s="17"/>
      <c r="BD1459" s="17"/>
      <c r="BE1459" s="17"/>
      <c r="BF1459" s="17"/>
      <c r="BG1459" s="17"/>
      <c r="BH1459" s="17"/>
      <c r="BI1459" s="17"/>
      <c r="BJ1459" s="17"/>
      <c r="CA1459" s="18"/>
    </row>
    <row r="1460" spans="45:79">
      <c r="AS1460" s="16"/>
      <c r="AZ1460" s="17"/>
      <c r="BA1460" s="17"/>
      <c r="BB1460" s="17"/>
      <c r="BC1460" s="17"/>
      <c r="BD1460" s="17"/>
      <c r="BE1460" s="17"/>
      <c r="BF1460" s="17"/>
      <c r="BG1460" s="17"/>
      <c r="BH1460" s="17"/>
      <c r="BI1460" s="17"/>
      <c r="BJ1460" s="17"/>
      <c r="CA1460" s="18"/>
    </row>
    <row r="1461" spans="45:79">
      <c r="AS1461" s="16"/>
      <c r="AZ1461" s="17"/>
      <c r="BA1461" s="17"/>
      <c r="BB1461" s="17"/>
      <c r="BC1461" s="17"/>
      <c r="BD1461" s="17"/>
      <c r="BE1461" s="17"/>
      <c r="BF1461" s="17"/>
      <c r="BG1461" s="17"/>
      <c r="BH1461" s="17"/>
      <c r="BI1461" s="17"/>
      <c r="BJ1461" s="17"/>
      <c r="CA1461" s="18"/>
    </row>
    <row r="1462" spans="45:79">
      <c r="AS1462" s="16"/>
      <c r="AZ1462" s="17"/>
      <c r="BA1462" s="17"/>
      <c r="BB1462" s="17"/>
      <c r="BC1462" s="17"/>
      <c r="BD1462" s="17"/>
      <c r="BE1462" s="17"/>
      <c r="BF1462" s="17"/>
      <c r="BG1462" s="17"/>
      <c r="BH1462" s="17"/>
      <c r="BI1462" s="17"/>
      <c r="BJ1462" s="17"/>
      <c r="CA1462" s="18"/>
    </row>
    <row r="1463" spans="45:79">
      <c r="AS1463" s="16"/>
      <c r="AZ1463" s="17"/>
      <c r="BA1463" s="17"/>
      <c r="BB1463" s="17"/>
      <c r="BC1463" s="17"/>
      <c r="BD1463" s="17"/>
      <c r="BE1463" s="17"/>
      <c r="BF1463" s="17"/>
      <c r="BG1463" s="17"/>
      <c r="BH1463" s="17"/>
      <c r="BI1463" s="17"/>
      <c r="BJ1463" s="17"/>
      <c r="CA1463" s="18"/>
    </row>
    <row r="1464" spans="45:79">
      <c r="AS1464" s="16"/>
      <c r="AZ1464" s="17"/>
      <c r="BA1464" s="17"/>
      <c r="BB1464" s="17"/>
      <c r="BC1464" s="17"/>
      <c r="BD1464" s="17"/>
      <c r="BE1464" s="17"/>
      <c r="BF1464" s="17"/>
      <c r="BG1464" s="17"/>
      <c r="BH1464" s="17"/>
      <c r="BI1464" s="17"/>
      <c r="BJ1464" s="17"/>
      <c r="CA1464" s="18"/>
    </row>
    <row r="1465" spans="45:79">
      <c r="AS1465" s="16"/>
      <c r="AZ1465" s="17"/>
      <c r="BA1465" s="17"/>
      <c r="BB1465" s="17"/>
      <c r="BC1465" s="17"/>
      <c r="BD1465" s="17"/>
      <c r="BE1465" s="17"/>
      <c r="BF1465" s="17"/>
      <c r="BG1465" s="17"/>
      <c r="BH1465" s="17"/>
      <c r="BI1465" s="17"/>
      <c r="BJ1465" s="17"/>
      <c r="CA1465" s="18"/>
    </row>
    <row r="1466" spans="45:79">
      <c r="AS1466" s="16"/>
      <c r="AZ1466" s="17"/>
      <c r="BA1466" s="17"/>
      <c r="BB1466" s="17"/>
      <c r="BC1466" s="17"/>
      <c r="BD1466" s="17"/>
      <c r="BE1466" s="17"/>
      <c r="BF1466" s="17"/>
      <c r="BG1466" s="17"/>
      <c r="BH1466" s="17"/>
      <c r="BI1466" s="17"/>
      <c r="BJ1466" s="17"/>
      <c r="CA1466" s="18"/>
    </row>
    <row r="1467" spans="45:79">
      <c r="AS1467" s="16"/>
      <c r="AZ1467" s="17"/>
      <c r="BA1467" s="17"/>
      <c r="BB1467" s="17"/>
      <c r="BC1467" s="17"/>
      <c r="BD1467" s="17"/>
      <c r="BE1467" s="17"/>
      <c r="BF1467" s="17"/>
      <c r="BG1467" s="17"/>
      <c r="BH1467" s="17"/>
      <c r="BI1467" s="17"/>
      <c r="BJ1467" s="17"/>
      <c r="CA1467" s="18"/>
    </row>
    <row r="1468" spans="45:79">
      <c r="AS1468" s="16"/>
      <c r="AZ1468" s="17"/>
      <c r="BA1468" s="17"/>
      <c r="BB1468" s="17"/>
      <c r="BC1468" s="17"/>
      <c r="BD1468" s="17"/>
      <c r="BE1468" s="17"/>
      <c r="BF1468" s="17"/>
      <c r="BG1468" s="17"/>
      <c r="BH1468" s="17"/>
      <c r="BI1468" s="17"/>
      <c r="BJ1468" s="17"/>
      <c r="CA1468" s="18"/>
    </row>
    <row r="1469" spans="45:79">
      <c r="AS1469" s="16"/>
      <c r="AZ1469" s="17"/>
      <c r="BA1469" s="17"/>
      <c r="BB1469" s="17"/>
      <c r="BC1469" s="17"/>
      <c r="BD1469" s="17"/>
      <c r="BE1469" s="17"/>
      <c r="BF1469" s="17"/>
      <c r="BG1469" s="17"/>
      <c r="BH1469" s="17"/>
      <c r="BI1469" s="17"/>
      <c r="BJ1469" s="17"/>
      <c r="CA1469" s="18"/>
    </row>
    <row r="1470" spans="45:79">
      <c r="AS1470" s="16"/>
      <c r="AZ1470" s="17"/>
      <c r="BA1470" s="17"/>
      <c r="BB1470" s="17"/>
      <c r="BC1470" s="17"/>
      <c r="BD1470" s="17"/>
      <c r="BE1470" s="17"/>
      <c r="BF1470" s="17"/>
      <c r="BG1470" s="17"/>
      <c r="BH1470" s="17"/>
      <c r="BI1470" s="17"/>
      <c r="BJ1470" s="17"/>
      <c r="CA1470" s="18"/>
    </row>
    <row r="1471" spans="45:79">
      <c r="AS1471" s="16"/>
      <c r="AZ1471" s="17"/>
      <c r="BA1471" s="17"/>
      <c r="BB1471" s="17"/>
      <c r="BC1471" s="17"/>
      <c r="BD1471" s="17"/>
      <c r="BE1471" s="17"/>
      <c r="BF1471" s="17"/>
      <c r="BG1471" s="17"/>
      <c r="BH1471" s="17"/>
      <c r="BI1471" s="17"/>
      <c r="BJ1471" s="17"/>
      <c r="CA1471" s="18"/>
    </row>
    <row r="1472" spans="45:79">
      <c r="AS1472" s="16"/>
      <c r="AZ1472" s="17"/>
      <c r="BA1472" s="17"/>
      <c r="BB1472" s="17"/>
      <c r="BC1472" s="17"/>
      <c r="BD1472" s="17"/>
      <c r="BE1472" s="17"/>
      <c r="BF1472" s="17"/>
      <c r="BG1472" s="17"/>
      <c r="BH1472" s="17"/>
      <c r="BI1472" s="17"/>
      <c r="BJ1472" s="17"/>
      <c r="CA1472" s="18"/>
    </row>
    <row r="1473" spans="45:79">
      <c r="AS1473" s="16"/>
      <c r="AZ1473" s="17"/>
      <c r="BA1473" s="17"/>
      <c r="BB1473" s="17"/>
      <c r="BC1473" s="17"/>
      <c r="BD1473" s="17"/>
      <c r="BE1473" s="17"/>
      <c r="BF1473" s="17"/>
      <c r="BG1473" s="17"/>
      <c r="BH1473" s="17"/>
      <c r="BI1473" s="17"/>
      <c r="BJ1473" s="17"/>
      <c r="CA1473" s="18"/>
    </row>
    <row r="1474" spans="45:79">
      <c r="AS1474" s="16"/>
      <c r="AZ1474" s="17"/>
      <c r="BA1474" s="17"/>
      <c r="BB1474" s="17"/>
      <c r="BC1474" s="17"/>
      <c r="BD1474" s="17"/>
      <c r="BE1474" s="17"/>
      <c r="BF1474" s="17"/>
      <c r="BG1474" s="17"/>
      <c r="BH1474" s="17"/>
      <c r="BI1474" s="17"/>
      <c r="BJ1474" s="17"/>
      <c r="CA1474" s="18"/>
    </row>
    <row r="1475" spans="45:79">
      <c r="AS1475" s="16"/>
      <c r="AZ1475" s="17"/>
      <c r="BA1475" s="17"/>
      <c r="BB1475" s="17"/>
      <c r="BC1475" s="17"/>
      <c r="BD1475" s="17"/>
      <c r="BE1475" s="17"/>
      <c r="BF1475" s="17"/>
      <c r="BG1475" s="17"/>
      <c r="BH1475" s="17"/>
      <c r="BI1475" s="17"/>
      <c r="BJ1475" s="17"/>
      <c r="CA1475" s="18"/>
    </row>
    <row r="1476" spans="45:79">
      <c r="AS1476" s="16"/>
      <c r="AZ1476" s="17"/>
      <c r="BA1476" s="17"/>
      <c r="BB1476" s="17"/>
      <c r="BC1476" s="17"/>
      <c r="BD1476" s="17"/>
      <c r="BE1476" s="17"/>
      <c r="BF1476" s="17"/>
      <c r="BG1476" s="17"/>
      <c r="BH1476" s="17"/>
      <c r="BI1476" s="17"/>
      <c r="BJ1476" s="17"/>
      <c r="CA1476" s="18"/>
    </row>
    <row r="1477" spans="45:79">
      <c r="AS1477" s="16"/>
      <c r="AZ1477" s="17"/>
      <c r="BA1477" s="17"/>
      <c r="BB1477" s="17"/>
      <c r="BC1477" s="17"/>
      <c r="BD1477" s="17"/>
      <c r="BE1477" s="17"/>
      <c r="BF1477" s="17"/>
      <c r="BG1477" s="17"/>
      <c r="BH1477" s="17"/>
      <c r="BI1477" s="17"/>
      <c r="BJ1477" s="17"/>
      <c r="CA1477" s="18"/>
    </row>
    <row r="1478" spans="45:79">
      <c r="AS1478" s="16"/>
      <c r="AZ1478" s="17"/>
      <c r="BA1478" s="17"/>
      <c r="BB1478" s="17"/>
      <c r="BC1478" s="17"/>
      <c r="BD1478" s="17"/>
      <c r="BE1478" s="17"/>
      <c r="BF1478" s="17"/>
      <c r="BG1478" s="17"/>
      <c r="BH1478" s="17"/>
      <c r="BI1478" s="17"/>
      <c r="BJ1478" s="17"/>
      <c r="CA1478" s="18"/>
    </row>
    <row r="1479" spans="45:79">
      <c r="AS1479" s="16"/>
      <c r="AZ1479" s="17"/>
      <c r="BA1479" s="17"/>
      <c r="BB1479" s="17"/>
      <c r="BC1479" s="17"/>
      <c r="BD1479" s="17"/>
      <c r="BE1479" s="17"/>
      <c r="BF1479" s="17"/>
      <c r="BG1479" s="17"/>
      <c r="BH1479" s="17"/>
      <c r="BI1479" s="17"/>
      <c r="BJ1479" s="17"/>
      <c r="CA1479" s="18"/>
    </row>
    <row r="1480" spans="45:79">
      <c r="AS1480" s="16"/>
      <c r="AZ1480" s="17"/>
      <c r="BA1480" s="17"/>
      <c r="BB1480" s="17"/>
      <c r="BC1480" s="17"/>
      <c r="BD1480" s="17"/>
      <c r="BE1480" s="17"/>
      <c r="BF1480" s="17"/>
      <c r="BG1480" s="17"/>
      <c r="BH1480" s="17"/>
      <c r="BI1480" s="17"/>
      <c r="BJ1480" s="17"/>
      <c r="CA1480" s="18"/>
    </row>
    <row r="1481" spans="45:79">
      <c r="AS1481" s="16"/>
      <c r="AZ1481" s="17"/>
      <c r="BA1481" s="17"/>
      <c r="BB1481" s="17"/>
      <c r="BC1481" s="17"/>
      <c r="BD1481" s="17"/>
      <c r="BE1481" s="17"/>
      <c r="BF1481" s="17"/>
      <c r="BG1481" s="17"/>
      <c r="BH1481" s="17"/>
      <c r="BI1481" s="17"/>
      <c r="BJ1481" s="17"/>
      <c r="CA1481" s="18"/>
    </row>
    <row r="1482" spans="45:79">
      <c r="AS1482" s="16"/>
      <c r="AZ1482" s="17"/>
      <c r="BA1482" s="17"/>
      <c r="BB1482" s="17"/>
      <c r="BC1482" s="17"/>
      <c r="BD1482" s="17"/>
      <c r="BE1482" s="17"/>
      <c r="BF1482" s="17"/>
      <c r="BG1482" s="17"/>
      <c r="BH1482" s="17"/>
      <c r="BI1482" s="17"/>
      <c r="BJ1482" s="17"/>
      <c r="CA1482" s="18"/>
    </row>
    <row r="1483" spans="45:79">
      <c r="AS1483" s="16"/>
      <c r="AZ1483" s="17"/>
      <c r="BA1483" s="17"/>
      <c r="BB1483" s="17"/>
      <c r="BC1483" s="17"/>
      <c r="BD1483" s="17"/>
      <c r="BE1483" s="17"/>
      <c r="BF1483" s="17"/>
      <c r="BG1483" s="17"/>
      <c r="BH1483" s="17"/>
      <c r="BI1483" s="17"/>
      <c r="BJ1483" s="17"/>
      <c r="CA1483" s="18"/>
    </row>
    <row r="1484" spans="45:79">
      <c r="AS1484" s="16"/>
      <c r="AZ1484" s="17"/>
      <c r="BA1484" s="17"/>
      <c r="BB1484" s="17"/>
      <c r="BC1484" s="17"/>
      <c r="BD1484" s="17"/>
      <c r="BE1484" s="17"/>
      <c r="BF1484" s="17"/>
      <c r="BG1484" s="17"/>
      <c r="BH1484" s="17"/>
      <c r="BI1484" s="17"/>
      <c r="BJ1484" s="17"/>
      <c r="CA1484" s="18"/>
    </row>
    <row r="1485" spans="45:79">
      <c r="AS1485" s="16"/>
      <c r="AZ1485" s="17"/>
      <c r="BA1485" s="17"/>
      <c r="BB1485" s="17"/>
      <c r="BC1485" s="17"/>
      <c r="BD1485" s="17"/>
      <c r="BE1485" s="17"/>
      <c r="BF1485" s="17"/>
      <c r="BG1485" s="17"/>
      <c r="BH1485" s="17"/>
      <c r="BI1485" s="17"/>
      <c r="BJ1485" s="17"/>
      <c r="CA1485" s="18"/>
    </row>
    <row r="1486" spans="45:79">
      <c r="AS1486" s="16"/>
      <c r="AZ1486" s="17"/>
      <c r="BA1486" s="17"/>
      <c r="BB1486" s="17"/>
      <c r="BC1486" s="17"/>
      <c r="BD1486" s="17"/>
      <c r="BE1486" s="17"/>
      <c r="BF1486" s="17"/>
      <c r="BG1486" s="17"/>
      <c r="BH1486" s="17"/>
      <c r="BI1486" s="17"/>
      <c r="BJ1486" s="17"/>
      <c r="CA1486" s="18"/>
    </row>
    <row r="1487" spans="45:79">
      <c r="AS1487" s="16"/>
      <c r="AZ1487" s="17"/>
      <c r="BA1487" s="17"/>
      <c r="BB1487" s="17"/>
      <c r="BC1487" s="17"/>
      <c r="BD1487" s="17"/>
      <c r="BE1487" s="17"/>
      <c r="BF1487" s="17"/>
      <c r="BG1487" s="17"/>
      <c r="BH1487" s="17"/>
      <c r="BI1487" s="17"/>
      <c r="BJ1487" s="17"/>
      <c r="CA1487" s="18"/>
    </row>
    <row r="1488" spans="45:79">
      <c r="AS1488" s="16"/>
      <c r="AZ1488" s="17"/>
      <c r="BA1488" s="17"/>
      <c r="BB1488" s="17"/>
      <c r="BC1488" s="17"/>
      <c r="BD1488" s="17"/>
      <c r="BE1488" s="17"/>
      <c r="BF1488" s="17"/>
      <c r="BG1488" s="17"/>
      <c r="BH1488" s="17"/>
      <c r="BI1488" s="17"/>
      <c r="BJ1488" s="17"/>
      <c r="CA1488" s="18"/>
    </row>
    <row r="1489" spans="45:79">
      <c r="AS1489" s="16"/>
      <c r="AZ1489" s="17"/>
      <c r="BA1489" s="17"/>
      <c r="BB1489" s="17"/>
      <c r="BC1489" s="17"/>
      <c r="BD1489" s="17"/>
      <c r="BE1489" s="17"/>
      <c r="BF1489" s="17"/>
      <c r="BG1489" s="17"/>
      <c r="BH1489" s="17"/>
      <c r="BI1489" s="17"/>
      <c r="BJ1489" s="17"/>
      <c r="CA1489" s="18"/>
    </row>
    <row r="1490" spans="45:79">
      <c r="AS1490" s="16"/>
      <c r="AZ1490" s="17"/>
      <c r="BA1490" s="17"/>
      <c r="BB1490" s="17"/>
      <c r="BC1490" s="17"/>
      <c r="BD1490" s="17"/>
      <c r="BE1490" s="17"/>
      <c r="BF1490" s="17"/>
      <c r="BG1490" s="17"/>
      <c r="BH1490" s="17"/>
      <c r="BI1490" s="17"/>
      <c r="BJ1490" s="17"/>
      <c r="CA1490" s="18"/>
    </row>
    <row r="1491" spans="45:79">
      <c r="AS1491" s="16"/>
      <c r="AZ1491" s="17"/>
      <c r="BA1491" s="17"/>
      <c r="BB1491" s="17"/>
      <c r="BC1491" s="17"/>
      <c r="BD1491" s="17"/>
      <c r="BE1491" s="17"/>
      <c r="BF1491" s="17"/>
      <c r="BG1491" s="17"/>
      <c r="BH1491" s="17"/>
      <c r="BI1491" s="17"/>
      <c r="BJ1491" s="17"/>
      <c r="CA1491" s="18"/>
    </row>
    <row r="1492" spans="45:79">
      <c r="AS1492" s="16"/>
      <c r="AZ1492" s="17"/>
      <c r="BA1492" s="17"/>
      <c r="BB1492" s="17"/>
      <c r="BC1492" s="17"/>
      <c r="BD1492" s="17"/>
      <c r="BE1492" s="17"/>
      <c r="BF1492" s="17"/>
      <c r="BG1492" s="17"/>
      <c r="BH1492" s="17"/>
      <c r="BI1492" s="17"/>
      <c r="BJ1492" s="17"/>
      <c r="CA1492" s="18"/>
    </row>
    <row r="1493" spans="45:79">
      <c r="AS1493" s="16"/>
      <c r="AZ1493" s="17"/>
      <c r="BA1493" s="17"/>
      <c r="BB1493" s="17"/>
      <c r="BC1493" s="17"/>
      <c r="BD1493" s="17"/>
      <c r="BE1493" s="17"/>
      <c r="BF1493" s="17"/>
      <c r="BG1493" s="17"/>
      <c r="BH1493" s="17"/>
      <c r="BI1493" s="17"/>
      <c r="BJ1493" s="17"/>
      <c r="CA1493" s="18"/>
    </row>
    <row r="1494" spans="45:79">
      <c r="AS1494" s="16"/>
      <c r="AZ1494" s="17"/>
      <c r="BA1494" s="17"/>
      <c r="BB1494" s="17"/>
      <c r="BC1494" s="17"/>
      <c r="BD1494" s="17"/>
      <c r="BE1494" s="17"/>
      <c r="BF1494" s="17"/>
      <c r="BG1494" s="17"/>
      <c r="BH1494" s="17"/>
      <c r="BI1494" s="17"/>
      <c r="BJ1494" s="17"/>
      <c r="CA1494" s="18"/>
    </row>
    <row r="1495" spans="45:79">
      <c r="AS1495" s="16"/>
      <c r="AZ1495" s="17"/>
      <c r="BA1495" s="17"/>
      <c r="BB1495" s="17"/>
      <c r="BC1495" s="17"/>
      <c r="BD1495" s="17"/>
      <c r="BE1495" s="17"/>
      <c r="BF1495" s="17"/>
      <c r="BG1495" s="17"/>
      <c r="BH1495" s="17"/>
      <c r="BI1495" s="17"/>
      <c r="BJ1495" s="17"/>
      <c r="CA1495" s="18"/>
    </row>
    <row r="1496" spans="45:79">
      <c r="AS1496" s="16"/>
      <c r="AZ1496" s="17"/>
      <c r="BA1496" s="17"/>
      <c r="BB1496" s="17"/>
      <c r="BC1496" s="17"/>
      <c r="BD1496" s="17"/>
      <c r="BE1496" s="17"/>
      <c r="BF1496" s="17"/>
      <c r="BG1496" s="17"/>
      <c r="BH1496" s="17"/>
      <c r="BI1496" s="17"/>
      <c r="BJ1496" s="17"/>
      <c r="CA1496" s="18"/>
    </row>
    <row r="1497" spans="45:79">
      <c r="AS1497" s="16"/>
      <c r="AZ1497" s="17"/>
      <c r="BA1497" s="17"/>
      <c r="BB1497" s="17"/>
      <c r="BC1497" s="17"/>
      <c r="BD1497" s="17"/>
      <c r="BE1497" s="17"/>
      <c r="BF1497" s="17"/>
      <c r="BG1497" s="17"/>
      <c r="BH1497" s="17"/>
      <c r="BI1497" s="17"/>
      <c r="BJ1497" s="17"/>
      <c r="CA1497" s="18"/>
    </row>
    <row r="1498" spans="45:79">
      <c r="AS1498" s="16"/>
      <c r="AZ1498" s="17"/>
      <c r="BA1498" s="17"/>
      <c r="BB1498" s="17"/>
      <c r="BC1498" s="17"/>
      <c r="BD1498" s="17"/>
      <c r="BE1498" s="17"/>
      <c r="BF1498" s="17"/>
      <c r="BG1498" s="17"/>
      <c r="BH1498" s="17"/>
      <c r="BI1498" s="17"/>
      <c r="BJ1498" s="17"/>
      <c r="CA1498" s="18"/>
    </row>
    <row r="1499" spans="45:79">
      <c r="AS1499" s="16"/>
      <c r="AZ1499" s="17"/>
      <c r="BA1499" s="17"/>
      <c r="BB1499" s="17"/>
      <c r="BC1499" s="17"/>
      <c r="BD1499" s="17"/>
      <c r="BE1499" s="17"/>
      <c r="BF1499" s="17"/>
      <c r="BG1499" s="17"/>
      <c r="BH1499" s="17"/>
      <c r="BI1499" s="17"/>
      <c r="BJ1499" s="17"/>
      <c r="CA1499" s="18"/>
    </row>
    <row r="1500" spans="45:79">
      <c r="AS1500" s="16"/>
      <c r="AZ1500" s="17"/>
      <c r="BA1500" s="17"/>
      <c r="BB1500" s="17"/>
      <c r="BC1500" s="17"/>
      <c r="BD1500" s="17"/>
      <c r="BE1500" s="17"/>
      <c r="BF1500" s="17"/>
      <c r="BG1500" s="17"/>
      <c r="BH1500" s="17"/>
      <c r="BI1500" s="17"/>
      <c r="BJ1500" s="17"/>
      <c r="CA1500" s="18"/>
    </row>
    <row r="1501" spans="45:79">
      <c r="AS1501" s="16"/>
      <c r="AZ1501" s="17"/>
      <c r="BA1501" s="17"/>
      <c r="BB1501" s="17"/>
      <c r="BC1501" s="17"/>
      <c r="BD1501" s="17"/>
      <c r="BE1501" s="17"/>
      <c r="BF1501" s="17"/>
      <c r="BG1501" s="17"/>
      <c r="BH1501" s="17"/>
      <c r="BI1501" s="17"/>
      <c r="BJ1501" s="17"/>
      <c r="CA1501" s="18"/>
    </row>
    <row r="1502" spans="45:79">
      <c r="AS1502" s="16"/>
      <c r="AZ1502" s="17"/>
      <c r="BA1502" s="17"/>
      <c r="BB1502" s="17"/>
      <c r="BC1502" s="17"/>
      <c r="BD1502" s="17"/>
      <c r="BE1502" s="17"/>
      <c r="BF1502" s="17"/>
      <c r="BG1502" s="17"/>
      <c r="BH1502" s="17"/>
      <c r="BI1502" s="17"/>
      <c r="BJ1502" s="17"/>
      <c r="CA1502" s="18"/>
    </row>
    <row r="1503" spans="45:79">
      <c r="AS1503" s="16"/>
      <c r="AZ1503" s="17"/>
      <c r="BA1503" s="17"/>
      <c r="BB1503" s="17"/>
      <c r="BC1503" s="17"/>
      <c r="BD1503" s="17"/>
      <c r="BE1503" s="17"/>
      <c r="BF1503" s="17"/>
      <c r="BG1503" s="17"/>
      <c r="BH1503" s="17"/>
      <c r="BI1503" s="17"/>
      <c r="BJ1503" s="17"/>
      <c r="CA1503" s="18"/>
    </row>
    <row r="1504" spans="45:79">
      <c r="AS1504" s="16"/>
      <c r="AZ1504" s="17"/>
      <c r="BA1504" s="17"/>
      <c r="BB1504" s="17"/>
      <c r="BC1504" s="17"/>
      <c r="BD1504" s="17"/>
      <c r="BE1504" s="17"/>
      <c r="BF1504" s="17"/>
      <c r="BG1504" s="17"/>
      <c r="BH1504" s="17"/>
      <c r="BI1504" s="17"/>
      <c r="BJ1504" s="17"/>
      <c r="CA1504" s="18"/>
    </row>
    <row r="1505" spans="45:79">
      <c r="AS1505" s="16"/>
      <c r="AZ1505" s="17"/>
      <c r="BA1505" s="17"/>
      <c r="BB1505" s="17"/>
      <c r="BC1505" s="17"/>
      <c r="BD1505" s="17"/>
      <c r="BE1505" s="17"/>
      <c r="BF1505" s="17"/>
      <c r="BG1505" s="17"/>
      <c r="BH1505" s="17"/>
      <c r="BI1505" s="17"/>
      <c r="BJ1505" s="17"/>
      <c r="CA1505" s="18"/>
    </row>
    <row r="1506" spans="45:79">
      <c r="AS1506" s="16"/>
      <c r="AZ1506" s="17"/>
      <c r="BA1506" s="17"/>
      <c r="BB1506" s="17"/>
      <c r="BC1506" s="17"/>
      <c r="BD1506" s="17"/>
      <c r="BE1506" s="17"/>
      <c r="BF1506" s="17"/>
      <c r="BG1506" s="17"/>
      <c r="BH1506" s="17"/>
      <c r="BI1506" s="17"/>
      <c r="BJ1506" s="17"/>
      <c r="CA1506" s="18"/>
    </row>
    <row r="1507" spans="45:79">
      <c r="AS1507" s="16"/>
      <c r="AZ1507" s="17"/>
      <c r="BA1507" s="17"/>
      <c r="BB1507" s="17"/>
      <c r="BC1507" s="17"/>
      <c r="BD1507" s="17"/>
      <c r="BE1507" s="17"/>
      <c r="BF1507" s="17"/>
      <c r="BG1507" s="17"/>
      <c r="BH1507" s="17"/>
      <c r="BI1507" s="17"/>
      <c r="BJ1507" s="17"/>
      <c r="CA1507" s="18"/>
    </row>
    <row r="1508" spans="45:79">
      <c r="AS1508" s="16"/>
      <c r="AZ1508" s="17"/>
      <c r="BA1508" s="17"/>
      <c r="BB1508" s="17"/>
      <c r="BC1508" s="17"/>
      <c r="BD1508" s="17"/>
      <c r="BE1508" s="17"/>
      <c r="BF1508" s="17"/>
      <c r="BG1508" s="17"/>
      <c r="BH1508" s="17"/>
      <c r="BI1508" s="17"/>
      <c r="BJ1508" s="17"/>
      <c r="CA1508" s="18"/>
    </row>
    <row r="1509" spans="45:79">
      <c r="AS1509" s="16"/>
      <c r="AZ1509" s="17"/>
      <c r="BA1509" s="17"/>
      <c r="BB1509" s="17"/>
      <c r="BC1509" s="17"/>
      <c r="BD1509" s="17"/>
      <c r="BE1509" s="17"/>
      <c r="BF1509" s="17"/>
      <c r="BG1509" s="17"/>
      <c r="BH1509" s="17"/>
      <c r="BI1509" s="17"/>
      <c r="BJ1509" s="17"/>
      <c r="CA1509" s="18"/>
    </row>
    <row r="1510" spans="45:79">
      <c r="AS1510" s="16"/>
      <c r="AZ1510" s="17"/>
      <c r="BA1510" s="17"/>
      <c r="BB1510" s="17"/>
      <c r="BC1510" s="17"/>
      <c r="BD1510" s="17"/>
      <c r="BE1510" s="17"/>
      <c r="BF1510" s="17"/>
      <c r="BG1510" s="17"/>
      <c r="BH1510" s="17"/>
      <c r="BI1510" s="17"/>
      <c r="BJ1510" s="17"/>
      <c r="CA1510" s="18"/>
    </row>
    <row r="1511" spans="45:79">
      <c r="AS1511" s="16"/>
      <c r="AZ1511" s="17"/>
      <c r="BA1511" s="17"/>
      <c r="BB1511" s="17"/>
      <c r="BC1511" s="17"/>
      <c r="BD1511" s="17"/>
      <c r="BE1511" s="17"/>
      <c r="BF1511" s="17"/>
      <c r="BG1511" s="17"/>
      <c r="BH1511" s="17"/>
      <c r="BI1511" s="17"/>
      <c r="BJ1511" s="17"/>
      <c r="CA1511" s="18"/>
    </row>
    <row r="1512" spans="45:79">
      <c r="AS1512" s="16"/>
      <c r="AZ1512" s="17"/>
      <c r="BA1512" s="17"/>
      <c r="BB1512" s="17"/>
      <c r="BC1512" s="17"/>
      <c r="BD1512" s="17"/>
      <c r="BE1512" s="17"/>
      <c r="BF1512" s="17"/>
      <c r="BG1512" s="17"/>
      <c r="BH1512" s="17"/>
      <c r="BI1512" s="17"/>
      <c r="BJ1512" s="17"/>
      <c r="CA1512" s="18"/>
    </row>
    <row r="1513" spans="45:79">
      <c r="AS1513" s="16"/>
      <c r="AZ1513" s="17"/>
      <c r="BA1513" s="17"/>
      <c r="BB1513" s="17"/>
      <c r="BC1513" s="17"/>
      <c r="BD1513" s="17"/>
      <c r="BE1513" s="17"/>
      <c r="BF1513" s="17"/>
      <c r="BG1513" s="17"/>
      <c r="BH1513" s="17"/>
      <c r="BI1513" s="17"/>
      <c r="BJ1513" s="17"/>
      <c r="CA1513" s="18"/>
    </row>
    <row r="1514" spans="45:79">
      <c r="AS1514" s="16"/>
      <c r="AZ1514" s="17"/>
      <c r="BA1514" s="17"/>
      <c r="BB1514" s="17"/>
      <c r="BC1514" s="17"/>
      <c r="BD1514" s="17"/>
      <c r="BE1514" s="17"/>
      <c r="BF1514" s="17"/>
      <c r="BG1514" s="17"/>
      <c r="BH1514" s="17"/>
      <c r="BI1514" s="17"/>
      <c r="BJ1514" s="17"/>
      <c r="CA1514" s="18"/>
    </row>
    <row r="1515" spans="45:79">
      <c r="AS1515" s="16"/>
      <c r="AZ1515" s="17"/>
      <c r="BA1515" s="17"/>
      <c r="BB1515" s="17"/>
      <c r="BC1515" s="17"/>
      <c r="BD1515" s="17"/>
      <c r="BE1515" s="17"/>
      <c r="BF1515" s="17"/>
      <c r="BG1515" s="17"/>
      <c r="BH1515" s="17"/>
      <c r="BI1515" s="17"/>
      <c r="BJ1515" s="17"/>
      <c r="CA1515" s="18"/>
    </row>
    <row r="1516" spans="45:79">
      <c r="AS1516" s="16"/>
      <c r="AZ1516" s="17"/>
      <c r="BA1516" s="17"/>
      <c r="BB1516" s="17"/>
      <c r="BC1516" s="17"/>
      <c r="BD1516" s="17"/>
      <c r="BE1516" s="17"/>
      <c r="BF1516" s="17"/>
      <c r="BG1516" s="17"/>
      <c r="BH1516" s="17"/>
      <c r="BI1516" s="17"/>
      <c r="BJ1516" s="17"/>
      <c r="CA1516" s="18"/>
    </row>
    <row r="1517" spans="45:79">
      <c r="AS1517" s="16"/>
      <c r="AZ1517" s="17"/>
      <c r="BA1517" s="17"/>
      <c r="BB1517" s="17"/>
      <c r="BC1517" s="17"/>
      <c r="BD1517" s="17"/>
      <c r="BE1517" s="17"/>
      <c r="BF1517" s="17"/>
      <c r="BG1517" s="17"/>
      <c r="BH1517" s="17"/>
      <c r="BI1517" s="17"/>
      <c r="BJ1517" s="17"/>
      <c r="CA1517" s="18"/>
    </row>
    <row r="1518" spans="45:79">
      <c r="AS1518" s="16"/>
      <c r="AZ1518" s="17"/>
      <c r="BA1518" s="17"/>
      <c r="BB1518" s="17"/>
      <c r="BC1518" s="17"/>
      <c r="BD1518" s="17"/>
      <c r="BE1518" s="17"/>
      <c r="BF1518" s="17"/>
      <c r="BG1518" s="17"/>
      <c r="BH1518" s="17"/>
      <c r="BI1518" s="17"/>
      <c r="BJ1518" s="17"/>
      <c r="CA1518" s="18"/>
    </row>
    <row r="1519" spans="45:79">
      <c r="AS1519" s="16"/>
      <c r="AZ1519" s="17"/>
      <c r="BA1519" s="17"/>
      <c r="BB1519" s="17"/>
      <c r="BC1519" s="17"/>
      <c r="BD1519" s="17"/>
      <c r="BE1519" s="17"/>
      <c r="BF1519" s="17"/>
      <c r="BG1519" s="17"/>
      <c r="BH1519" s="17"/>
      <c r="BI1519" s="17"/>
      <c r="BJ1519" s="17"/>
      <c r="CA1519" s="18"/>
    </row>
    <row r="1520" spans="45:79">
      <c r="AS1520" s="16"/>
      <c r="AZ1520" s="17"/>
      <c r="BA1520" s="17"/>
      <c r="BB1520" s="17"/>
      <c r="BC1520" s="17"/>
      <c r="BD1520" s="17"/>
      <c r="BE1520" s="17"/>
      <c r="BF1520" s="17"/>
      <c r="BG1520" s="17"/>
      <c r="BH1520" s="17"/>
      <c r="BI1520" s="17"/>
      <c r="BJ1520" s="17"/>
      <c r="CA1520" s="18"/>
    </row>
    <row r="1521" spans="45:79">
      <c r="AS1521" s="16"/>
      <c r="AZ1521" s="17"/>
      <c r="BA1521" s="17"/>
      <c r="BB1521" s="17"/>
      <c r="BC1521" s="17"/>
      <c r="BD1521" s="17"/>
      <c r="BE1521" s="17"/>
      <c r="BF1521" s="17"/>
      <c r="BG1521" s="17"/>
      <c r="BH1521" s="17"/>
      <c r="BI1521" s="17"/>
      <c r="BJ1521" s="17"/>
      <c r="CA1521" s="18"/>
    </row>
    <row r="1522" spans="45:79">
      <c r="AS1522" s="16"/>
      <c r="AZ1522" s="17"/>
      <c r="BA1522" s="17"/>
      <c r="BB1522" s="17"/>
      <c r="BC1522" s="17"/>
      <c r="BD1522" s="17"/>
      <c r="BE1522" s="17"/>
      <c r="BF1522" s="17"/>
      <c r="BG1522" s="17"/>
      <c r="BH1522" s="17"/>
      <c r="BI1522" s="17"/>
      <c r="BJ1522" s="17"/>
      <c r="CA1522" s="18"/>
    </row>
    <row r="1523" spans="45:79">
      <c r="AS1523" s="16"/>
      <c r="AZ1523" s="17"/>
      <c r="BA1523" s="17"/>
      <c r="BB1523" s="17"/>
      <c r="BC1523" s="17"/>
      <c r="BD1523" s="17"/>
      <c r="BE1523" s="17"/>
      <c r="BF1523" s="17"/>
      <c r="BG1523" s="17"/>
      <c r="BH1523" s="17"/>
      <c r="BI1523" s="17"/>
      <c r="BJ1523" s="17"/>
      <c r="CA1523" s="18"/>
    </row>
    <row r="1524" spans="45:79">
      <c r="AS1524" s="16"/>
      <c r="AZ1524" s="17"/>
      <c r="BA1524" s="17"/>
      <c r="BB1524" s="17"/>
      <c r="BC1524" s="17"/>
      <c r="BD1524" s="17"/>
      <c r="BE1524" s="17"/>
      <c r="BF1524" s="17"/>
      <c r="BG1524" s="17"/>
      <c r="BH1524" s="17"/>
      <c r="BI1524" s="17"/>
      <c r="BJ1524" s="17"/>
      <c r="CA1524" s="18"/>
    </row>
    <row r="1525" spans="45:79">
      <c r="AS1525" s="16"/>
      <c r="AZ1525" s="17"/>
      <c r="BA1525" s="17"/>
      <c r="BB1525" s="17"/>
      <c r="BC1525" s="17"/>
      <c r="BD1525" s="17"/>
      <c r="BE1525" s="17"/>
      <c r="BF1525" s="17"/>
      <c r="BG1525" s="17"/>
      <c r="BH1525" s="17"/>
      <c r="BI1525" s="17"/>
      <c r="BJ1525" s="17"/>
      <c r="CA1525" s="18"/>
    </row>
    <row r="1526" spans="45:79">
      <c r="AS1526" s="16"/>
      <c r="AZ1526" s="17"/>
      <c r="BA1526" s="17"/>
      <c r="BB1526" s="17"/>
      <c r="BC1526" s="17"/>
      <c r="BD1526" s="17"/>
      <c r="BE1526" s="17"/>
      <c r="BF1526" s="17"/>
      <c r="BG1526" s="17"/>
      <c r="BH1526" s="17"/>
      <c r="BI1526" s="17"/>
      <c r="BJ1526" s="17"/>
      <c r="CA1526" s="18"/>
    </row>
    <row r="1527" spans="45:79">
      <c r="AS1527" s="16"/>
      <c r="AZ1527" s="17"/>
      <c r="BA1527" s="17"/>
      <c r="BB1527" s="17"/>
      <c r="BC1527" s="17"/>
      <c r="BD1527" s="17"/>
      <c r="BE1527" s="17"/>
      <c r="BF1527" s="17"/>
      <c r="BG1527" s="17"/>
      <c r="BH1527" s="17"/>
      <c r="BI1527" s="17"/>
      <c r="BJ1527" s="17"/>
      <c r="CA1527" s="18"/>
    </row>
    <row r="1528" spans="45:79">
      <c r="AS1528" s="16"/>
      <c r="AZ1528" s="17"/>
      <c r="BA1528" s="17"/>
      <c r="BB1528" s="17"/>
      <c r="BC1528" s="17"/>
      <c r="BD1528" s="17"/>
      <c r="BE1528" s="17"/>
      <c r="BF1528" s="17"/>
      <c r="BG1528" s="17"/>
      <c r="BH1528" s="17"/>
      <c r="BI1528" s="17"/>
      <c r="BJ1528" s="17"/>
      <c r="CA1528" s="18"/>
    </row>
    <row r="1529" spans="45:79">
      <c r="AS1529" s="16"/>
      <c r="AZ1529" s="17"/>
      <c r="BA1529" s="17"/>
      <c r="BB1529" s="17"/>
      <c r="BC1529" s="17"/>
      <c r="BD1529" s="17"/>
      <c r="BE1529" s="17"/>
      <c r="BF1529" s="17"/>
      <c r="BG1529" s="17"/>
      <c r="BH1529" s="17"/>
      <c r="BI1529" s="17"/>
      <c r="BJ1529" s="17"/>
      <c r="CA1529" s="18"/>
    </row>
    <row r="1530" spans="45:79">
      <c r="AS1530" s="16"/>
      <c r="AZ1530" s="17"/>
      <c r="BA1530" s="17"/>
      <c r="BB1530" s="17"/>
      <c r="BC1530" s="17"/>
      <c r="BD1530" s="17"/>
      <c r="BE1530" s="17"/>
      <c r="BF1530" s="17"/>
      <c r="BG1530" s="17"/>
      <c r="BH1530" s="17"/>
      <c r="BI1530" s="17"/>
      <c r="BJ1530" s="17"/>
      <c r="CA1530" s="18"/>
    </row>
    <row r="1531" spans="45:79">
      <c r="AS1531" s="16"/>
      <c r="AZ1531" s="17"/>
      <c r="BA1531" s="17"/>
      <c r="BB1531" s="17"/>
      <c r="BC1531" s="17"/>
      <c r="BD1531" s="17"/>
      <c r="BE1531" s="17"/>
      <c r="BF1531" s="17"/>
      <c r="BG1531" s="17"/>
      <c r="BH1531" s="17"/>
      <c r="BI1531" s="17"/>
      <c r="BJ1531" s="17"/>
      <c r="CA1531" s="18"/>
    </row>
    <row r="1532" spans="45:79">
      <c r="AS1532" s="16"/>
      <c r="AZ1532" s="17"/>
      <c r="BA1532" s="17"/>
      <c r="BB1532" s="17"/>
      <c r="BC1532" s="17"/>
      <c r="BD1532" s="17"/>
      <c r="BE1532" s="17"/>
      <c r="BF1532" s="17"/>
      <c r="BG1532" s="17"/>
      <c r="BH1532" s="17"/>
      <c r="BI1532" s="17"/>
      <c r="BJ1532" s="17"/>
      <c r="CA1532" s="18"/>
    </row>
    <row r="1533" spans="45:79">
      <c r="AS1533" s="16"/>
      <c r="AZ1533" s="17"/>
      <c r="BA1533" s="17"/>
      <c r="BB1533" s="17"/>
      <c r="BC1533" s="17"/>
      <c r="BD1533" s="17"/>
      <c r="BE1533" s="17"/>
      <c r="BF1533" s="17"/>
      <c r="BG1533" s="17"/>
      <c r="BH1533" s="17"/>
      <c r="BI1533" s="17"/>
      <c r="BJ1533" s="17"/>
      <c r="CA1533" s="18"/>
    </row>
    <row r="1534" spans="45:79">
      <c r="AS1534" s="16"/>
      <c r="AZ1534" s="17"/>
      <c r="BA1534" s="17"/>
      <c r="BB1534" s="17"/>
      <c r="BC1534" s="17"/>
      <c r="BD1534" s="17"/>
      <c r="BE1534" s="17"/>
      <c r="BF1534" s="17"/>
      <c r="BG1534" s="17"/>
      <c r="BH1534" s="17"/>
      <c r="BI1534" s="17"/>
      <c r="BJ1534" s="17"/>
      <c r="CA1534" s="18"/>
    </row>
    <row r="1535" spans="45:79">
      <c r="AS1535" s="16"/>
      <c r="AZ1535" s="17"/>
      <c r="BA1535" s="17"/>
      <c r="BB1535" s="17"/>
      <c r="BC1535" s="17"/>
      <c r="BD1535" s="17"/>
      <c r="BE1535" s="17"/>
      <c r="BF1535" s="17"/>
      <c r="BG1535" s="17"/>
      <c r="BH1535" s="17"/>
      <c r="BI1535" s="17"/>
      <c r="BJ1535" s="17"/>
      <c r="CA1535" s="18"/>
    </row>
    <row r="1536" spans="45:79">
      <c r="AS1536" s="16"/>
      <c r="AZ1536" s="17"/>
      <c r="BA1536" s="17"/>
      <c r="BB1536" s="17"/>
      <c r="BC1536" s="17"/>
      <c r="BD1536" s="17"/>
      <c r="BE1536" s="17"/>
      <c r="BF1536" s="17"/>
      <c r="BG1536" s="17"/>
      <c r="BH1536" s="17"/>
      <c r="BI1536" s="17"/>
      <c r="BJ1536" s="17"/>
      <c r="CA1536" s="18"/>
    </row>
    <row r="1537" spans="45:79">
      <c r="AS1537" s="16"/>
      <c r="AZ1537" s="17"/>
      <c r="BA1537" s="17"/>
      <c r="BB1537" s="17"/>
      <c r="BC1537" s="17"/>
      <c r="BD1537" s="17"/>
      <c r="BE1537" s="17"/>
      <c r="BF1537" s="17"/>
      <c r="BG1537" s="17"/>
      <c r="BH1537" s="17"/>
      <c r="BI1537" s="17"/>
      <c r="BJ1537" s="17"/>
      <c r="CA1537" s="18"/>
    </row>
    <row r="1538" spans="45:79">
      <c r="AS1538" s="16"/>
      <c r="AZ1538" s="17"/>
      <c r="BA1538" s="17"/>
      <c r="BB1538" s="17"/>
      <c r="BC1538" s="17"/>
      <c r="BD1538" s="17"/>
      <c r="BE1538" s="17"/>
      <c r="BF1538" s="17"/>
      <c r="BG1538" s="17"/>
      <c r="BH1538" s="17"/>
      <c r="BI1538" s="17"/>
      <c r="BJ1538" s="17"/>
      <c r="CA1538" s="18"/>
    </row>
    <row r="1539" spans="45:79">
      <c r="AS1539" s="16"/>
      <c r="AZ1539" s="17"/>
      <c r="BA1539" s="17"/>
      <c r="BB1539" s="17"/>
      <c r="BC1539" s="17"/>
      <c r="BD1539" s="17"/>
      <c r="BE1539" s="17"/>
      <c r="BF1539" s="17"/>
      <c r="BG1539" s="17"/>
      <c r="BH1539" s="17"/>
      <c r="BI1539" s="17"/>
      <c r="BJ1539" s="17"/>
      <c r="CA1539" s="18"/>
    </row>
    <row r="1540" spans="45:79">
      <c r="AS1540" s="16"/>
      <c r="AZ1540" s="17"/>
      <c r="BA1540" s="17"/>
      <c r="BB1540" s="17"/>
      <c r="BC1540" s="17"/>
      <c r="BD1540" s="17"/>
      <c r="BE1540" s="17"/>
      <c r="BF1540" s="17"/>
      <c r="BG1540" s="17"/>
      <c r="BH1540" s="17"/>
      <c r="BI1540" s="17"/>
      <c r="BJ1540" s="17"/>
      <c r="CA1540" s="18"/>
    </row>
    <row r="1541" spans="45:79">
      <c r="AS1541" s="16"/>
      <c r="AZ1541" s="17"/>
      <c r="BA1541" s="17"/>
      <c r="BB1541" s="17"/>
      <c r="BC1541" s="17"/>
      <c r="BD1541" s="17"/>
      <c r="BE1541" s="17"/>
      <c r="BF1541" s="17"/>
      <c r="BG1541" s="17"/>
      <c r="BH1541" s="17"/>
      <c r="BI1541" s="17"/>
      <c r="BJ1541" s="17"/>
      <c r="CA1541" s="18"/>
    </row>
    <row r="1542" spans="45:79">
      <c r="AS1542" s="16"/>
      <c r="AZ1542" s="17"/>
      <c r="BA1542" s="17"/>
      <c r="BB1542" s="17"/>
      <c r="BC1542" s="17"/>
      <c r="BD1542" s="17"/>
      <c r="BE1542" s="17"/>
      <c r="BF1542" s="17"/>
      <c r="BG1542" s="17"/>
      <c r="BH1542" s="17"/>
      <c r="BI1542" s="17"/>
      <c r="BJ1542" s="17"/>
      <c r="CA1542" s="18"/>
    </row>
    <row r="1543" spans="45:79">
      <c r="AS1543" s="16"/>
      <c r="AZ1543" s="17"/>
      <c r="BA1543" s="17"/>
      <c r="BB1543" s="17"/>
      <c r="BC1543" s="17"/>
      <c r="BD1543" s="17"/>
      <c r="BE1543" s="17"/>
      <c r="BF1543" s="17"/>
      <c r="BG1543" s="17"/>
      <c r="BH1543" s="17"/>
      <c r="BI1543" s="17"/>
      <c r="BJ1543" s="17"/>
      <c r="CA1543" s="18"/>
    </row>
    <row r="1544" spans="45:79">
      <c r="AS1544" s="16"/>
      <c r="AZ1544" s="17"/>
      <c r="BA1544" s="17"/>
      <c r="BB1544" s="17"/>
      <c r="BC1544" s="17"/>
      <c r="BD1544" s="17"/>
      <c r="BE1544" s="17"/>
      <c r="BF1544" s="17"/>
      <c r="BG1544" s="17"/>
      <c r="BH1544" s="17"/>
      <c r="BI1544" s="17"/>
      <c r="BJ1544" s="17"/>
      <c r="CA1544" s="18"/>
    </row>
    <row r="1545" spans="45:79">
      <c r="AS1545" s="16"/>
      <c r="AZ1545" s="17"/>
      <c r="BA1545" s="17"/>
      <c r="BB1545" s="17"/>
      <c r="BC1545" s="17"/>
      <c r="BD1545" s="17"/>
      <c r="BE1545" s="17"/>
      <c r="BF1545" s="17"/>
      <c r="BG1545" s="17"/>
      <c r="BH1545" s="17"/>
      <c r="BI1545" s="17"/>
      <c r="BJ1545" s="17"/>
      <c r="CA1545" s="18"/>
    </row>
    <row r="1546" spans="45:79">
      <c r="AS1546" s="16"/>
      <c r="AZ1546" s="17"/>
      <c r="BA1546" s="17"/>
      <c r="BB1546" s="17"/>
      <c r="BC1546" s="17"/>
      <c r="BD1546" s="17"/>
      <c r="BE1546" s="17"/>
      <c r="BF1546" s="17"/>
      <c r="BG1546" s="17"/>
      <c r="BH1546" s="17"/>
      <c r="BI1546" s="17"/>
      <c r="BJ1546" s="17"/>
      <c r="CA1546" s="18"/>
    </row>
    <row r="1547" spans="45:79">
      <c r="AS1547" s="16"/>
      <c r="AZ1547" s="17"/>
      <c r="BA1547" s="17"/>
      <c r="BB1547" s="17"/>
      <c r="BC1547" s="17"/>
      <c r="BD1547" s="17"/>
      <c r="BE1547" s="17"/>
      <c r="BF1547" s="17"/>
      <c r="BG1547" s="17"/>
      <c r="BH1547" s="17"/>
      <c r="BI1547" s="17"/>
      <c r="BJ1547" s="17"/>
      <c r="CA1547" s="18"/>
    </row>
    <row r="1548" spans="45:79">
      <c r="AS1548" s="16"/>
      <c r="AZ1548" s="17"/>
      <c r="BA1548" s="17"/>
      <c r="BB1548" s="17"/>
      <c r="BC1548" s="17"/>
      <c r="BD1548" s="17"/>
      <c r="BE1548" s="17"/>
      <c r="BF1548" s="17"/>
      <c r="BG1548" s="17"/>
      <c r="BH1548" s="17"/>
      <c r="BI1548" s="17"/>
      <c r="BJ1548" s="17"/>
      <c r="CA1548" s="18"/>
    </row>
    <row r="1549" spans="45:79">
      <c r="AS1549" s="16"/>
      <c r="AZ1549" s="17"/>
      <c r="BA1549" s="17"/>
      <c r="BB1549" s="17"/>
      <c r="BC1549" s="17"/>
      <c r="BD1549" s="17"/>
      <c r="BE1549" s="17"/>
      <c r="BF1549" s="17"/>
      <c r="BG1549" s="17"/>
      <c r="BH1549" s="17"/>
      <c r="BI1549" s="17"/>
      <c r="BJ1549" s="17"/>
      <c r="CA1549" s="18"/>
    </row>
    <row r="1550" spans="45:79">
      <c r="AS1550" s="16"/>
      <c r="AZ1550" s="17"/>
      <c r="BA1550" s="17"/>
      <c r="BB1550" s="17"/>
      <c r="BC1550" s="17"/>
      <c r="BD1550" s="17"/>
      <c r="BE1550" s="17"/>
      <c r="BF1550" s="17"/>
      <c r="BG1550" s="17"/>
      <c r="BH1550" s="17"/>
      <c r="BI1550" s="17"/>
      <c r="BJ1550" s="17"/>
      <c r="CA1550" s="18"/>
    </row>
    <row r="1551" spans="45:79">
      <c r="AS1551" s="16"/>
      <c r="AZ1551" s="17"/>
      <c r="BA1551" s="17"/>
      <c r="BB1551" s="17"/>
      <c r="BC1551" s="17"/>
      <c r="BD1551" s="17"/>
      <c r="BE1551" s="17"/>
      <c r="BF1551" s="17"/>
      <c r="BG1551" s="17"/>
      <c r="BH1551" s="17"/>
      <c r="BI1551" s="17"/>
      <c r="BJ1551" s="17"/>
      <c r="CA1551" s="18"/>
    </row>
    <row r="1552" spans="45:79">
      <c r="AS1552" s="16"/>
      <c r="AZ1552" s="17"/>
      <c r="BA1552" s="17"/>
      <c r="BB1552" s="17"/>
      <c r="BC1552" s="17"/>
      <c r="BD1552" s="17"/>
      <c r="BE1552" s="17"/>
      <c r="BF1552" s="17"/>
      <c r="BG1552" s="17"/>
      <c r="BH1552" s="17"/>
      <c r="BI1552" s="17"/>
      <c r="BJ1552" s="17"/>
      <c r="CA1552" s="18"/>
    </row>
    <row r="1553" spans="45:79">
      <c r="AS1553" s="16"/>
      <c r="AZ1553" s="17"/>
      <c r="BA1553" s="17"/>
      <c r="BB1553" s="17"/>
      <c r="BC1553" s="17"/>
      <c r="BD1553" s="17"/>
      <c r="BE1553" s="17"/>
      <c r="BF1553" s="17"/>
      <c r="BG1553" s="17"/>
      <c r="BH1553" s="17"/>
      <c r="BI1553" s="17"/>
      <c r="BJ1553" s="17"/>
      <c r="CA1553" s="18"/>
    </row>
    <row r="1554" spans="45:79">
      <c r="AS1554" s="16"/>
      <c r="AZ1554" s="17"/>
      <c r="BA1554" s="17"/>
      <c r="BB1554" s="17"/>
      <c r="BC1554" s="17"/>
      <c r="BD1554" s="17"/>
      <c r="BE1554" s="17"/>
      <c r="BF1554" s="17"/>
      <c r="BG1554" s="17"/>
      <c r="BH1554" s="17"/>
      <c r="BI1554" s="17"/>
      <c r="BJ1554" s="17"/>
      <c r="CA1554" s="18"/>
    </row>
    <row r="1555" spans="45:79">
      <c r="AS1555" s="16"/>
      <c r="AZ1555" s="17"/>
      <c r="BA1555" s="17"/>
      <c r="BB1555" s="17"/>
      <c r="BC1555" s="17"/>
      <c r="BD1555" s="17"/>
      <c r="BE1555" s="17"/>
      <c r="BF1555" s="17"/>
      <c r="BG1555" s="17"/>
      <c r="BH1555" s="17"/>
      <c r="BI1555" s="17"/>
      <c r="BJ1555" s="17"/>
      <c r="CA1555" s="18"/>
    </row>
    <row r="1556" spans="45:79">
      <c r="AS1556" s="16"/>
      <c r="AZ1556" s="17"/>
      <c r="BA1556" s="17"/>
      <c r="BB1556" s="17"/>
      <c r="BC1556" s="17"/>
      <c r="BD1556" s="17"/>
      <c r="BE1556" s="17"/>
      <c r="BF1556" s="17"/>
      <c r="BG1556" s="17"/>
      <c r="BH1556" s="17"/>
      <c r="BI1556" s="17"/>
      <c r="BJ1556" s="17"/>
      <c r="CA1556" s="18"/>
    </row>
    <row r="1557" spans="45:79">
      <c r="AS1557" s="16"/>
      <c r="AZ1557" s="17"/>
      <c r="BA1557" s="17"/>
      <c r="BB1557" s="17"/>
      <c r="BC1557" s="17"/>
      <c r="BD1557" s="17"/>
      <c r="BE1557" s="17"/>
      <c r="BF1557" s="17"/>
      <c r="BG1557" s="17"/>
      <c r="BH1557" s="17"/>
      <c r="BI1557" s="17"/>
      <c r="BJ1557" s="17"/>
      <c r="CA1557" s="18"/>
    </row>
    <row r="1558" spans="45:79">
      <c r="AS1558" s="16"/>
      <c r="AZ1558" s="17"/>
      <c r="BA1558" s="17"/>
      <c r="BB1558" s="17"/>
      <c r="BC1558" s="17"/>
      <c r="BD1558" s="17"/>
      <c r="BE1558" s="17"/>
      <c r="BF1558" s="17"/>
      <c r="BG1558" s="17"/>
      <c r="BH1558" s="17"/>
      <c r="BI1558" s="17"/>
      <c r="BJ1558" s="17"/>
      <c r="CA1558" s="18"/>
    </row>
    <row r="1559" spans="45:79">
      <c r="AS1559" s="16"/>
      <c r="AZ1559" s="17"/>
      <c r="BA1559" s="17"/>
      <c r="BB1559" s="17"/>
      <c r="BC1559" s="17"/>
      <c r="BD1559" s="17"/>
      <c r="BE1559" s="17"/>
      <c r="BF1559" s="17"/>
      <c r="BG1559" s="17"/>
      <c r="BH1559" s="17"/>
      <c r="BI1559" s="17"/>
      <c r="BJ1559" s="17"/>
      <c r="CA1559" s="18"/>
    </row>
    <row r="1560" spans="45:79">
      <c r="AS1560" s="16"/>
      <c r="AZ1560" s="17"/>
      <c r="BA1560" s="17"/>
      <c r="BB1560" s="17"/>
      <c r="BC1560" s="17"/>
      <c r="BD1560" s="17"/>
      <c r="BE1560" s="17"/>
      <c r="BF1560" s="17"/>
      <c r="BG1560" s="17"/>
      <c r="BH1560" s="17"/>
      <c r="BI1560" s="17"/>
      <c r="BJ1560" s="17"/>
      <c r="CA1560" s="18"/>
    </row>
    <row r="1561" spans="45:79">
      <c r="AS1561" s="16"/>
      <c r="AZ1561" s="17"/>
      <c r="BA1561" s="17"/>
      <c r="BB1561" s="17"/>
      <c r="BC1561" s="17"/>
      <c r="BD1561" s="17"/>
      <c r="BE1561" s="17"/>
      <c r="BF1561" s="17"/>
      <c r="BG1561" s="17"/>
      <c r="BH1561" s="17"/>
      <c r="BI1561" s="17"/>
      <c r="BJ1561" s="17"/>
      <c r="CA1561" s="18"/>
    </row>
    <row r="1562" spans="45:79">
      <c r="AS1562" s="16"/>
      <c r="AZ1562" s="17"/>
      <c r="BA1562" s="17"/>
      <c r="BB1562" s="17"/>
      <c r="BC1562" s="17"/>
      <c r="BD1562" s="17"/>
      <c r="BE1562" s="17"/>
      <c r="BF1562" s="17"/>
      <c r="BG1562" s="17"/>
      <c r="BH1562" s="17"/>
      <c r="BI1562" s="17"/>
      <c r="BJ1562" s="17"/>
      <c r="CA1562" s="18"/>
    </row>
    <row r="1563" spans="45:79">
      <c r="AS1563" s="16"/>
      <c r="AZ1563" s="17"/>
      <c r="BA1563" s="17"/>
      <c r="BB1563" s="17"/>
      <c r="BC1563" s="17"/>
      <c r="BD1563" s="17"/>
      <c r="BE1563" s="17"/>
      <c r="BF1563" s="17"/>
      <c r="BG1563" s="17"/>
      <c r="BH1563" s="17"/>
      <c r="BI1563" s="17"/>
      <c r="BJ1563" s="17"/>
      <c r="CA1563" s="18"/>
    </row>
    <row r="1564" spans="45:79">
      <c r="AS1564" s="16"/>
      <c r="AZ1564" s="17"/>
      <c r="BA1564" s="17"/>
      <c r="BB1564" s="17"/>
      <c r="BC1564" s="17"/>
      <c r="BD1564" s="17"/>
      <c r="BE1564" s="17"/>
      <c r="BF1564" s="17"/>
      <c r="BG1564" s="17"/>
      <c r="BH1564" s="17"/>
      <c r="BI1564" s="17"/>
      <c r="BJ1564" s="17"/>
      <c r="CA1564" s="18"/>
    </row>
    <row r="1565" spans="45:79">
      <c r="AS1565" s="16"/>
      <c r="AZ1565" s="17"/>
      <c r="BA1565" s="17"/>
      <c r="BB1565" s="17"/>
      <c r="BC1565" s="17"/>
      <c r="BD1565" s="17"/>
      <c r="BE1565" s="17"/>
      <c r="BF1565" s="17"/>
      <c r="BG1565" s="17"/>
      <c r="BH1565" s="17"/>
      <c r="BI1565" s="17"/>
      <c r="BJ1565" s="17"/>
      <c r="CA1565" s="18"/>
    </row>
    <row r="1566" spans="45:79">
      <c r="AS1566" s="16"/>
      <c r="AZ1566" s="17"/>
      <c r="BA1566" s="17"/>
      <c r="BB1566" s="17"/>
      <c r="BC1566" s="17"/>
      <c r="BD1566" s="17"/>
      <c r="BE1566" s="17"/>
      <c r="BF1566" s="17"/>
      <c r="BG1566" s="17"/>
      <c r="BH1566" s="17"/>
      <c r="BI1566" s="17"/>
      <c r="BJ1566" s="17"/>
      <c r="CA1566" s="18"/>
    </row>
    <row r="1567" spans="45:79">
      <c r="AS1567" s="16"/>
      <c r="AZ1567" s="17"/>
      <c r="BA1567" s="17"/>
      <c r="BB1567" s="17"/>
      <c r="BC1567" s="17"/>
      <c r="BD1567" s="17"/>
      <c r="BE1567" s="17"/>
      <c r="BF1567" s="17"/>
      <c r="BG1567" s="17"/>
      <c r="BH1567" s="17"/>
      <c r="BI1567" s="17"/>
      <c r="BJ1567" s="17"/>
      <c r="CA1567" s="18"/>
    </row>
    <row r="1568" spans="45:79">
      <c r="AS1568" s="16"/>
      <c r="AZ1568" s="17"/>
      <c r="BA1568" s="17"/>
      <c r="BB1568" s="17"/>
      <c r="BC1568" s="17"/>
      <c r="BD1568" s="17"/>
      <c r="BE1568" s="17"/>
      <c r="BF1568" s="17"/>
      <c r="BG1568" s="17"/>
      <c r="BH1568" s="17"/>
      <c r="BI1568" s="17"/>
      <c r="BJ1568" s="17"/>
      <c r="CA1568" s="18"/>
    </row>
    <row r="1569" spans="45:79">
      <c r="AS1569" s="16"/>
      <c r="AZ1569" s="17"/>
      <c r="BA1569" s="17"/>
      <c r="BB1569" s="17"/>
      <c r="BC1569" s="17"/>
      <c r="BD1569" s="17"/>
      <c r="BE1569" s="17"/>
      <c r="BF1569" s="17"/>
      <c r="BG1569" s="17"/>
      <c r="BH1569" s="17"/>
      <c r="BI1569" s="17"/>
      <c r="BJ1569" s="17"/>
      <c r="CA1569" s="18"/>
    </row>
    <row r="1570" spans="45:79">
      <c r="AS1570" s="16"/>
      <c r="AZ1570" s="17"/>
      <c r="BA1570" s="17"/>
      <c r="BB1570" s="17"/>
      <c r="BC1570" s="17"/>
      <c r="BD1570" s="17"/>
      <c r="BE1570" s="17"/>
      <c r="BF1570" s="17"/>
      <c r="BG1570" s="17"/>
      <c r="BH1570" s="17"/>
      <c r="BI1570" s="17"/>
      <c r="BJ1570" s="17"/>
      <c r="CA1570" s="18"/>
    </row>
    <row r="1571" spans="45:79">
      <c r="AS1571" s="16"/>
      <c r="AZ1571" s="17"/>
      <c r="BA1571" s="17"/>
      <c r="BB1571" s="17"/>
      <c r="BC1571" s="17"/>
      <c r="BD1571" s="17"/>
      <c r="BE1571" s="17"/>
      <c r="BF1571" s="17"/>
      <c r="BG1571" s="17"/>
      <c r="BH1571" s="17"/>
      <c r="BI1571" s="17"/>
      <c r="BJ1571" s="17"/>
      <c r="CA1571" s="18"/>
    </row>
    <row r="1572" spans="45:79">
      <c r="AS1572" s="16"/>
      <c r="AZ1572" s="17"/>
      <c r="BA1572" s="17"/>
      <c r="BB1572" s="17"/>
      <c r="BC1572" s="17"/>
      <c r="BD1572" s="17"/>
      <c r="BE1572" s="17"/>
      <c r="BF1572" s="17"/>
      <c r="BG1572" s="17"/>
      <c r="BH1572" s="17"/>
      <c r="BI1572" s="17"/>
      <c r="BJ1572" s="17"/>
      <c r="CA1572" s="18"/>
    </row>
    <row r="1573" spans="45:79">
      <c r="AS1573" s="16"/>
      <c r="AZ1573" s="17"/>
      <c r="BA1573" s="17"/>
      <c r="BB1573" s="17"/>
      <c r="BC1573" s="17"/>
      <c r="BD1573" s="17"/>
      <c r="BE1573" s="17"/>
      <c r="BF1573" s="17"/>
      <c r="BG1573" s="17"/>
      <c r="BH1573" s="17"/>
      <c r="BI1573" s="17"/>
      <c r="BJ1573" s="17"/>
      <c r="CA1573" s="18"/>
    </row>
    <row r="1574" spans="45:79">
      <c r="AS1574" s="16"/>
      <c r="AZ1574" s="17"/>
      <c r="BA1574" s="17"/>
      <c r="BB1574" s="17"/>
      <c r="BC1574" s="17"/>
      <c r="BD1574" s="17"/>
      <c r="BE1574" s="17"/>
      <c r="BF1574" s="17"/>
      <c r="BG1574" s="17"/>
      <c r="BH1574" s="17"/>
      <c r="BI1574" s="17"/>
      <c r="BJ1574" s="17"/>
      <c r="CA1574" s="18"/>
    </row>
    <row r="1575" spans="45:79">
      <c r="AS1575" s="16"/>
      <c r="AZ1575" s="17"/>
      <c r="BA1575" s="17"/>
      <c r="BB1575" s="17"/>
      <c r="BC1575" s="17"/>
      <c r="BD1575" s="17"/>
      <c r="BE1575" s="17"/>
      <c r="BF1575" s="17"/>
      <c r="BG1575" s="17"/>
      <c r="BH1575" s="17"/>
      <c r="BI1575" s="17"/>
      <c r="BJ1575" s="17"/>
      <c r="CA1575" s="18"/>
    </row>
    <row r="1576" spans="45:79">
      <c r="AS1576" s="16"/>
      <c r="AZ1576" s="17"/>
      <c r="BA1576" s="17"/>
      <c r="BB1576" s="17"/>
      <c r="BC1576" s="17"/>
      <c r="BD1576" s="17"/>
      <c r="BE1576" s="17"/>
      <c r="BF1576" s="17"/>
      <c r="BG1576" s="17"/>
      <c r="BH1576" s="17"/>
      <c r="BI1576" s="17"/>
      <c r="BJ1576" s="17"/>
      <c r="CA1576" s="18"/>
    </row>
    <row r="1577" spans="45:79">
      <c r="AS1577" s="16"/>
      <c r="AZ1577" s="17"/>
      <c r="BA1577" s="17"/>
      <c r="BB1577" s="17"/>
      <c r="BC1577" s="17"/>
      <c r="BD1577" s="17"/>
      <c r="BE1577" s="17"/>
      <c r="BF1577" s="17"/>
      <c r="BG1577" s="17"/>
      <c r="BH1577" s="17"/>
      <c r="BI1577" s="17"/>
      <c r="BJ1577" s="17"/>
      <c r="CA1577" s="18"/>
    </row>
    <row r="1578" spans="45:79">
      <c r="AS1578" s="16"/>
      <c r="AZ1578" s="17"/>
      <c r="BA1578" s="17"/>
      <c r="BB1578" s="17"/>
      <c r="BC1578" s="17"/>
      <c r="BD1578" s="17"/>
      <c r="BE1578" s="17"/>
      <c r="BF1578" s="17"/>
      <c r="BG1578" s="17"/>
      <c r="BH1578" s="17"/>
      <c r="BI1578" s="17"/>
      <c r="BJ1578" s="17"/>
      <c r="CA1578" s="18"/>
    </row>
    <row r="1579" spans="45:79">
      <c r="AS1579" s="16"/>
      <c r="AZ1579" s="17"/>
      <c r="BA1579" s="17"/>
      <c r="BB1579" s="17"/>
      <c r="BC1579" s="17"/>
      <c r="BD1579" s="17"/>
      <c r="BE1579" s="17"/>
      <c r="BF1579" s="17"/>
      <c r="BG1579" s="17"/>
      <c r="BH1579" s="17"/>
      <c r="BI1579" s="17"/>
      <c r="BJ1579" s="17"/>
      <c r="CA1579" s="18"/>
    </row>
    <row r="1580" spans="45:79">
      <c r="AS1580" s="16"/>
      <c r="AZ1580" s="17"/>
      <c r="BA1580" s="17"/>
      <c r="BB1580" s="17"/>
      <c r="BC1580" s="17"/>
      <c r="BD1580" s="17"/>
      <c r="BE1580" s="17"/>
      <c r="BF1580" s="17"/>
      <c r="BG1580" s="17"/>
      <c r="BH1580" s="17"/>
      <c r="BI1580" s="17"/>
      <c r="BJ1580" s="17"/>
      <c r="CA1580" s="18"/>
    </row>
    <row r="1581" spans="45:79">
      <c r="AS1581" s="16"/>
      <c r="AZ1581" s="17"/>
      <c r="BA1581" s="17"/>
      <c r="BB1581" s="17"/>
      <c r="BC1581" s="17"/>
      <c r="BD1581" s="17"/>
      <c r="BE1581" s="17"/>
      <c r="BF1581" s="17"/>
      <c r="BG1581" s="17"/>
      <c r="BH1581" s="17"/>
      <c r="BI1581" s="17"/>
      <c r="BJ1581" s="17"/>
      <c r="CA1581" s="18"/>
    </row>
    <row r="1582" spans="45:79">
      <c r="AS1582" s="16"/>
      <c r="AZ1582" s="17"/>
      <c r="BA1582" s="17"/>
      <c r="BB1582" s="17"/>
      <c r="BC1582" s="17"/>
      <c r="BD1582" s="17"/>
      <c r="BE1582" s="17"/>
      <c r="BF1582" s="17"/>
      <c r="BG1582" s="17"/>
      <c r="BH1582" s="17"/>
      <c r="BI1582" s="17"/>
      <c r="BJ1582" s="17"/>
      <c r="CA1582" s="18"/>
    </row>
    <row r="1583" spans="45:79">
      <c r="AS1583" s="16"/>
      <c r="AZ1583" s="17"/>
      <c r="BA1583" s="17"/>
      <c r="BB1583" s="17"/>
      <c r="BC1583" s="17"/>
      <c r="BD1583" s="17"/>
      <c r="BE1583" s="17"/>
      <c r="BF1583" s="17"/>
      <c r="BG1583" s="17"/>
      <c r="BH1583" s="17"/>
      <c r="BI1583" s="17"/>
      <c r="BJ1583" s="17"/>
      <c r="CA1583" s="18"/>
    </row>
    <row r="1584" spans="45:79">
      <c r="AS1584" s="16"/>
      <c r="AZ1584" s="17"/>
      <c r="BA1584" s="17"/>
      <c r="BB1584" s="17"/>
      <c r="BC1584" s="17"/>
      <c r="BD1584" s="17"/>
      <c r="BE1584" s="17"/>
      <c r="BF1584" s="17"/>
      <c r="BG1584" s="17"/>
      <c r="BH1584" s="17"/>
      <c r="BI1584" s="17"/>
      <c r="BJ1584" s="17"/>
      <c r="CA1584" s="18"/>
    </row>
    <row r="1585" spans="45:79">
      <c r="AS1585" s="16"/>
      <c r="AZ1585" s="17"/>
      <c r="BA1585" s="17"/>
      <c r="BB1585" s="17"/>
      <c r="BC1585" s="17"/>
      <c r="BD1585" s="17"/>
      <c r="BE1585" s="17"/>
      <c r="BF1585" s="17"/>
      <c r="BG1585" s="17"/>
      <c r="BH1585" s="17"/>
      <c r="BI1585" s="17"/>
      <c r="BJ1585" s="17"/>
      <c r="CA1585" s="18"/>
    </row>
    <row r="1586" spans="45:79">
      <c r="AS1586" s="16"/>
      <c r="AZ1586" s="17"/>
      <c r="BA1586" s="17"/>
      <c r="BB1586" s="17"/>
      <c r="BC1586" s="17"/>
      <c r="BD1586" s="17"/>
      <c r="BE1586" s="17"/>
      <c r="BF1586" s="17"/>
      <c r="BG1586" s="17"/>
      <c r="BH1586" s="17"/>
      <c r="BI1586" s="17"/>
      <c r="BJ1586" s="17"/>
      <c r="CA1586" s="18"/>
    </row>
    <row r="1587" spans="45:79">
      <c r="AS1587" s="16"/>
      <c r="AZ1587" s="17"/>
      <c r="BA1587" s="17"/>
      <c r="BB1587" s="17"/>
      <c r="BC1587" s="17"/>
      <c r="BD1587" s="17"/>
      <c r="BE1587" s="17"/>
      <c r="BF1587" s="17"/>
      <c r="BG1587" s="17"/>
      <c r="BH1587" s="17"/>
      <c r="BI1587" s="17"/>
      <c r="BJ1587" s="17"/>
      <c r="CA1587" s="18"/>
    </row>
    <row r="1588" spans="45:79">
      <c r="AS1588" s="16"/>
      <c r="AZ1588" s="17"/>
      <c r="BA1588" s="17"/>
      <c r="BB1588" s="17"/>
      <c r="BC1588" s="17"/>
      <c r="BD1588" s="17"/>
      <c r="BE1588" s="17"/>
      <c r="BF1588" s="17"/>
      <c r="BG1588" s="17"/>
      <c r="BH1588" s="17"/>
      <c r="BI1588" s="17"/>
      <c r="BJ1588" s="17"/>
      <c r="CA1588" s="18"/>
    </row>
    <row r="1589" spans="45:79">
      <c r="AS1589" s="16"/>
      <c r="AZ1589" s="17"/>
      <c r="BA1589" s="17"/>
      <c r="BB1589" s="17"/>
      <c r="BC1589" s="17"/>
      <c r="BD1589" s="17"/>
      <c r="BE1589" s="17"/>
      <c r="BF1589" s="17"/>
      <c r="BG1589" s="17"/>
      <c r="BH1589" s="17"/>
      <c r="BI1589" s="17"/>
      <c r="BJ1589" s="17"/>
      <c r="CA1589" s="18"/>
    </row>
    <row r="1590" spans="45:79">
      <c r="AS1590" s="16"/>
      <c r="AZ1590" s="17"/>
      <c r="BA1590" s="17"/>
      <c r="BB1590" s="17"/>
      <c r="BC1590" s="17"/>
      <c r="BD1590" s="17"/>
      <c r="BE1590" s="17"/>
      <c r="BF1590" s="17"/>
      <c r="BG1590" s="17"/>
      <c r="BH1590" s="17"/>
      <c r="BI1590" s="17"/>
      <c r="BJ1590" s="17"/>
      <c r="CA1590" s="18"/>
    </row>
    <row r="1591" spans="45:79">
      <c r="AS1591" s="16"/>
      <c r="AZ1591" s="17"/>
      <c r="BA1591" s="17"/>
      <c r="BB1591" s="17"/>
      <c r="BC1591" s="17"/>
      <c r="BD1591" s="17"/>
      <c r="BE1591" s="17"/>
      <c r="BF1591" s="17"/>
      <c r="BG1591" s="17"/>
      <c r="BH1591" s="17"/>
      <c r="BI1591" s="17"/>
      <c r="BJ1591" s="17"/>
      <c r="CA1591" s="18"/>
    </row>
    <row r="1592" spans="45:79">
      <c r="AS1592" s="16"/>
      <c r="AZ1592" s="17"/>
      <c r="BA1592" s="17"/>
      <c r="BB1592" s="17"/>
      <c r="BC1592" s="17"/>
      <c r="BD1592" s="17"/>
      <c r="BE1592" s="17"/>
      <c r="BF1592" s="17"/>
      <c r="BG1592" s="17"/>
      <c r="BH1592" s="17"/>
      <c r="BI1592" s="17"/>
      <c r="BJ1592" s="17"/>
      <c r="CA1592" s="18"/>
    </row>
    <row r="1593" spans="45:79">
      <c r="AS1593" s="16"/>
      <c r="AZ1593" s="17"/>
      <c r="BA1593" s="17"/>
      <c r="BB1593" s="17"/>
      <c r="BC1593" s="17"/>
      <c r="BD1593" s="17"/>
      <c r="BE1593" s="17"/>
      <c r="BF1593" s="17"/>
      <c r="BG1593" s="17"/>
      <c r="BH1593" s="17"/>
      <c r="BI1593" s="17"/>
      <c r="BJ1593" s="17"/>
      <c r="CA1593" s="18"/>
    </row>
    <row r="1594" spans="45:79">
      <c r="AS1594" s="16"/>
      <c r="AZ1594" s="17"/>
      <c r="BA1594" s="17"/>
      <c r="BB1594" s="17"/>
      <c r="BC1594" s="17"/>
      <c r="BD1594" s="17"/>
      <c r="BE1594" s="17"/>
      <c r="BF1594" s="17"/>
      <c r="BG1594" s="17"/>
      <c r="BH1594" s="17"/>
      <c r="BI1594" s="17"/>
      <c r="BJ1594" s="17"/>
      <c r="CA1594" s="18"/>
    </row>
    <row r="1595" spans="45:79">
      <c r="AS1595" s="16"/>
      <c r="AZ1595" s="17"/>
      <c r="BA1595" s="17"/>
      <c r="BB1595" s="17"/>
      <c r="BC1595" s="17"/>
      <c r="BD1595" s="17"/>
      <c r="BE1595" s="17"/>
      <c r="BF1595" s="17"/>
      <c r="BG1595" s="17"/>
      <c r="BH1595" s="17"/>
      <c r="BI1595" s="17"/>
      <c r="BJ1595" s="17"/>
      <c r="CA1595" s="18"/>
    </row>
    <row r="1596" spans="45:79">
      <c r="AS1596" s="16"/>
      <c r="AZ1596" s="17"/>
      <c r="BA1596" s="17"/>
      <c r="BB1596" s="17"/>
      <c r="BC1596" s="17"/>
      <c r="BD1596" s="17"/>
      <c r="BE1596" s="17"/>
      <c r="BF1596" s="17"/>
      <c r="BG1596" s="17"/>
      <c r="BH1596" s="17"/>
      <c r="BI1596" s="17"/>
      <c r="BJ1596" s="17"/>
      <c r="CA1596" s="18"/>
    </row>
    <row r="1597" spans="45:79">
      <c r="AS1597" s="16"/>
      <c r="AZ1597" s="17"/>
      <c r="BA1597" s="17"/>
      <c r="BB1597" s="17"/>
      <c r="BC1597" s="17"/>
      <c r="BD1597" s="17"/>
      <c r="BE1597" s="17"/>
      <c r="BF1597" s="17"/>
      <c r="BG1597" s="17"/>
      <c r="BH1597" s="17"/>
      <c r="BI1597" s="17"/>
      <c r="BJ1597" s="17"/>
      <c r="CA1597" s="18"/>
    </row>
    <row r="1598" spans="45:79">
      <c r="AS1598" s="16"/>
      <c r="AZ1598" s="17"/>
      <c r="BA1598" s="17"/>
      <c r="BB1598" s="17"/>
      <c r="BC1598" s="17"/>
      <c r="BD1598" s="17"/>
      <c r="BE1598" s="17"/>
      <c r="BF1598" s="17"/>
      <c r="BG1598" s="17"/>
      <c r="BH1598" s="17"/>
      <c r="BI1598" s="17"/>
      <c r="BJ1598" s="17"/>
      <c r="CA1598" s="18"/>
    </row>
    <row r="1599" spans="45:79">
      <c r="AS1599" s="16"/>
      <c r="AZ1599" s="17"/>
      <c r="BA1599" s="17"/>
      <c r="BB1599" s="17"/>
      <c r="BC1599" s="17"/>
      <c r="BD1599" s="17"/>
      <c r="BE1599" s="17"/>
      <c r="BF1599" s="17"/>
      <c r="BG1599" s="17"/>
      <c r="BH1599" s="17"/>
      <c r="BI1599" s="17"/>
      <c r="BJ1599" s="17"/>
      <c r="CA1599" s="18"/>
    </row>
    <row r="1600" spans="45:79">
      <c r="AS1600" s="16"/>
      <c r="AZ1600" s="17"/>
      <c r="BA1600" s="17"/>
      <c r="BB1600" s="17"/>
      <c r="BC1600" s="17"/>
      <c r="BD1600" s="17"/>
      <c r="BE1600" s="17"/>
      <c r="BF1600" s="17"/>
      <c r="BG1600" s="17"/>
      <c r="BH1600" s="17"/>
      <c r="BI1600" s="17"/>
      <c r="BJ1600" s="17"/>
      <c r="CA1600" s="18"/>
    </row>
    <row r="1601" spans="45:79">
      <c r="AS1601" s="16"/>
      <c r="AZ1601" s="17"/>
      <c r="BA1601" s="17"/>
      <c r="BB1601" s="17"/>
      <c r="BC1601" s="17"/>
      <c r="BD1601" s="17"/>
      <c r="BE1601" s="17"/>
      <c r="BF1601" s="17"/>
      <c r="BG1601" s="17"/>
      <c r="BH1601" s="17"/>
      <c r="BI1601" s="17"/>
      <c r="BJ1601" s="17"/>
      <c r="CA1601" s="18"/>
    </row>
    <row r="1602" spans="45:79">
      <c r="AS1602" s="16"/>
      <c r="AZ1602" s="17"/>
      <c r="BA1602" s="17"/>
      <c r="BB1602" s="17"/>
      <c r="BC1602" s="17"/>
      <c r="BD1602" s="17"/>
      <c r="BE1602" s="17"/>
      <c r="BF1602" s="17"/>
      <c r="BG1602" s="17"/>
      <c r="BH1602" s="17"/>
      <c r="BI1602" s="17"/>
      <c r="BJ1602" s="17"/>
      <c r="CA1602" s="18"/>
    </row>
    <row r="1603" spans="45:79">
      <c r="AS1603" s="16"/>
      <c r="AZ1603" s="17"/>
      <c r="BA1603" s="17"/>
      <c r="BB1603" s="17"/>
      <c r="BC1603" s="17"/>
      <c r="BD1603" s="17"/>
      <c r="BE1603" s="17"/>
      <c r="BF1603" s="17"/>
      <c r="BG1603" s="17"/>
      <c r="BH1603" s="17"/>
      <c r="BI1603" s="17"/>
      <c r="BJ1603" s="17"/>
      <c r="CA1603" s="18"/>
    </row>
    <row r="1604" spans="45:79">
      <c r="AS1604" s="16"/>
      <c r="AZ1604" s="17"/>
      <c r="BA1604" s="17"/>
      <c r="BB1604" s="17"/>
      <c r="BC1604" s="17"/>
      <c r="BD1604" s="17"/>
      <c r="BE1604" s="17"/>
      <c r="BF1604" s="17"/>
      <c r="BG1604" s="17"/>
      <c r="BH1604" s="17"/>
      <c r="BI1604" s="17"/>
      <c r="BJ1604" s="17"/>
      <c r="CA1604" s="18"/>
    </row>
    <row r="1605" spans="45:79">
      <c r="AS1605" s="16"/>
      <c r="AZ1605" s="17"/>
      <c r="BA1605" s="17"/>
      <c r="BB1605" s="17"/>
      <c r="BC1605" s="17"/>
      <c r="BD1605" s="17"/>
      <c r="BE1605" s="17"/>
      <c r="BF1605" s="17"/>
      <c r="BG1605" s="17"/>
      <c r="BH1605" s="17"/>
      <c r="BI1605" s="17"/>
      <c r="BJ1605" s="17"/>
      <c r="CA1605" s="18"/>
    </row>
    <row r="1606" spans="45:79">
      <c r="AS1606" s="16"/>
      <c r="AZ1606" s="17"/>
      <c r="BA1606" s="17"/>
      <c r="BB1606" s="17"/>
      <c r="BC1606" s="17"/>
      <c r="BD1606" s="17"/>
      <c r="BE1606" s="17"/>
      <c r="BF1606" s="17"/>
      <c r="BG1606" s="17"/>
      <c r="BH1606" s="17"/>
      <c r="BI1606" s="17"/>
      <c r="BJ1606" s="17"/>
      <c r="CA1606" s="18"/>
    </row>
    <row r="1607" spans="45:79">
      <c r="AS1607" s="16"/>
      <c r="AZ1607" s="17"/>
      <c r="BA1607" s="17"/>
      <c r="BB1607" s="17"/>
      <c r="BC1607" s="17"/>
      <c r="BD1607" s="17"/>
      <c r="BE1607" s="17"/>
      <c r="BF1607" s="17"/>
      <c r="BG1607" s="17"/>
      <c r="BH1607" s="17"/>
      <c r="BI1607" s="17"/>
      <c r="BJ1607" s="17"/>
      <c r="CA1607" s="18"/>
    </row>
    <row r="1608" spans="45:79">
      <c r="AS1608" s="16"/>
      <c r="AZ1608" s="17"/>
      <c r="BA1608" s="17"/>
      <c r="BB1608" s="17"/>
      <c r="BC1608" s="17"/>
      <c r="BD1608" s="17"/>
      <c r="BE1608" s="17"/>
      <c r="BF1608" s="17"/>
      <c r="BG1608" s="17"/>
      <c r="BH1608" s="17"/>
      <c r="BI1608" s="17"/>
      <c r="BJ1608" s="17"/>
      <c r="CA1608" s="18"/>
    </row>
    <row r="1609" spans="45:79">
      <c r="AS1609" s="16"/>
      <c r="AZ1609" s="17"/>
      <c r="BA1609" s="17"/>
      <c r="BB1609" s="17"/>
      <c r="BC1609" s="17"/>
      <c r="BD1609" s="17"/>
      <c r="BE1609" s="17"/>
      <c r="BF1609" s="17"/>
      <c r="BG1609" s="17"/>
      <c r="BH1609" s="17"/>
      <c r="BI1609" s="17"/>
      <c r="BJ1609" s="17"/>
      <c r="CA1609" s="18"/>
    </row>
    <row r="1610" spans="45:79">
      <c r="AS1610" s="16"/>
      <c r="AZ1610" s="17"/>
      <c r="BA1610" s="17"/>
      <c r="BB1610" s="17"/>
      <c r="BC1610" s="17"/>
      <c r="BD1610" s="17"/>
      <c r="BE1610" s="17"/>
      <c r="BF1610" s="17"/>
      <c r="BG1610" s="17"/>
      <c r="BH1610" s="17"/>
      <c r="BI1610" s="17"/>
      <c r="BJ1610" s="17"/>
      <c r="CA1610" s="18"/>
    </row>
    <row r="1611" spans="45:79">
      <c r="AS1611" s="16"/>
      <c r="AZ1611" s="17"/>
      <c r="BA1611" s="17"/>
      <c r="BB1611" s="17"/>
      <c r="BC1611" s="17"/>
      <c r="BD1611" s="17"/>
      <c r="BE1611" s="17"/>
      <c r="BF1611" s="17"/>
      <c r="BG1611" s="17"/>
      <c r="BH1611" s="17"/>
      <c r="BI1611" s="17"/>
      <c r="BJ1611" s="17"/>
      <c r="CA1611" s="18"/>
    </row>
    <row r="1612" spans="45:79">
      <c r="AS1612" s="16"/>
      <c r="AZ1612" s="17"/>
      <c r="BA1612" s="17"/>
      <c r="BB1612" s="17"/>
      <c r="BC1612" s="17"/>
      <c r="BD1612" s="17"/>
      <c r="BE1612" s="17"/>
      <c r="BF1612" s="17"/>
      <c r="BG1612" s="17"/>
      <c r="BH1612" s="17"/>
      <c r="BI1612" s="17"/>
      <c r="BJ1612" s="17"/>
      <c r="CA1612" s="18"/>
    </row>
    <row r="1613" spans="45:79">
      <c r="AS1613" s="16"/>
      <c r="AZ1613" s="17"/>
      <c r="BA1613" s="17"/>
      <c r="BB1613" s="17"/>
      <c r="BC1613" s="17"/>
      <c r="BD1613" s="17"/>
      <c r="BE1613" s="17"/>
      <c r="BF1613" s="17"/>
      <c r="BG1613" s="17"/>
      <c r="BH1613" s="17"/>
      <c r="BI1613" s="17"/>
      <c r="BJ1613" s="17"/>
      <c r="CA1613" s="18"/>
    </row>
    <row r="1614" spans="45:79">
      <c r="AS1614" s="16"/>
      <c r="AZ1614" s="17"/>
      <c r="BA1614" s="17"/>
      <c r="BB1614" s="17"/>
      <c r="BC1614" s="17"/>
      <c r="BD1614" s="17"/>
      <c r="BE1614" s="17"/>
      <c r="BF1614" s="17"/>
      <c r="BG1614" s="17"/>
      <c r="BH1614" s="17"/>
      <c r="BI1614" s="17"/>
      <c r="BJ1614" s="17"/>
      <c r="CA1614" s="18"/>
    </row>
    <row r="1615" spans="45:79">
      <c r="AS1615" s="16"/>
      <c r="AZ1615" s="17"/>
      <c r="BA1615" s="17"/>
      <c r="BB1615" s="17"/>
      <c r="BC1615" s="17"/>
      <c r="BD1615" s="17"/>
      <c r="BE1615" s="17"/>
      <c r="BF1615" s="17"/>
      <c r="BG1615" s="17"/>
      <c r="BH1615" s="17"/>
      <c r="BI1615" s="17"/>
      <c r="BJ1615" s="17"/>
      <c r="CA1615" s="18"/>
    </row>
    <row r="1616" spans="45:79">
      <c r="AS1616" s="16"/>
      <c r="AZ1616" s="17"/>
      <c r="BA1616" s="17"/>
      <c r="BB1616" s="17"/>
      <c r="BC1616" s="17"/>
      <c r="BD1616" s="17"/>
      <c r="BE1616" s="17"/>
      <c r="BF1616" s="17"/>
      <c r="BG1616" s="17"/>
      <c r="BH1616" s="17"/>
      <c r="BI1616" s="17"/>
      <c r="BJ1616" s="17"/>
      <c r="CA1616" s="18"/>
    </row>
    <row r="1617" spans="45:79">
      <c r="AS1617" s="16"/>
      <c r="AZ1617" s="17"/>
      <c r="BA1617" s="17"/>
      <c r="BB1617" s="17"/>
      <c r="BC1617" s="17"/>
      <c r="BD1617" s="17"/>
      <c r="BE1617" s="17"/>
      <c r="BF1617" s="17"/>
      <c r="BG1617" s="17"/>
      <c r="BH1617" s="17"/>
      <c r="BI1617" s="17"/>
      <c r="BJ1617" s="17"/>
      <c r="CA1617" s="18"/>
    </row>
    <row r="1618" spans="45:79">
      <c r="AS1618" s="16"/>
      <c r="AZ1618" s="17"/>
      <c r="BA1618" s="17"/>
      <c r="BB1618" s="17"/>
      <c r="BC1618" s="17"/>
      <c r="BD1618" s="17"/>
      <c r="BE1618" s="17"/>
      <c r="BF1618" s="17"/>
      <c r="BG1618" s="17"/>
      <c r="BH1618" s="17"/>
      <c r="BI1618" s="17"/>
      <c r="BJ1618" s="17"/>
      <c r="CA1618" s="18"/>
    </row>
    <row r="1619" spans="45:79">
      <c r="AS1619" s="16"/>
      <c r="AZ1619" s="17"/>
      <c r="BA1619" s="17"/>
      <c r="BB1619" s="17"/>
      <c r="BC1619" s="17"/>
      <c r="BD1619" s="17"/>
      <c r="BE1619" s="17"/>
      <c r="BF1619" s="17"/>
      <c r="BG1619" s="17"/>
      <c r="BH1619" s="17"/>
      <c r="BI1619" s="17"/>
      <c r="BJ1619" s="17"/>
      <c r="CA1619" s="18"/>
    </row>
    <row r="1620" spans="45:79">
      <c r="AS1620" s="16"/>
      <c r="AZ1620" s="17"/>
      <c r="BA1620" s="17"/>
      <c r="BB1620" s="17"/>
      <c r="BC1620" s="17"/>
      <c r="BD1620" s="17"/>
      <c r="BE1620" s="17"/>
      <c r="BF1620" s="17"/>
      <c r="BG1620" s="17"/>
      <c r="BH1620" s="17"/>
      <c r="BI1620" s="17"/>
      <c r="BJ1620" s="17"/>
      <c r="CA1620" s="18"/>
    </row>
    <row r="1621" spans="45:79">
      <c r="AS1621" s="16"/>
      <c r="AZ1621" s="17"/>
      <c r="BA1621" s="17"/>
      <c r="BB1621" s="17"/>
      <c r="BC1621" s="17"/>
      <c r="BD1621" s="17"/>
      <c r="BE1621" s="17"/>
      <c r="BF1621" s="17"/>
      <c r="BG1621" s="17"/>
      <c r="BH1621" s="17"/>
      <c r="BI1621" s="17"/>
      <c r="BJ1621" s="17"/>
      <c r="CA1621" s="18"/>
    </row>
    <row r="1622" spans="45:79">
      <c r="AS1622" s="16"/>
      <c r="AZ1622" s="17"/>
      <c r="BA1622" s="17"/>
      <c r="BB1622" s="17"/>
      <c r="BC1622" s="17"/>
      <c r="BD1622" s="17"/>
      <c r="BE1622" s="17"/>
      <c r="BF1622" s="17"/>
      <c r="BG1622" s="17"/>
      <c r="BH1622" s="17"/>
      <c r="BI1622" s="17"/>
      <c r="BJ1622" s="17"/>
      <c r="CA1622" s="18"/>
    </row>
    <row r="1623" spans="45:79">
      <c r="AS1623" s="16"/>
      <c r="AZ1623" s="17"/>
      <c r="BA1623" s="17"/>
      <c r="BB1623" s="17"/>
      <c r="BC1623" s="17"/>
      <c r="BD1623" s="17"/>
      <c r="BE1623" s="17"/>
      <c r="BF1623" s="17"/>
      <c r="BG1623" s="17"/>
      <c r="BH1623" s="17"/>
      <c r="BI1623" s="17"/>
      <c r="BJ1623" s="17"/>
      <c r="CA1623" s="18"/>
    </row>
    <row r="1624" spans="45:79">
      <c r="AS1624" s="16"/>
      <c r="AZ1624" s="17"/>
      <c r="BA1624" s="17"/>
      <c r="BB1624" s="17"/>
      <c r="BC1624" s="17"/>
      <c r="BD1624" s="17"/>
      <c r="BE1624" s="17"/>
      <c r="BF1624" s="17"/>
      <c r="BG1624" s="17"/>
      <c r="BH1624" s="17"/>
      <c r="BI1624" s="17"/>
      <c r="BJ1624" s="17"/>
      <c r="CA1624" s="18"/>
    </row>
    <row r="1625" spans="45:79">
      <c r="AS1625" s="16"/>
      <c r="AZ1625" s="17"/>
      <c r="BA1625" s="17"/>
      <c r="BB1625" s="17"/>
      <c r="BC1625" s="17"/>
      <c r="BD1625" s="17"/>
      <c r="BE1625" s="17"/>
      <c r="BF1625" s="17"/>
      <c r="BG1625" s="17"/>
      <c r="BH1625" s="17"/>
      <c r="BI1625" s="17"/>
      <c r="BJ1625" s="17"/>
      <c r="CA1625" s="18"/>
    </row>
    <row r="1626" spans="45:79">
      <c r="AS1626" s="16"/>
      <c r="AZ1626" s="17"/>
      <c r="BA1626" s="17"/>
      <c r="BB1626" s="17"/>
      <c r="BC1626" s="17"/>
      <c r="BD1626" s="17"/>
      <c r="BE1626" s="17"/>
      <c r="BF1626" s="17"/>
      <c r="BG1626" s="17"/>
      <c r="BH1626" s="17"/>
      <c r="BI1626" s="17"/>
      <c r="BJ1626" s="17"/>
      <c r="CA1626" s="18"/>
    </row>
    <row r="1627" spans="45:79">
      <c r="AS1627" s="16"/>
      <c r="AZ1627" s="17"/>
      <c r="BA1627" s="17"/>
      <c r="BB1627" s="17"/>
      <c r="BC1627" s="17"/>
      <c r="BD1627" s="17"/>
      <c r="BE1627" s="17"/>
      <c r="BF1627" s="17"/>
      <c r="BG1627" s="17"/>
      <c r="BH1627" s="17"/>
      <c r="BI1627" s="17"/>
      <c r="BJ1627" s="17"/>
      <c r="CA1627" s="18"/>
    </row>
    <row r="1628" spans="45:79">
      <c r="AS1628" s="16"/>
      <c r="AZ1628" s="17"/>
      <c r="BA1628" s="17"/>
      <c r="BB1628" s="17"/>
      <c r="BC1628" s="17"/>
      <c r="BD1628" s="17"/>
      <c r="BE1628" s="17"/>
      <c r="BF1628" s="17"/>
      <c r="BG1628" s="17"/>
      <c r="BH1628" s="17"/>
      <c r="BI1628" s="17"/>
      <c r="BJ1628" s="17"/>
      <c r="CA1628" s="18"/>
    </row>
    <row r="1629" spans="45:79">
      <c r="AS1629" s="16"/>
      <c r="AZ1629" s="17"/>
      <c r="BA1629" s="17"/>
      <c r="BB1629" s="17"/>
      <c r="BC1629" s="17"/>
      <c r="BD1629" s="17"/>
      <c r="BE1629" s="17"/>
      <c r="BF1629" s="17"/>
      <c r="BG1629" s="17"/>
      <c r="BH1629" s="17"/>
      <c r="BI1629" s="17"/>
      <c r="BJ1629" s="17"/>
      <c r="CA1629" s="18"/>
    </row>
    <row r="1630" spans="45:79">
      <c r="AS1630" s="16"/>
      <c r="AZ1630" s="17"/>
      <c r="BA1630" s="17"/>
      <c r="BB1630" s="17"/>
      <c r="BC1630" s="17"/>
      <c r="BD1630" s="17"/>
      <c r="BE1630" s="17"/>
      <c r="BF1630" s="17"/>
      <c r="BG1630" s="17"/>
      <c r="BH1630" s="17"/>
      <c r="BI1630" s="17"/>
      <c r="BJ1630" s="17"/>
      <c r="CA1630" s="18"/>
    </row>
    <row r="1631" spans="45:79">
      <c r="AS1631" s="16"/>
      <c r="AZ1631" s="17"/>
      <c r="BA1631" s="17"/>
      <c r="BB1631" s="17"/>
      <c r="BC1631" s="17"/>
      <c r="BD1631" s="17"/>
      <c r="BE1631" s="17"/>
      <c r="BF1631" s="17"/>
      <c r="BG1631" s="17"/>
      <c r="BH1631" s="17"/>
      <c r="BI1631" s="17"/>
      <c r="BJ1631" s="17"/>
      <c r="CA1631" s="18"/>
    </row>
    <row r="1632" spans="45:79">
      <c r="AS1632" s="16"/>
      <c r="AZ1632" s="17"/>
      <c r="BA1632" s="17"/>
      <c r="BB1632" s="17"/>
      <c r="BC1632" s="17"/>
      <c r="BD1632" s="17"/>
      <c r="BE1632" s="17"/>
      <c r="BF1632" s="17"/>
      <c r="BG1632" s="17"/>
      <c r="BH1632" s="17"/>
      <c r="BI1632" s="17"/>
      <c r="BJ1632" s="17"/>
      <c r="CA1632" s="18"/>
    </row>
    <row r="1633" spans="45:79">
      <c r="AS1633" s="16"/>
      <c r="AZ1633" s="17"/>
      <c r="BA1633" s="17"/>
      <c r="BB1633" s="17"/>
      <c r="BC1633" s="17"/>
      <c r="BD1633" s="17"/>
      <c r="BE1633" s="17"/>
      <c r="BF1633" s="17"/>
      <c r="BG1633" s="17"/>
      <c r="BH1633" s="17"/>
      <c r="BI1633" s="17"/>
      <c r="BJ1633" s="17"/>
      <c r="CA1633" s="18"/>
    </row>
    <row r="1634" spans="45:79">
      <c r="AS1634" s="16"/>
      <c r="AZ1634" s="17"/>
      <c r="BA1634" s="17"/>
      <c r="BB1634" s="17"/>
      <c r="BC1634" s="17"/>
      <c r="BD1634" s="17"/>
      <c r="BE1634" s="17"/>
      <c r="BF1634" s="17"/>
      <c r="BG1634" s="17"/>
      <c r="BH1634" s="17"/>
      <c r="BI1634" s="17"/>
      <c r="BJ1634" s="17"/>
      <c r="CA1634" s="18"/>
    </row>
    <row r="1635" spans="45:79">
      <c r="AS1635" s="16"/>
      <c r="AZ1635" s="17"/>
      <c r="BA1635" s="17"/>
      <c r="BB1635" s="17"/>
      <c r="BC1635" s="17"/>
      <c r="BD1635" s="17"/>
      <c r="BE1635" s="17"/>
      <c r="BF1635" s="17"/>
      <c r="BG1635" s="17"/>
      <c r="BH1635" s="17"/>
      <c r="BI1635" s="17"/>
      <c r="BJ1635" s="17"/>
      <c r="CA1635" s="18"/>
    </row>
    <row r="1636" spans="45:79">
      <c r="AS1636" s="16"/>
      <c r="AZ1636" s="17"/>
      <c r="BA1636" s="17"/>
      <c r="BB1636" s="17"/>
      <c r="BC1636" s="17"/>
      <c r="BD1636" s="17"/>
      <c r="BE1636" s="17"/>
      <c r="BF1636" s="17"/>
      <c r="BG1636" s="17"/>
      <c r="BH1636" s="17"/>
      <c r="BI1636" s="17"/>
      <c r="BJ1636" s="17"/>
      <c r="CA1636" s="18"/>
    </row>
    <row r="1637" spans="45:79">
      <c r="AS1637" s="16"/>
      <c r="AZ1637" s="17"/>
      <c r="BA1637" s="17"/>
      <c r="BB1637" s="17"/>
      <c r="BC1637" s="17"/>
      <c r="BD1637" s="17"/>
      <c r="BE1637" s="17"/>
      <c r="BF1637" s="17"/>
      <c r="BG1637" s="17"/>
      <c r="BH1637" s="17"/>
      <c r="BI1637" s="17"/>
      <c r="BJ1637" s="17"/>
      <c r="CA1637" s="18"/>
    </row>
    <row r="1638" spans="45:79">
      <c r="AS1638" s="16"/>
      <c r="AZ1638" s="17"/>
      <c r="BA1638" s="17"/>
      <c r="BB1638" s="17"/>
      <c r="BC1638" s="17"/>
      <c r="BD1638" s="17"/>
      <c r="BE1638" s="17"/>
      <c r="BF1638" s="17"/>
      <c r="BG1638" s="17"/>
      <c r="BH1638" s="17"/>
      <c r="BI1638" s="17"/>
      <c r="BJ1638" s="17"/>
      <c r="CA1638" s="18"/>
    </row>
    <row r="1639" spans="45:79">
      <c r="AS1639" s="16"/>
      <c r="AZ1639" s="17"/>
      <c r="BA1639" s="17"/>
      <c r="BB1639" s="17"/>
      <c r="BC1639" s="17"/>
      <c r="BD1639" s="17"/>
      <c r="BE1639" s="17"/>
      <c r="BF1639" s="17"/>
      <c r="BG1639" s="17"/>
      <c r="BH1639" s="17"/>
      <c r="BI1639" s="17"/>
      <c r="BJ1639" s="17"/>
      <c r="CA1639" s="18"/>
    </row>
    <row r="1640" spans="45:79">
      <c r="AS1640" s="16"/>
      <c r="AZ1640" s="17"/>
      <c r="BA1640" s="17"/>
      <c r="BB1640" s="17"/>
      <c r="BC1640" s="17"/>
      <c r="BD1640" s="17"/>
      <c r="BE1640" s="17"/>
      <c r="BF1640" s="17"/>
      <c r="BG1640" s="17"/>
      <c r="BH1640" s="17"/>
      <c r="BI1640" s="17"/>
      <c r="BJ1640" s="17"/>
      <c r="CA1640" s="18"/>
    </row>
    <row r="1641" spans="45:79">
      <c r="AS1641" s="16"/>
      <c r="AZ1641" s="17"/>
      <c r="BA1641" s="17"/>
      <c r="BB1641" s="17"/>
      <c r="BC1641" s="17"/>
      <c r="BD1641" s="17"/>
      <c r="BE1641" s="17"/>
      <c r="BF1641" s="17"/>
      <c r="BG1641" s="17"/>
      <c r="BH1641" s="17"/>
      <c r="BI1641" s="17"/>
      <c r="BJ1641" s="17"/>
      <c r="CA1641" s="18"/>
    </row>
    <row r="1642" spans="45:79">
      <c r="AS1642" s="16"/>
      <c r="AZ1642" s="17"/>
      <c r="BA1642" s="17"/>
      <c r="BB1642" s="17"/>
      <c r="BC1642" s="17"/>
      <c r="BD1642" s="17"/>
      <c r="BE1642" s="17"/>
      <c r="BF1642" s="17"/>
      <c r="BG1642" s="17"/>
      <c r="BH1642" s="17"/>
      <c r="BI1642" s="17"/>
      <c r="BJ1642" s="17"/>
      <c r="CA1642" s="18"/>
    </row>
    <row r="1643" spans="45:79">
      <c r="AS1643" s="16"/>
      <c r="AZ1643" s="17"/>
      <c r="BA1643" s="17"/>
      <c r="BB1643" s="17"/>
      <c r="BC1643" s="17"/>
      <c r="BD1643" s="17"/>
      <c r="BE1643" s="17"/>
      <c r="BF1643" s="17"/>
      <c r="BG1643" s="17"/>
      <c r="BH1643" s="17"/>
      <c r="BI1643" s="17"/>
      <c r="BJ1643" s="17"/>
      <c r="CA1643" s="18"/>
    </row>
    <row r="1644" spans="45:79">
      <c r="AS1644" s="16"/>
      <c r="AZ1644" s="17"/>
      <c r="BA1644" s="17"/>
      <c r="BB1644" s="17"/>
      <c r="BC1644" s="17"/>
      <c r="BD1644" s="17"/>
      <c r="BE1644" s="17"/>
      <c r="BF1644" s="17"/>
      <c r="BG1644" s="17"/>
      <c r="BH1644" s="17"/>
      <c r="BI1644" s="17"/>
      <c r="BJ1644" s="17"/>
      <c r="CA1644" s="18"/>
    </row>
    <row r="1645" spans="45:79">
      <c r="AS1645" s="16"/>
      <c r="AZ1645" s="17"/>
      <c r="BA1645" s="17"/>
      <c r="BB1645" s="17"/>
      <c r="BC1645" s="17"/>
      <c r="BD1645" s="17"/>
      <c r="BE1645" s="17"/>
      <c r="BF1645" s="17"/>
      <c r="BG1645" s="17"/>
      <c r="BH1645" s="17"/>
      <c r="BI1645" s="17"/>
      <c r="BJ1645" s="17"/>
      <c r="CA1645" s="18"/>
    </row>
    <row r="1646" spans="45:79">
      <c r="AS1646" s="16"/>
      <c r="AZ1646" s="17"/>
      <c r="BA1646" s="17"/>
      <c r="BB1646" s="17"/>
      <c r="BC1646" s="17"/>
      <c r="BD1646" s="17"/>
      <c r="BE1646" s="17"/>
      <c r="BF1646" s="17"/>
      <c r="BG1646" s="17"/>
      <c r="BH1646" s="17"/>
      <c r="BI1646" s="17"/>
      <c r="BJ1646" s="17"/>
      <c r="CA1646" s="18"/>
    </row>
    <row r="1647" spans="45:79">
      <c r="AS1647" s="16"/>
      <c r="AZ1647" s="17"/>
      <c r="BA1647" s="17"/>
      <c r="BB1647" s="17"/>
      <c r="BC1647" s="17"/>
      <c r="BD1647" s="17"/>
      <c r="BE1647" s="17"/>
      <c r="BF1647" s="17"/>
      <c r="BG1647" s="17"/>
      <c r="BH1647" s="17"/>
      <c r="BI1647" s="17"/>
      <c r="BJ1647" s="17"/>
      <c r="CA1647" s="18"/>
    </row>
    <row r="1648" spans="45:79">
      <c r="AS1648" s="16"/>
      <c r="AZ1648" s="17"/>
      <c r="BA1648" s="17"/>
      <c r="BB1648" s="17"/>
      <c r="BC1648" s="17"/>
      <c r="BD1648" s="17"/>
      <c r="BE1648" s="17"/>
      <c r="BF1648" s="17"/>
      <c r="BG1648" s="17"/>
      <c r="BH1648" s="17"/>
      <c r="BI1648" s="17"/>
      <c r="BJ1648" s="17"/>
      <c r="CA1648" s="18"/>
    </row>
    <row r="1649" spans="45:79">
      <c r="AS1649" s="16"/>
      <c r="AZ1649" s="17"/>
      <c r="BA1649" s="17"/>
      <c r="BB1649" s="17"/>
      <c r="BC1649" s="17"/>
      <c r="BD1649" s="17"/>
      <c r="BE1649" s="17"/>
      <c r="BF1649" s="17"/>
      <c r="BG1649" s="17"/>
      <c r="BH1649" s="17"/>
      <c r="BI1649" s="17"/>
      <c r="BJ1649" s="17"/>
      <c r="CA1649" s="18"/>
    </row>
    <row r="1650" spans="45:79">
      <c r="AS1650" s="16"/>
      <c r="AZ1650" s="17"/>
      <c r="BA1650" s="17"/>
      <c r="BB1650" s="17"/>
      <c r="BC1650" s="17"/>
      <c r="BD1650" s="17"/>
      <c r="BE1650" s="17"/>
      <c r="BF1650" s="17"/>
      <c r="BG1650" s="17"/>
      <c r="BH1650" s="17"/>
      <c r="BI1650" s="17"/>
      <c r="BJ1650" s="17"/>
      <c r="CA1650" s="18"/>
    </row>
    <row r="1651" spans="45:79">
      <c r="AS1651" s="16"/>
      <c r="AZ1651" s="17"/>
      <c r="BA1651" s="17"/>
      <c r="BB1651" s="17"/>
      <c r="BC1651" s="17"/>
      <c r="BD1651" s="17"/>
      <c r="BE1651" s="17"/>
      <c r="BF1651" s="17"/>
      <c r="BG1651" s="17"/>
      <c r="BH1651" s="17"/>
      <c r="BI1651" s="17"/>
      <c r="BJ1651" s="17"/>
      <c r="CA1651" s="18"/>
    </row>
    <row r="1652" spans="45:79">
      <c r="AS1652" s="16"/>
      <c r="AZ1652" s="17"/>
      <c r="BA1652" s="17"/>
      <c r="BB1652" s="17"/>
      <c r="BC1652" s="17"/>
      <c r="BD1652" s="17"/>
      <c r="BE1652" s="17"/>
      <c r="BF1652" s="17"/>
      <c r="BG1652" s="17"/>
      <c r="BH1652" s="17"/>
      <c r="BI1652" s="17"/>
      <c r="BJ1652" s="17"/>
      <c r="CA1652" s="18"/>
    </row>
    <row r="1653" spans="45:79">
      <c r="AS1653" s="16"/>
      <c r="AZ1653" s="17"/>
      <c r="BA1653" s="17"/>
      <c r="BB1653" s="17"/>
      <c r="BC1653" s="17"/>
      <c r="BD1653" s="17"/>
      <c r="BE1653" s="17"/>
      <c r="BF1653" s="17"/>
      <c r="BG1653" s="17"/>
      <c r="BH1653" s="17"/>
      <c r="BI1653" s="17"/>
      <c r="BJ1653" s="17"/>
      <c r="CA1653" s="18"/>
    </row>
    <row r="1654" spans="45:79">
      <c r="AS1654" s="16"/>
      <c r="AZ1654" s="17"/>
      <c r="BA1654" s="17"/>
      <c r="BB1654" s="17"/>
      <c r="BC1654" s="17"/>
      <c r="BD1654" s="17"/>
      <c r="BE1654" s="17"/>
      <c r="BF1654" s="17"/>
      <c r="BG1654" s="17"/>
      <c r="BH1654" s="17"/>
      <c r="BI1654" s="17"/>
      <c r="BJ1654" s="17"/>
      <c r="CA1654" s="18"/>
    </row>
    <row r="1655" spans="45:79">
      <c r="AS1655" s="16"/>
      <c r="AZ1655" s="17"/>
      <c r="BA1655" s="17"/>
      <c r="BB1655" s="17"/>
      <c r="BC1655" s="17"/>
      <c r="BD1655" s="17"/>
      <c r="BE1655" s="17"/>
      <c r="BF1655" s="17"/>
      <c r="BG1655" s="17"/>
      <c r="BH1655" s="17"/>
      <c r="BI1655" s="17"/>
      <c r="BJ1655" s="17"/>
      <c r="CA1655" s="18"/>
    </row>
    <row r="1656" spans="45:79">
      <c r="AS1656" s="16"/>
      <c r="AZ1656" s="17"/>
      <c r="BA1656" s="17"/>
      <c r="BB1656" s="17"/>
      <c r="BC1656" s="17"/>
      <c r="BD1656" s="17"/>
      <c r="BE1656" s="17"/>
      <c r="BF1656" s="17"/>
      <c r="BG1656" s="17"/>
      <c r="BH1656" s="17"/>
      <c r="BI1656" s="17"/>
      <c r="BJ1656" s="17"/>
      <c r="CA1656" s="18"/>
    </row>
    <row r="1657" spans="45:79">
      <c r="AS1657" s="16"/>
      <c r="AZ1657" s="17"/>
      <c r="BA1657" s="17"/>
      <c r="BB1657" s="17"/>
      <c r="BC1657" s="17"/>
      <c r="BD1657" s="17"/>
      <c r="BE1657" s="17"/>
      <c r="BF1657" s="17"/>
      <c r="BG1657" s="17"/>
      <c r="BH1657" s="17"/>
      <c r="BI1657" s="17"/>
      <c r="BJ1657" s="17"/>
      <c r="CA1657" s="18"/>
    </row>
    <row r="1658" spans="45:79">
      <c r="AS1658" s="16"/>
      <c r="AZ1658" s="17"/>
      <c r="BA1658" s="17"/>
      <c r="BB1658" s="17"/>
      <c r="BC1658" s="17"/>
      <c r="BD1658" s="17"/>
      <c r="BE1658" s="17"/>
      <c r="BF1658" s="17"/>
      <c r="BG1658" s="17"/>
      <c r="BH1658" s="17"/>
      <c r="BI1658" s="17"/>
      <c r="BJ1658" s="17"/>
      <c r="CA1658" s="18"/>
    </row>
    <row r="1659" spans="45:79">
      <c r="AS1659" s="16"/>
      <c r="AZ1659" s="17"/>
      <c r="BA1659" s="17"/>
      <c r="BB1659" s="17"/>
      <c r="BC1659" s="17"/>
      <c r="BD1659" s="17"/>
      <c r="BE1659" s="17"/>
      <c r="BF1659" s="17"/>
      <c r="BG1659" s="17"/>
      <c r="BH1659" s="17"/>
      <c r="BI1659" s="17"/>
      <c r="BJ1659" s="17"/>
      <c r="CA1659" s="18"/>
    </row>
    <row r="1660" spans="45:79">
      <c r="AS1660" s="16"/>
      <c r="AZ1660" s="17"/>
      <c r="BA1660" s="17"/>
      <c r="BB1660" s="17"/>
      <c r="BC1660" s="17"/>
      <c r="BD1660" s="17"/>
      <c r="BE1660" s="17"/>
      <c r="BF1660" s="17"/>
      <c r="BG1660" s="17"/>
      <c r="BH1660" s="17"/>
      <c r="BI1660" s="17"/>
      <c r="BJ1660" s="17"/>
      <c r="CA1660" s="18"/>
    </row>
    <row r="1661" spans="45:79">
      <c r="AS1661" s="16"/>
      <c r="AZ1661" s="17"/>
      <c r="BA1661" s="17"/>
      <c r="BB1661" s="17"/>
      <c r="BC1661" s="17"/>
      <c r="BD1661" s="17"/>
      <c r="BE1661" s="17"/>
      <c r="BF1661" s="17"/>
      <c r="BG1661" s="17"/>
      <c r="BH1661" s="17"/>
      <c r="BI1661" s="17"/>
      <c r="BJ1661" s="17"/>
      <c r="CA1661" s="18"/>
    </row>
    <row r="1662" spans="45:79">
      <c r="AS1662" s="16"/>
      <c r="AZ1662" s="17"/>
      <c r="BA1662" s="17"/>
      <c r="BB1662" s="17"/>
      <c r="BC1662" s="17"/>
      <c r="BD1662" s="17"/>
      <c r="BE1662" s="17"/>
      <c r="BF1662" s="17"/>
      <c r="BG1662" s="17"/>
      <c r="BH1662" s="17"/>
      <c r="BI1662" s="17"/>
      <c r="BJ1662" s="17"/>
      <c r="CA1662" s="18"/>
    </row>
    <row r="1663" spans="45:79">
      <c r="AS1663" s="16"/>
      <c r="AZ1663" s="17"/>
      <c r="BA1663" s="17"/>
      <c r="BB1663" s="17"/>
      <c r="BC1663" s="17"/>
      <c r="BD1663" s="17"/>
      <c r="BE1663" s="17"/>
      <c r="BF1663" s="17"/>
      <c r="BG1663" s="17"/>
      <c r="BH1663" s="17"/>
      <c r="BI1663" s="17"/>
      <c r="BJ1663" s="17"/>
      <c r="CA1663" s="18"/>
    </row>
    <row r="1664" spans="45:79">
      <c r="AS1664" s="16"/>
      <c r="AZ1664" s="17"/>
      <c r="BA1664" s="17"/>
      <c r="BB1664" s="17"/>
      <c r="BC1664" s="17"/>
      <c r="BD1664" s="17"/>
      <c r="BE1664" s="17"/>
      <c r="BF1664" s="17"/>
      <c r="BG1664" s="17"/>
      <c r="BH1664" s="17"/>
      <c r="BI1664" s="17"/>
      <c r="BJ1664" s="17"/>
      <c r="CA1664" s="18"/>
    </row>
    <row r="1665" spans="45:79">
      <c r="AS1665" s="16"/>
      <c r="AZ1665" s="17"/>
      <c r="BA1665" s="17"/>
      <c r="BB1665" s="17"/>
      <c r="BC1665" s="17"/>
      <c r="BD1665" s="17"/>
      <c r="BE1665" s="17"/>
      <c r="BF1665" s="17"/>
      <c r="BG1665" s="17"/>
      <c r="BH1665" s="17"/>
      <c r="BI1665" s="17"/>
      <c r="BJ1665" s="17"/>
      <c r="CA1665" s="18"/>
    </row>
    <row r="1666" spans="45:79">
      <c r="AS1666" s="16"/>
      <c r="AZ1666" s="17"/>
      <c r="BA1666" s="17"/>
      <c r="BB1666" s="17"/>
      <c r="BC1666" s="17"/>
      <c r="BD1666" s="17"/>
      <c r="BE1666" s="17"/>
      <c r="BF1666" s="17"/>
      <c r="BG1666" s="17"/>
      <c r="BH1666" s="17"/>
      <c r="BI1666" s="17"/>
      <c r="BJ1666" s="17"/>
      <c r="CA1666" s="18"/>
    </row>
    <row r="1667" spans="45:79">
      <c r="AS1667" s="16"/>
      <c r="AZ1667" s="17"/>
      <c r="BA1667" s="17"/>
      <c r="BB1667" s="17"/>
      <c r="BC1667" s="17"/>
      <c r="BD1667" s="17"/>
      <c r="BE1667" s="17"/>
      <c r="BF1667" s="17"/>
      <c r="BG1667" s="17"/>
      <c r="BH1667" s="17"/>
      <c r="BI1667" s="17"/>
      <c r="BJ1667" s="17"/>
      <c r="CA1667" s="18"/>
    </row>
    <row r="1668" spans="45:79">
      <c r="AS1668" s="16"/>
      <c r="AZ1668" s="17"/>
      <c r="BA1668" s="17"/>
      <c r="BB1668" s="17"/>
      <c r="BC1668" s="17"/>
      <c r="BD1668" s="17"/>
      <c r="BE1668" s="17"/>
      <c r="BF1668" s="17"/>
      <c r="BG1668" s="17"/>
      <c r="BH1668" s="17"/>
      <c r="BI1668" s="17"/>
      <c r="BJ1668" s="17"/>
      <c r="CA1668" s="18"/>
    </row>
    <row r="1669" spans="45:79">
      <c r="AS1669" s="16"/>
      <c r="AZ1669" s="17"/>
      <c r="BA1669" s="17"/>
      <c r="BB1669" s="17"/>
      <c r="BC1669" s="17"/>
      <c r="BD1669" s="17"/>
      <c r="BE1669" s="17"/>
      <c r="BF1669" s="17"/>
      <c r="BG1669" s="17"/>
      <c r="BH1669" s="17"/>
      <c r="BI1669" s="17"/>
      <c r="BJ1669" s="17"/>
      <c r="CA1669" s="18"/>
    </row>
    <row r="1670" spans="45:79">
      <c r="AS1670" s="16"/>
      <c r="AZ1670" s="17"/>
      <c r="BA1670" s="17"/>
      <c r="BB1670" s="17"/>
      <c r="BC1670" s="17"/>
      <c r="BD1670" s="17"/>
      <c r="BE1670" s="17"/>
      <c r="BF1670" s="17"/>
      <c r="BG1670" s="17"/>
      <c r="BH1670" s="17"/>
      <c r="BI1670" s="17"/>
      <c r="BJ1670" s="17"/>
      <c r="CA1670" s="18"/>
    </row>
    <row r="1671" spans="45:79">
      <c r="AS1671" s="16"/>
      <c r="AZ1671" s="17"/>
      <c r="BA1671" s="17"/>
      <c r="BB1671" s="17"/>
      <c r="BC1671" s="17"/>
      <c r="BD1671" s="17"/>
      <c r="BE1671" s="17"/>
      <c r="BF1671" s="17"/>
      <c r="BG1671" s="17"/>
      <c r="BH1671" s="17"/>
      <c r="BI1671" s="17"/>
      <c r="BJ1671" s="17"/>
      <c r="CA1671" s="18"/>
    </row>
    <row r="1672" spans="45:79">
      <c r="AS1672" s="16"/>
      <c r="AZ1672" s="17"/>
      <c r="BA1672" s="17"/>
      <c r="BB1672" s="17"/>
      <c r="BC1672" s="17"/>
      <c r="BD1672" s="17"/>
      <c r="BE1672" s="17"/>
      <c r="BF1672" s="17"/>
      <c r="BG1672" s="17"/>
      <c r="BH1672" s="17"/>
      <c r="BI1672" s="17"/>
      <c r="BJ1672" s="17"/>
      <c r="CA1672" s="18"/>
    </row>
    <row r="1673" spans="45:79">
      <c r="AS1673" s="16"/>
      <c r="AZ1673" s="17"/>
      <c r="BA1673" s="17"/>
      <c r="BB1673" s="17"/>
      <c r="BC1673" s="17"/>
      <c r="BD1673" s="17"/>
      <c r="BE1673" s="17"/>
      <c r="BF1673" s="17"/>
      <c r="BG1673" s="17"/>
      <c r="BH1673" s="17"/>
      <c r="BI1673" s="17"/>
      <c r="BJ1673" s="17"/>
      <c r="CA1673" s="18"/>
    </row>
    <row r="1674" spans="45:79">
      <c r="AS1674" s="16"/>
      <c r="AZ1674" s="17"/>
      <c r="BA1674" s="17"/>
      <c r="BB1674" s="17"/>
      <c r="BC1674" s="17"/>
      <c r="BD1674" s="17"/>
      <c r="BE1674" s="17"/>
      <c r="BF1674" s="17"/>
      <c r="BG1674" s="17"/>
      <c r="BH1674" s="17"/>
      <c r="BI1674" s="17"/>
      <c r="BJ1674" s="17"/>
      <c r="CA1674" s="18"/>
    </row>
    <row r="1675" spans="45:79">
      <c r="AS1675" s="16"/>
      <c r="AZ1675" s="17"/>
      <c r="BA1675" s="17"/>
      <c r="BB1675" s="17"/>
      <c r="BC1675" s="17"/>
      <c r="BD1675" s="17"/>
      <c r="BE1675" s="17"/>
      <c r="BF1675" s="17"/>
      <c r="BG1675" s="17"/>
      <c r="BH1675" s="17"/>
      <c r="BI1675" s="17"/>
      <c r="BJ1675" s="17"/>
      <c r="CA1675" s="18"/>
    </row>
    <row r="1676" spans="45:79">
      <c r="AS1676" s="16"/>
      <c r="AZ1676" s="17"/>
      <c r="BA1676" s="17"/>
      <c r="BB1676" s="17"/>
      <c r="BC1676" s="17"/>
      <c r="BD1676" s="17"/>
      <c r="BE1676" s="17"/>
      <c r="BF1676" s="17"/>
      <c r="BG1676" s="17"/>
      <c r="BH1676" s="17"/>
      <c r="BI1676" s="17"/>
      <c r="BJ1676" s="17"/>
      <c r="CA1676" s="18"/>
    </row>
    <row r="1677" spans="45:79">
      <c r="AS1677" s="16"/>
      <c r="AZ1677" s="17"/>
      <c r="BA1677" s="17"/>
      <c r="BB1677" s="17"/>
      <c r="BC1677" s="17"/>
      <c r="BD1677" s="17"/>
      <c r="BE1677" s="17"/>
      <c r="BF1677" s="17"/>
      <c r="BG1677" s="17"/>
      <c r="BH1677" s="17"/>
      <c r="BI1677" s="17"/>
      <c r="BJ1677" s="17"/>
      <c r="CA1677" s="18"/>
    </row>
    <row r="1678" spans="45:79">
      <c r="AS1678" s="16"/>
      <c r="AZ1678" s="17"/>
      <c r="BA1678" s="17"/>
      <c r="BB1678" s="17"/>
      <c r="BC1678" s="17"/>
      <c r="BD1678" s="17"/>
      <c r="BE1678" s="17"/>
      <c r="BF1678" s="17"/>
      <c r="BG1678" s="17"/>
      <c r="BH1678" s="17"/>
      <c r="BI1678" s="17"/>
      <c r="BJ1678" s="17"/>
      <c r="CA1678" s="18"/>
    </row>
    <row r="1679" spans="45:79">
      <c r="AS1679" s="16"/>
      <c r="AZ1679" s="17"/>
      <c r="BA1679" s="17"/>
      <c r="BB1679" s="17"/>
      <c r="BC1679" s="17"/>
      <c r="BD1679" s="17"/>
      <c r="BE1679" s="17"/>
      <c r="BF1679" s="17"/>
      <c r="BG1679" s="17"/>
      <c r="BH1679" s="17"/>
      <c r="BI1679" s="17"/>
      <c r="BJ1679" s="17"/>
      <c r="CA1679" s="18"/>
    </row>
    <row r="1680" spans="45:79">
      <c r="AS1680" s="16"/>
      <c r="AZ1680" s="17"/>
      <c r="BA1680" s="17"/>
      <c r="BB1680" s="17"/>
      <c r="BC1680" s="17"/>
      <c r="BD1680" s="17"/>
      <c r="BE1680" s="17"/>
      <c r="BF1680" s="17"/>
      <c r="BG1680" s="17"/>
      <c r="BH1680" s="17"/>
      <c r="BI1680" s="17"/>
      <c r="BJ1680" s="17"/>
      <c r="CA1680" s="18"/>
    </row>
    <row r="1681" spans="45:79">
      <c r="AS1681" s="16"/>
      <c r="AZ1681" s="17"/>
      <c r="BA1681" s="17"/>
      <c r="BB1681" s="17"/>
      <c r="BC1681" s="17"/>
      <c r="BD1681" s="17"/>
      <c r="BE1681" s="17"/>
      <c r="BF1681" s="17"/>
      <c r="BG1681" s="17"/>
      <c r="BH1681" s="17"/>
      <c r="BI1681" s="17"/>
      <c r="BJ1681" s="17"/>
      <c r="CA1681" s="18"/>
    </row>
    <row r="1682" spans="45:79">
      <c r="AS1682" s="16"/>
      <c r="AZ1682" s="17"/>
      <c r="BA1682" s="17"/>
      <c r="BB1682" s="17"/>
      <c r="BC1682" s="17"/>
      <c r="BD1682" s="17"/>
      <c r="BE1682" s="17"/>
      <c r="BF1682" s="17"/>
      <c r="BG1682" s="17"/>
      <c r="BH1682" s="17"/>
      <c r="BI1682" s="17"/>
      <c r="BJ1682" s="17"/>
      <c r="CA1682" s="18"/>
    </row>
    <row r="1683" spans="45:79">
      <c r="AS1683" s="16"/>
      <c r="AZ1683" s="17"/>
      <c r="BA1683" s="17"/>
      <c r="BB1683" s="17"/>
      <c r="BC1683" s="17"/>
      <c r="BD1683" s="17"/>
      <c r="BE1683" s="17"/>
      <c r="BF1683" s="17"/>
      <c r="BG1683" s="17"/>
      <c r="BH1683" s="17"/>
      <c r="BI1683" s="17"/>
      <c r="BJ1683" s="17"/>
      <c r="CA1683" s="18"/>
    </row>
    <row r="1684" spans="45:79">
      <c r="AS1684" s="16"/>
      <c r="AZ1684" s="17"/>
      <c r="BA1684" s="17"/>
      <c r="BB1684" s="17"/>
      <c r="BC1684" s="17"/>
      <c r="BD1684" s="17"/>
      <c r="BE1684" s="17"/>
      <c r="BF1684" s="17"/>
      <c r="BG1684" s="17"/>
      <c r="BH1684" s="17"/>
      <c r="BI1684" s="17"/>
      <c r="BJ1684" s="17"/>
      <c r="CA1684" s="18"/>
    </row>
    <row r="1685" spans="45:79">
      <c r="AS1685" s="16"/>
      <c r="AZ1685" s="17"/>
      <c r="BA1685" s="17"/>
      <c r="BB1685" s="17"/>
      <c r="BC1685" s="17"/>
      <c r="BD1685" s="17"/>
      <c r="BE1685" s="17"/>
      <c r="BF1685" s="17"/>
      <c r="BG1685" s="17"/>
      <c r="BH1685" s="17"/>
      <c r="BI1685" s="17"/>
      <c r="BJ1685" s="17"/>
      <c r="CA1685" s="18"/>
    </row>
    <row r="1686" spans="45:79">
      <c r="AS1686" s="16"/>
      <c r="AZ1686" s="17"/>
      <c r="BA1686" s="17"/>
      <c r="BB1686" s="17"/>
      <c r="BC1686" s="17"/>
      <c r="BD1686" s="17"/>
      <c r="BE1686" s="17"/>
      <c r="BF1686" s="17"/>
      <c r="BG1686" s="17"/>
      <c r="BH1686" s="17"/>
      <c r="BI1686" s="17"/>
      <c r="BJ1686" s="17"/>
      <c r="CA1686" s="18"/>
    </row>
    <row r="1687" spans="45:79">
      <c r="AS1687" s="16"/>
      <c r="AZ1687" s="17"/>
      <c r="BA1687" s="17"/>
      <c r="BB1687" s="17"/>
      <c r="BC1687" s="17"/>
      <c r="BD1687" s="17"/>
      <c r="BE1687" s="17"/>
      <c r="BF1687" s="17"/>
      <c r="BG1687" s="17"/>
      <c r="BH1687" s="17"/>
      <c r="BI1687" s="17"/>
      <c r="BJ1687" s="17"/>
      <c r="CA1687" s="18"/>
    </row>
    <row r="1688" spans="45:79">
      <c r="AS1688" s="16"/>
      <c r="AZ1688" s="17"/>
      <c r="BA1688" s="17"/>
      <c r="BB1688" s="17"/>
      <c r="BC1688" s="17"/>
      <c r="BD1688" s="17"/>
      <c r="BE1688" s="17"/>
      <c r="BF1688" s="17"/>
      <c r="BG1688" s="17"/>
      <c r="BH1688" s="17"/>
      <c r="BI1688" s="17"/>
      <c r="BJ1688" s="17"/>
      <c r="CA1688" s="18"/>
    </row>
    <row r="1689" spans="45:79">
      <c r="AS1689" s="16"/>
      <c r="AZ1689" s="17"/>
      <c r="BA1689" s="17"/>
      <c r="BB1689" s="17"/>
      <c r="BC1689" s="17"/>
      <c r="BD1689" s="17"/>
      <c r="BE1689" s="17"/>
      <c r="BF1689" s="17"/>
      <c r="BG1689" s="17"/>
      <c r="BH1689" s="17"/>
      <c r="BI1689" s="17"/>
      <c r="BJ1689" s="17"/>
      <c r="CA1689" s="18"/>
    </row>
    <row r="1690" spans="45:79">
      <c r="AS1690" s="16"/>
      <c r="AZ1690" s="17"/>
      <c r="BA1690" s="17"/>
      <c r="BB1690" s="17"/>
      <c r="BC1690" s="17"/>
      <c r="BD1690" s="17"/>
      <c r="BE1690" s="17"/>
      <c r="BF1690" s="17"/>
      <c r="BG1690" s="17"/>
      <c r="BH1690" s="17"/>
      <c r="BI1690" s="17"/>
      <c r="BJ1690" s="17"/>
      <c r="CA1690" s="18"/>
    </row>
    <row r="1691" spans="45:79">
      <c r="AS1691" s="16"/>
      <c r="AZ1691" s="17"/>
      <c r="BA1691" s="17"/>
      <c r="BB1691" s="17"/>
      <c r="BC1691" s="17"/>
      <c r="BD1691" s="17"/>
      <c r="BE1691" s="17"/>
      <c r="BF1691" s="17"/>
      <c r="BG1691" s="17"/>
      <c r="BH1691" s="17"/>
      <c r="BI1691" s="17"/>
      <c r="BJ1691" s="17"/>
      <c r="CA1691" s="18"/>
    </row>
    <row r="1692" spans="45:79">
      <c r="AS1692" s="16"/>
      <c r="AZ1692" s="17"/>
      <c r="BA1692" s="17"/>
      <c r="BB1692" s="17"/>
      <c r="BC1692" s="17"/>
      <c r="BD1692" s="17"/>
      <c r="BE1692" s="17"/>
      <c r="BF1692" s="17"/>
      <c r="BG1692" s="17"/>
      <c r="BH1692" s="17"/>
      <c r="BI1692" s="17"/>
      <c r="BJ1692" s="17"/>
      <c r="CA1692" s="18"/>
    </row>
    <row r="1693" spans="45:79">
      <c r="AS1693" s="16"/>
      <c r="AZ1693" s="17"/>
      <c r="BA1693" s="17"/>
      <c r="BB1693" s="17"/>
      <c r="BC1693" s="17"/>
      <c r="BD1693" s="17"/>
      <c r="BE1693" s="17"/>
      <c r="BF1693" s="17"/>
      <c r="BG1693" s="17"/>
      <c r="BH1693" s="17"/>
      <c r="BI1693" s="17"/>
      <c r="BJ1693" s="17"/>
      <c r="CA1693" s="18"/>
    </row>
    <row r="1694" spans="45:79">
      <c r="AS1694" s="16"/>
      <c r="AZ1694" s="17"/>
      <c r="BA1694" s="17"/>
      <c r="BB1694" s="17"/>
      <c r="BC1694" s="17"/>
      <c r="BD1694" s="17"/>
      <c r="BE1694" s="17"/>
      <c r="BF1694" s="17"/>
      <c r="BG1694" s="17"/>
      <c r="BH1694" s="17"/>
      <c r="BI1694" s="17"/>
      <c r="BJ1694" s="17"/>
      <c r="CA1694" s="18"/>
    </row>
    <row r="1695" spans="45:79">
      <c r="AS1695" s="16"/>
      <c r="AZ1695" s="17"/>
      <c r="BA1695" s="17"/>
      <c r="BB1695" s="17"/>
      <c r="BC1695" s="17"/>
      <c r="BD1695" s="17"/>
      <c r="BE1695" s="17"/>
      <c r="BF1695" s="17"/>
      <c r="BG1695" s="17"/>
      <c r="BH1695" s="17"/>
      <c r="BI1695" s="17"/>
      <c r="BJ1695" s="17"/>
      <c r="CA1695" s="18"/>
    </row>
    <row r="1696" spans="45:79">
      <c r="AS1696" s="16"/>
      <c r="AZ1696" s="17"/>
      <c r="BA1696" s="17"/>
      <c r="BB1696" s="17"/>
      <c r="BC1696" s="17"/>
      <c r="BD1696" s="17"/>
      <c r="BE1696" s="17"/>
      <c r="BF1696" s="17"/>
      <c r="BG1696" s="17"/>
      <c r="BH1696" s="17"/>
      <c r="BI1696" s="17"/>
      <c r="BJ1696" s="17"/>
      <c r="CA1696" s="18"/>
    </row>
    <row r="1697" spans="45:79">
      <c r="AS1697" s="16"/>
      <c r="AZ1697" s="17"/>
      <c r="BA1697" s="17"/>
      <c r="BB1697" s="17"/>
      <c r="BC1697" s="17"/>
      <c r="BD1697" s="17"/>
      <c r="BE1697" s="17"/>
      <c r="BF1697" s="17"/>
      <c r="BG1697" s="17"/>
      <c r="BH1697" s="17"/>
      <c r="BI1697" s="17"/>
      <c r="BJ1697" s="17"/>
      <c r="CA1697" s="18"/>
    </row>
    <row r="1698" spans="45:79">
      <c r="AS1698" s="16"/>
      <c r="AZ1698" s="17"/>
      <c r="BA1698" s="17"/>
      <c r="BB1698" s="17"/>
      <c r="BC1698" s="17"/>
      <c r="BD1698" s="17"/>
      <c r="BE1698" s="17"/>
      <c r="BF1698" s="17"/>
      <c r="BG1698" s="17"/>
      <c r="BH1698" s="17"/>
      <c r="BI1698" s="17"/>
      <c r="BJ1698" s="17"/>
      <c r="CA1698" s="18"/>
    </row>
    <row r="1699" spans="45:79">
      <c r="AS1699" s="16"/>
      <c r="AZ1699" s="17"/>
      <c r="BA1699" s="17"/>
      <c r="BB1699" s="17"/>
      <c r="BC1699" s="17"/>
      <c r="BD1699" s="17"/>
      <c r="BE1699" s="17"/>
      <c r="BF1699" s="17"/>
      <c r="BG1699" s="17"/>
      <c r="BH1699" s="17"/>
      <c r="BI1699" s="17"/>
      <c r="BJ1699" s="17"/>
      <c r="CA1699" s="18"/>
    </row>
    <row r="1700" spans="45:79">
      <c r="AS1700" s="16"/>
      <c r="AZ1700" s="17"/>
      <c r="BA1700" s="17"/>
      <c r="BB1700" s="17"/>
      <c r="BC1700" s="17"/>
      <c r="BD1700" s="17"/>
      <c r="BE1700" s="17"/>
      <c r="BF1700" s="17"/>
      <c r="BG1700" s="17"/>
      <c r="BH1700" s="17"/>
      <c r="BI1700" s="17"/>
      <c r="BJ1700" s="17"/>
      <c r="CA1700" s="18"/>
    </row>
    <row r="1701" spans="45:79">
      <c r="AS1701" s="16"/>
      <c r="AZ1701" s="17"/>
      <c r="BA1701" s="17"/>
      <c r="BB1701" s="17"/>
      <c r="BC1701" s="17"/>
      <c r="BD1701" s="17"/>
      <c r="BE1701" s="17"/>
      <c r="BF1701" s="17"/>
      <c r="BG1701" s="17"/>
      <c r="BH1701" s="17"/>
      <c r="BI1701" s="17"/>
      <c r="BJ1701" s="17"/>
      <c r="CA1701" s="18"/>
    </row>
    <row r="1702" spans="45:79">
      <c r="AS1702" s="16"/>
      <c r="AZ1702" s="17"/>
      <c r="BA1702" s="17"/>
      <c r="BB1702" s="17"/>
      <c r="BC1702" s="17"/>
      <c r="BD1702" s="17"/>
      <c r="BE1702" s="17"/>
      <c r="BF1702" s="17"/>
      <c r="BG1702" s="17"/>
      <c r="BH1702" s="17"/>
      <c r="BI1702" s="17"/>
      <c r="BJ1702" s="17"/>
      <c r="CA1702" s="18"/>
    </row>
    <row r="1703" spans="45:79">
      <c r="AS1703" s="16"/>
      <c r="AZ1703" s="17"/>
      <c r="BA1703" s="17"/>
      <c r="BB1703" s="17"/>
      <c r="BC1703" s="17"/>
      <c r="BD1703" s="17"/>
      <c r="BE1703" s="17"/>
      <c r="BF1703" s="17"/>
      <c r="BG1703" s="17"/>
      <c r="BH1703" s="17"/>
      <c r="BI1703" s="17"/>
      <c r="BJ1703" s="17"/>
      <c r="CA1703" s="18"/>
    </row>
    <row r="1704" spans="45:79">
      <c r="AS1704" s="16"/>
      <c r="AZ1704" s="17"/>
      <c r="BA1704" s="17"/>
      <c r="BB1704" s="17"/>
      <c r="BC1704" s="17"/>
      <c r="BD1704" s="17"/>
      <c r="BE1704" s="17"/>
      <c r="BF1704" s="17"/>
      <c r="BG1704" s="17"/>
      <c r="BH1704" s="17"/>
      <c r="BI1704" s="17"/>
      <c r="BJ1704" s="17"/>
      <c r="CA1704" s="18"/>
    </row>
    <row r="1705" spans="45:79">
      <c r="AS1705" s="16"/>
      <c r="AZ1705" s="17"/>
      <c r="BA1705" s="17"/>
      <c r="BB1705" s="17"/>
      <c r="BC1705" s="17"/>
      <c r="BD1705" s="17"/>
      <c r="BE1705" s="17"/>
      <c r="BF1705" s="17"/>
      <c r="BG1705" s="17"/>
      <c r="BH1705" s="17"/>
      <c r="BI1705" s="17"/>
      <c r="BJ1705" s="17"/>
      <c r="CA1705" s="18"/>
    </row>
    <row r="1706" spans="45:79">
      <c r="AS1706" s="16"/>
      <c r="AZ1706" s="17"/>
      <c r="BA1706" s="17"/>
      <c r="BB1706" s="17"/>
      <c r="BC1706" s="17"/>
      <c r="BD1706" s="17"/>
      <c r="BE1706" s="17"/>
      <c r="BF1706" s="17"/>
      <c r="BG1706" s="17"/>
      <c r="BH1706" s="17"/>
      <c r="BI1706" s="17"/>
      <c r="BJ1706" s="17"/>
      <c r="CA1706" s="18"/>
    </row>
    <row r="1707" spans="45:79">
      <c r="AS1707" s="16"/>
      <c r="AZ1707" s="17"/>
      <c r="BA1707" s="17"/>
      <c r="BB1707" s="17"/>
      <c r="BC1707" s="17"/>
      <c r="BD1707" s="17"/>
      <c r="BE1707" s="17"/>
      <c r="BF1707" s="17"/>
      <c r="BG1707" s="17"/>
      <c r="BH1707" s="17"/>
      <c r="BI1707" s="17"/>
      <c r="BJ1707" s="17"/>
      <c r="CA1707" s="18"/>
    </row>
    <row r="1708" spans="45:79">
      <c r="AS1708" s="16"/>
      <c r="AZ1708" s="17"/>
      <c r="BA1708" s="17"/>
      <c r="BB1708" s="17"/>
      <c r="BC1708" s="17"/>
      <c r="BD1708" s="17"/>
      <c r="BE1708" s="17"/>
      <c r="BF1708" s="17"/>
      <c r="BG1708" s="17"/>
      <c r="BH1708" s="17"/>
      <c r="BI1708" s="17"/>
      <c r="BJ1708" s="17"/>
      <c r="CA1708" s="18"/>
    </row>
    <row r="1709" spans="45:79">
      <c r="AS1709" s="16"/>
      <c r="AZ1709" s="17"/>
      <c r="BA1709" s="17"/>
      <c r="BB1709" s="17"/>
      <c r="BC1709" s="17"/>
      <c r="BD1709" s="17"/>
      <c r="BE1709" s="17"/>
      <c r="BF1709" s="17"/>
      <c r="BG1709" s="17"/>
      <c r="BH1709" s="17"/>
      <c r="BI1709" s="17"/>
      <c r="BJ1709" s="17"/>
      <c r="CA1709" s="18"/>
    </row>
    <row r="1710" spans="45:79">
      <c r="AS1710" s="16"/>
      <c r="AZ1710" s="17"/>
      <c r="BA1710" s="17"/>
      <c r="BB1710" s="17"/>
      <c r="BC1710" s="17"/>
      <c r="BD1710" s="17"/>
      <c r="BE1710" s="17"/>
      <c r="BF1710" s="17"/>
      <c r="BG1710" s="17"/>
      <c r="BH1710" s="17"/>
      <c r="BI1710" s="17"/>
      <c r="BJ1710" s="17"/>
      <c r="CA1710" s="18"/>
    </row>
    <row r="1711" spans="45:79">
      <c r="AS1711" s="16"/>
      <c r="AZ1711" s="17"/>
      <c r="BA1711" s="17"/>
      <c r="BB1711" s="17"/>
      <c r="BC1711" s="17"/>
      <c r="BD1711" s="17"/>
      <c r="BE1711" s="17"/>
      <c r="BF1711" s="17"/>
      <c r="BG1711" s="17"/>
      <c r="BH1711" s="17"/>
      <c r="BI1711" s="17"/>
      <c r="BJ1711" s="17"/>
      <c r="CA1711" s="18"/>
    </row>
    <row r="1712" spans="45:79">
      <c r="AS1712" s="16"/>
      <c r="AZ1712" s="17"/>
      <c r="BA1712" s="17"/>
      <c r="BB1712" s="17"/>
      <c r="BC1712" s="17"/>
      <c r="BD1712" s="17"/>
      <c r="BE1712" s="17"/>
      <c r="BF1712" s="17"/>
      <c r="BG1712" s="17"/>
      <c r="BH1712" s="17"/>
      <c r="BI1712" s="17"/>
      <c r="BJ1712" s="17"/>
      <c r="CA1712" s="18"/>
    </row>
    <row r="1713" spans="45:79">
      <c r="AS1713" s="16"/>
      <c r="AZ1713" s="17"/>
      <c r="BA1713" s="17"/>
      <c r="BB1713" s="17"/>
      <c r="BC1713" s="17"/>
      <c r="BD1713" s="17"/>
      <c r="BE1713" s="17"/>
      <c r="BF1713" s="17"/>
      <c r="BG1713" s="17"/>
      <c r="BH1713" s="17"/>
      <c r="BI1713" s="17"/>
      <c r="BJ1713" s="17"/>
      <c r="CA1713" s="18"/>
    </row>
    <row r="1714" spans="45:79">
      <c r="AS1714" s="16"/>
      <c r="AZ1714" s="17"/>
      <c r="BA1714" s="17"/>
      <c r="BB1714" s="17"/>
      <c r="BC1714" s="17"/>
      <c r="BD1714" s="17"/>
      <c r="BE1714" s="17"/>
      <c r="BF1714" s="17"/>
      <c r="BG1714" s="17"/>
      <c r="BH1714" s="17"/>
      <c r="BI1714" s="17"/>
      <c r="BJ1714" s="17"/>
      <c r="CA1714" s="18"/>
    </row>
    <row r="1715" spans="45:79">
      <c r="AS1715" s="16"/>
      <c r="AZ1715" s="17"/>
      <c r="BA1715" s="17"/>
      <c r="BB1715" s="17"/>
      <c r="BC1715" s="17"/>
      <c r="BD1715" s="17"/>
      <c r="BE1715" s="17"/>
      <c r="BF1715" s="17"/>
      <c r="BG1715" s="17"/>
      <c r="BH1715" s="17"/>
      <c r="BI1715" s="17"/>
      <c r="BJ1715" s="17"/>
      <c r="CA1715" s="18"/>
    </row>
    <row r="1716" spans="45:79">
      <c r="AS1716" s="16"/>
      <c r="AZ1716" s="17"/>
      <c r="BA1716" s="17"/>
      <c r="BB1716" s="17"/>
      <c r="BC1716" s="17"/>
      <c r="BD1716" s="17"/>
      <c r="BE1716" s="17"/>
      <c r="BF1716" s="17"/>
      <c r="BG1716" s="17"/>
      <c r="BH1716" s="17"/>
      <c r="BI1716" s="17"/>
      <c r="BJ1716" s="17"/>
      <c r="CA1716" s="18"/>
    </row>
    <row r="1717" spans="45:79">
      <c r="AS1717" s="16"/>
      <c r="AZ1717" s="17"/>
      <c r="BA1717" s="17"/>
      <c r="BB1717" s="17"/>
      <c r="BC1717" s="17"/>
      <c r="BD1717" s="17"/>
      <c r="BE1717" s="17"/>
      <c r="BF1717" s="17"/>
      <c r="BG1717" s="17"/>
      <c r="BH1717" s="17"/>
      <c r="BI1717" s="17"/>
      <c r="BJ1717" s="17"/>
      <c r="CA1717" s="18"/>
    </row>
    <row r="1718" spans="45:79">
      <c r="AS1718" s="16"/>
      <c r="AZ1718" s="17"/>
      <c r="BA1718" s="17"/>
      <c r="BB1718" s="17"/>
      <c r="BC1718" s="17"/>
      <c r="BD1718" s="17"/>
      <c r="BE1718" s="17"/>
      <c r="BF1718" s="17"/>
      <c r="BG1718" s="17"/>
      <c r="BH1718" s="17"/>
      <c r="BI1718" s="17"/>
      <c r="BJ1718" s="17"/>
      <c r="CA1718" s="18"/>
    </row>
    <row r="1719" spans="45:79">
      <c r="AS1719" s="16"/>
      <c r="AZ1719" s="17"/>
      <c r="BA1719" s="17"/>
      <c r="BB1719" s="17"/>
      <c r="BC1719" s="17"/>
      <c r="BD1719" s="17"/>
      <c r="BE1719" s="17"/>
      <c r="BF1719" s="17"/>
      <c r="BG1719" s="17"/>
      <c r="BH1719" s="17"/>
      <c r="BI1719" s="17"/>
      <c r="BJ1719" s="17"/>
      <c r="CA1719" s="18"/>
    </row>
    <row r="1720" spans="45:79">
      <c r="AS1720" s="16"/>
      <c r="AZ1720" s="17"/>
      <c r="BA1720" s="17"/>
      <c r="BB1720" s="17"/>
      <c r="BC1720" s="17"/>
      <c r="BD1720" s="17"/>
      <c r="BE1720" s="17"/>
      <c r="BF1720" s="17"/>
      <c r="BG1720" s="17"/>
      <c r="BH1720" s="17"/>
      <c r="BI1720" s="17"/>
      <c r="BJ1720" s="17"/>
      <c r="CA1720" s="18"/>
    </row>
    <row r="1721" spans="45:79">
      <c r="AS1721" s="16"/>
      <c r="AZ1721" s="17"/>
      <c r="BA1721" s="17"/>
      <c r="BB1721" s="17"/>
      <c r="BC1721" s="17"/>
      <c r="BD1721" s="17"/>
      <c r="BE1721" s="17"/>
      <c r="BF1721" s="17"/>
      <c r="BG1721" s="17"/>
      <c r="BH1721" s="17"/>
      <c r="BI1721" s="17"/>
      <c r="BJ1721" s="17"/>
      <c r="CA1721" s="18"/>
    </row>
    <row r="1722" spans="45:79">
      <c r="AS1722" s="16"/>
      <c r="AZ1722" s="17"/>
      <c r="BA1722" s="17"/>
      <c r="BB1722" s="17"/>
      <c r="BC1722" s="17"/>
      <c r="BD1722" s="17"/>
      <c r="BE1722" s="17"/>
      <c r="BF1722" s="17"/>
      <c r="BG1722" s="17"/>
      <c r="BH1722" s="17"/>
      <c r="BI1722" s="17"/>
      <c r="BJ1722" s="17"/>
      <c r="CA1722" s="18"/>
    </row>
    <row r="1723" spans="45:79">
      <c r="AS1723" s="16"/>
      <c r="AZ1723" s="17"/>
      <c r="BA1723" s="17"/>
      <c r="BB1723" s="17"/>
      <c r="BC1723" s="17"/>
      <c r="BD1723" s="17"/>
      <c r="BE1723" s="17"/>
      <c r="BF1723" s="17"/>
      <c r="BG1723" s="17"/>
      <c r="BH1723" s="17"/>
      <c r="BI1723" s="17"/>
      <c r="BJ1723" s="17"/>
      <c r="CA1723" s="18"/>
    </row>
    <row r="1724" spans="45:79">
      <c r="AS1724" s="16"/>
      <c r="AZ1724" s="17"/>
      <c r="BA1724" s="17"/>
      <c r="BB1724" s="17"/>
      <c r="BC1724" s="17"/>
      <c r="BD1724" s="17"/>
      <c r="BE1724" s="17"/>
      <c r="BF1724" s="17"/>
      <c r="BG1724" s="17"/>
      <c r="BH1724" s="17"/>
      <c r="BI1724" s="17"/>
      <c r="BJ1724" s="17"/>
      <c r="CA1724" s="18"/>
    </row>
    <row r="1725" spans="45:79">
      <c r="AS1725" s="16"/>
      <c r="AZ1725" s="17"/>
      <c r="BA1725" s="17"/>
      <c r="BB1725" s="17"/>
      <c r="BC1725" s="17"/>
      <c r="BD1725" s="17"/>
      <c r="BE1725" s="17"/>
      <c r="BF1725" s="17"/>
      <c r="BG1725" s="17"/>
      <c r="BH1725" s="17"/>
      <c r="BI1725" s="17"/>
      <c r="BJ1725" s="17"/>
      <c r="CA1725" s="18"/>
    </row>
    <row r="1726" spans="45:79">
      <c r="AS1726" s="16"/>
      <c r="AZ1726" s="17"/>
      <c r="BA1726" s="17"/>
      <c r="BB1726" s="17"/>
      <c r="BC1726" s="17"/>
      <c r="BD1726" s="17"/>
      <c r="BE1726" s="17"/>
      <c r="BF1726" s="17"/>
      <c r="BG1726" s="17"/>
      <c r="BH1726" s="17"/>
      <c r="BI1726" s="17"/>
      <c r="BJ1726" s="17"/>
      <c r="CA1726" s="18"/>
    </row>
    <row r="1727" spans="45:79">
      <c r="AS1727" s="16"/>
      <c r="AZ1727" s="17"/>
      <c r="BA1727" s="17"/>
      <c r="BB1727" s="17"/>
      <c r="BC1727" s="17"/>
      <c r="BD1727" s="17"/>
      <c r="BE1727" s="17"/>
      <c r="BF1727" s="17"/>
      <c r="BG1727" s="17"/>
      <c r="BH1727" s="17"/>
      <c r="BI1727" s="17"/>
      <c r="BJ1727" s="17"/>
      <c r="CA1727" s="18"/>
    </row>
    <row r="1728" spans="45:79">
      <c r="AS1728" s="16"/>
      <c r="AZ1728" s="17"/>
      <c r="BA1728" s="17"/>
      <c r="BB1728" s="17"/>
      <c r="BC1728" s="17"/>
      <c r="BD1728" s="17"/>
      <c r="BE1728" s="17"/>
      <c r="BF1728" s="17"/>
      <c r="BG1728" s="17"/>
      <c r="BH1728" s="17"/>
      <c r="BI1728" s="17"/>
      <c r="BJ1728" s="17"/>
      <c r="CA1728" s="18"/>
    </row>
    <row r="1729" spans="45:79">
      <c r="AS1729" s="16"/>
      <c r="AZ1729" s="17"/>
      <c r="BA1729" s="17"/>
      <c r="BB1729" s="17"/>
      <c r="BC1729" s="17"/>
      <c r="BD1729" s="17"/>
      <c r="BE1729" s="17"/>
      <c r="BF1729" s="17"/>
      <c r="BG1729" s="17"/>
      <c r="BH1729" s="17"/>
      <c r="BI1729" s="17"/>
      <c r="BJ1729" s="17"/>
      <c r="CA1729" s="18"/>
    </row>
    <row r="1730" spans="45:79">
      <c r="AS1730" s="16"/>
      <c r="AZ1730" s="17"/>
      <c r="BA1730" s="17"/>
      <c r="BB1730" s="17"/>
      <c r="BC1730" s="17"/>
      <c r="BD1730" s="17"/>
      <c r="BE1730" s="17"/>
      <c r="BF1730" s="17"/>
      <c r="BG1730" s="17"/>
      <c r="BH1730" s="17"/>
      <c r="BI1730" s="17"/>
      <c r="BJ1730" s="17"/>
      <c r="CA1730" s="18"/>
    </row>
    <row r="1731" spans="45:79">
      <c r="AS1731" s="16"/>
      <c r="AZ1731" s="17"/>
      <c r="BA1731" s="17"/>
      <c r="BB1731" s="17"/>
      <c r="BC1731" s="17"/>
      <c r="BD1731" s="17"/>
      <c r="BE1731" s="17"/>
      <c r="BF1731" s="17"/>
      <c r="BG1731" s="17"/>
      <c r="BH1731" s="17"/>
      <c r="BI1731" s="17"/>
      <c r="BJ1731" s="17"/>
      <c r="CA1731" s="18"/>
    </row>
    <row r="1732" spans="45:79">
      <c r="AS1732" s="16"/>
      <c r="AZ1732" s="17"/>
      <c r="BA1732" s="17"/>
      <c r="BB1732" s="17"/>
      <c r="BC1732" s="17"/>
      <c r="BD1732" s="17"/>
      <c r="BE1732" s="17"/>
      <c r="BF1732" s="17"/>
      <c r="BG1732" s="17"/>
      <c r="BH1732" s="17"/>
      <c r="BI1732" s="17"/>
      <c r="BJ1732" s="17"/>
      <c r="CA1732" s="18"/>
    </row>
    <row r="1733" spans="45:79">
      <c r="AS1733" s="16"/>
      <c r="AZ1733" s="17"/>
      <c r="BA1733" s="17"/>
      <c r="BB1733" s="17"/>
      <c r="BC1733" s="17"/>
      <c r="BD1733" s="17"/>
      <c r="BE1733" s="17"/>
      <c r="BF1733" s="17"/>
      <c r="BG1733" s="17"/>
      <c r="BH1733" s="17"/>
      <c r="BI1733" s="17"/>
      <c r="BJ1733" s="17"/>
      <c r="CA1733" s="18"/>
    </row>
    <row r="1734" spans="45:79">
      <c r="AS1734" s="16"/>
      <c r="AZ1734" s="17"/>
      <c r="BA1734" s="17"/>
      <c r="BB1734" s="17"/>
      <c r="BC1734" s="17"/>
      <c r="BD1734" s="17"/>
      <c r="BE1734" s="17"/>
      <c r="BF1734" s="17"/>
      <c r="BG1734" s="17"/>
      <c r="BH1734" s="17"/>
      <c r="BI1734" s="17"/>
      <c r="BJ1734" s="17"/>
      <c r="CA1734" s="18"/>
    </row>
    <row r="1735" spans="45:79">
      <c r="AS1735" s="16"/>
      <c r="AZ1735" s="17"/>
      <c r="BA1735" s="17"/>
      <c r="BB1735" s="17"/>
      <c r="BC1735" s="17"/>
      <c r="BD1735" s="17"/>
      <c r="BE1735" s="17"/>
      <c r="BF1735" s="17"/>
      <c r="BG1735" s="17"/>
      <c r="BH1735" s="17"/>
      <c r="BI1735" s="17"/>
      <c r="BJ1735" s="17"/>
      <c r="CA1735" s="18"/>
    </row>
    <row r="1736" spans="45:79">
      <c r="AS1736" s="16"/>
      <c r="AZ1736" s="17"/>
      <c r="BA1736" s="17"/>
      <c r="BB1736" s="17"/>
      <c r="BC1736" s="17"/>
      <c r="BD1736" s="17"/>
      <c r="BE1736" s="17"/>
      <c r="BF1736" s="17"/>
      <c r="BG1736" s="17"/>
      <c r="BH1736" s="17"/>
      <c r="BI1736" s="17"/>
      <c r="BJ1736" s="17"/>
      <c r="CA1736" s="18"/>
    </row>
    <row r="1737" spans="45:79">
      <c r="AS1737" s="16"/>
      <c r="AZ1737" s="17"/>
      <c r="BA1737" s="17"/>
      <c r="BB1737" s="17"/>
      <c r="BC1737" s="17"/>
      <c r="BD1737" s="17"/>
      <c r="BE1737" s="17"/>
      <c r="BF1737" s="17"/>
      <c r="BG1737" s="17"/>
      <c r="BH1737" s="17"/>
      <c r="BI1737" s="17"/>
      <c r="BJ1737" s="17"/>
      <c r="CA1737" s="18"/>
    </row>
    <row r="1738" spans="45:79">
      <c r="AS1738" s="16"/>
      <c r="AZ1738" s="17"/>
      <c r="BA1738" s="17"/>
      <c r="BB1738" s="17"/>
      <c r="BC1738" s="17"/>
      <c r="BD1738" s="17"/>
      <c r="BE1738" s="17"/>
      <c r="BF1738" s="17"/>
      <c r="BG1738" s="17"/>
      <c r="BH1738" s="17"/>
      <c r="BI1738" s="17"/>
      <c r="BJ1738" s="17"/>
      <c r="CA1738" s="18"/>
    </row>
    <row r="1739" spans="45:79">
      <c r="AS1739" s="16"/>
      <c r="AZ1739" s="17"/>
      <c r="BA1739" s="17"/>
      <c r="BB1739" s="17"/>
      <c r="BC1739" s="17"/>
      <c r="BD1739" s="17"/>
      <c r="BE1739" s="17"/>
      <c r="BF1739" s="17"/>
      <c r="BG1739" s="17"/>
      <c r="BH1739" s="17"/>
      <c r="BI1739" s="17"/>
      <c r="BJ1739" s="17"/>
      <c r="CA1739" s="18"/>
    </row>
    <row r="1740" spans="45:79">
      <c r="AS1740" s="16"/>
      <c r="AZ1740" s="17"/>
      <c r="BA1740" s="17"/>
      <c r="BB1740" s="17"/>
      <c r="BC1740" s="17"/>
      <c r="BD1740" s="17"/>
      <c r="BE1740" s="17"/>
      <c r="BF1740" s="17"/>
      <c r="BG1740" s="17"/>
      <c r="BH1740" s="17"/>
      <c r="BI1740" s="17"/>
      <c r="BJ1740" s="17"/>
      <c r="CA1740" s="18"/>
    </row>
    <row r="1741" spans="45:79">
      <c r="AS1741" s="16"/>
      <c r="AZ1741" s="17"/>
      <c r="BA1741" s="17"/>
      <c r="BB1741" s="17"/>
      <c r="BC1741" s="17"/>
      <c r="BD1741" s="17"/>
      <c r="BE1741" s="17"/>
      <c r="BF1741" s="17"/>
      <c r="BG1741" s="17"/>
      <c r="BH1741" s="17"/>
      <c r="BI1741" s="17"/>
      <c r="BJ1741" s="17"/>
      <c r="CA1741" s="18"/>
    </row>
    <row r="1742" spans="45:79">
      <c r="AS1742" s="16"/>
      <c r="AZ1742" s="17"/>
      <c r="BA1742" s="17"/>
      <c r="BB1742" s="17"/>
      <c r="BC1742" s="17"/>
      <c r="BD1742" s="17"/>
      <c r="BE1742" s="17"/>
      <c r="BF1742" s="17"/>
      <c r="BG1742" s="17"/>
      <c r="BH1742" s="17"/>
      <c r="BI1742" s="17"/>
      <c r="BJ1742" s="17"/>
      <c r="CA1742" s="18"/>
    </row>
    <row r="1743" spans="45:79">
      <c r="AS1743" s="16"/>
      <c r="AZ1743" s="17"/>
      <c r="BA1743" s="17"/>
      <c r="BB1743" s="17"/>
      <c r="BC1743" s="17"/>
      <c r="BD1743" s="17"/>
      <c r="BE1743" s="17"/>
      <c r="BF1743" s="17"/>
      <c r="BG1743" s="17"/>
      <c r="BH1743" s="17"/>
      <c r="BI1743" s="17"/>
      <c r="BJ1743" s="17"/>
      <c r="CA1743" s="18"/>
    </row>
    <row r="1744" spans="45:79">
      <c r="AS1744" s="16"/>
      <c r="AZ1744" s="17"/>
      <c r="BA1744" s="17"/>
      <c r="BB1744" s="17"/>
      <c r="BC1744" s="17"/>
      <c r="BD1744" s="17"/>
      <c r="BE1744" s="17"/>
      <c r="BF1744" s="17"/>
      <c r="BG1744" s="17"/>
      <c r="BH1744" s="17"/>
      <c r="BI1744" s="17"/>
      <c r="BJ1744" s="17"/>
      <c r="CA1744" s="18"/>
    </row>
    <row r="1745" spans="45:79">
      <c r="AS1745" s="16"/>
      <c r="AZ1745" s="17"/>
      <c r="BA1745" s="17"/>
      <c r="BB1745" s="17"/>
      <c r="BC1745" s="17"/>
      <c r="BD1745" s="17"/>
      <c r="BE1745" s="17"/>
      <c r="BF1745" s="17"/>
      <c r="BG1745" s="17"/>
      <c r="BH1745" s="17"/>
      <c r="BI1745" s="17"/>
      <c r="BJ1745" s="17"/>
      <c r="CA1745" s="18"/>
    </row>
    <row r="1746" spans="45:79">
      <c r="AS1746" s="16"/>
      <c r="AZ1746" s="17"/>
      <c r="BA1746" s="17"/>
      <c r="BB1746" s="17"/>
      <c r="BC1746" s="17"/>
      <c r="BD1746" s="17"/>
      <c r="BE1746" s="17"/>
      <c r="BF1746" s="17"/>
      <c r="BG1746" s="17"/>
      <c r="BH1746" s="17"/>
      <c r="BI1746" s="17"/>
      <c r="BJ1746" s="17"/>
      <c r="CA1746" s="18"/>
    </row>
    <row r="1747" spans="45:79">
      <c r="AS1747" s="16"/>
      <c r="AZ1747" s="17"/>
      <c r="BA1747" s="17"/>
      <c r="BB1747" s="17"/>
      <c r="BC1747" s="17"/>
      <c r="BD1747" s="17"/>
      <c r="BE1747" s="17"/>
      <c r="BF1747" s="17"/>
      <c r="BG1747" s="17"/>
      <c r="BH1747" s="17"/>
      <c r="BI1747" s="17"/>
      <c r="BJ1747" s="17"/>
      <c r="CA1747" s="18"/>
    </row>
    <row r="1748" spans="45:79">
      <c r="AS1748" s="16"/>
      <c r="AZ1748" s="17"/>
      <c r="BA1748" s="17"/>
      <c r="BB1748" s="17"/>
      <c r="BC1748" s="17"/>
      <c r="BD1748" s="17"/>
      <c r="BE1748" s="17"/>
      <c r="BF1748" s="17"/>
      <c r="BG1748" s="17"/>
      <c r="BH1748" s="17"/>
      <c r="BI1748" s="17"/>
      <c r="BJ1748" s="17"/>
      <c r="CA1748" s="18"/>
    </row>
    <row r="1749" spans="45:79">
      <c r="AS1749" s="16"/>
      <c r="AZ1749" s="17"/>
      <c r="BA1749" s="17"/>
      <c r="BB1749" s="17"/>
      <c r="BC1749" s="17"/>
      <c r="BD1749" s="17"/>
      <c r="BE1749" s="17"/>
      <c r="BF1749" s="17"/>
      <c r="BG1749" s="17"/>
      <c r="BH1749" s="17"/>
      <c r="BI1749" s="17"/>
      <c r="BJ1749" s="17"/>
      <c r="CA1749" s="18"/>
    </row>
    <row r="1750" spans="45:79">
      <c r="AS1750" s="16"/>
      <c r="AZ1750" s="17"/>
      <c r="BA1750" s="17"/>
      <c r="BB1750" s="17"/>
      <c r="BC1750" s="17"/>
      <c r="BD1750" s="17"/>
      <c r="BE1750" s="17"/>
      <c r="BF1750" s="17"/>
      <c r="BG1750" s="17"/>
      <c r="BH1750" s="17"/>
      <c r="BI1750" s="17"/>
      <c r="BJ1750" s="17"/>
      <c r="CA1750" s="18"/>
    </row>
    <row r="1751" spans="45:79">
      <c r="AS1751" s="16"/>
      <c r="AZ1751" s="17"/>
      <c r="BA1751" s="17"/>
      <c r="BB1751" s="17"/>
      <c r="BC1751" s="17"/>
      <c r="BD1751" s="17"/>
      <c r="BE1751" s="17"/>
      <c r="BF1751" s="17"/>
      <c r="BG1751" s="17"/>
      <c r="BH1751" s="17"/>
      <c r="BI1751" s="17"/>
      <c r="BJ1751" s="17"/>
      <c r="CA1751" s="18"/>
    </row>
    <row r="1752" spans="45:79">
      <c r="AS1752" s="16"/>
      <c r="AZ1752" s="17"/>
      <c r="BA1752" s="17"/>
      <c r="BB1752" s="17"/>
      <c r="BC1752" s="17"/>
      <c r="BD1752" s="17"/>
      <c r="BE1752" s="17"/>
      <c r="BF1752" s="17"/>
      <c r="BG1752" s="17"/>
      <c r="BH1752" s="17"/>
      <c r="BI1752" s="17"/>
      <c r="BJ1752" s="17"/>
      <c r="CA1752" s="18"/>
    </row>
    <row r="1753" spans="45:79">
      <c r="AS1753" s="16"/>
      <c r="AZ1753" s="17"/>
      <c r="BA1753" s="17"/>
      <c r="BB1753" s="17"/>
      <c r="BC1753" s="17"/>
      <c r="BD1753" s="17"/>
      <c r="BE1753" s="17"/>
      <c r="BF1753" s="17"/>
      <c r="BG1753" s="17"/>
      <c r="BH1753" s="17"/>
      <c r="BI1753" s="17"/>
      <c r="BJ1753" s="17"/>
      <c r="CA1753" s="18"/>
    </row>
    <row r="1754" spans="45:79">
      <c r="AS1754" s="16"/>
      <c r="AZ1754" s="17"/>
      <c r="BA1754" s="17"/>
      <c r="BB1754" s="17"/>
      <c r="BC1754" s="17"/>
      <c r="BD1754" s="17"/>
      <c r="BE1754" s="17"/>
      <c r="BF1754" s="17"/>
      <c r="BG1754" s="17"/>
      <c r="BH1754" s="17"/>
      <c r="BI1754" s="17"/>
      <c r="BJ1754" s="17"/>
      <c r="CA1754" s="18"/>
    </row>
    <row r="1755" spans="45:79">
      <c r="AS1755" s="16"/>
      <c r="AZ1755" s="17"/>
      <c r="BA1755" s="17"/>
      <c r="BB1755" s="17"/>
      <c r="BC1755" s="17"/>
      <c r="BD1755" s="17"/>
      <c r="BE1755" s="17"/>
      <c r="BF1755" s="17"/>
      <c r="BG1755" s="17"/>
      <c r="BH1755" s="17"/>
      <c r="BI1755" s="17"/>
      <c r="BJ1755" s="17"/>
      <c r="CA1755" s="18"/>
    </row>
    <row r="1756" spans="45:79">
      <c r="AS1756" s="16"/>
      <c r="AZ1756" s="17"/>
      <c r="BA1756" s="17"/>
      <c r="BB1756" s="17"/>
      <c r="BC1756" s="17"/>
      <c r="BD1756" s="17"/>
      <c r="BE1756" s="17"/>
      <c r="BF1756" s="17"/>
      <c r="BG1756" s="17"/>
      <c r="BH1756" s="17"/>
      <c r="BI1756" s="17"/>
      <c r="BJ1756" s="17"/>
      <c r="CA1756" s="18"/>
    </row>
    <row r="1757" spans="45:79">
      <c r="AS1757" s="16"/>
      <c r="AZ1757" s="17"/>
      <c r="BA1757" s="17"/>
      <c r="BB1757" s="17"/>
      <c r="BC1757" s="17"/>
      <c r="BD1757" s="17"/>
      <c r="BE1757" s="17"/>
      <c r="BF1757" s="17"/>
      <c r="BG1757" s="17"/>
      <c r="BH1757" s="17"/>
      <c r="BI1757" s="17"/>
      <c r="BJ1757" s="17"/>
      <c r="CA1757" s="18"/>
    </row>
    <row r="1758" spans="45:79">
      <c r="AS1758" s="16"/>
      <c r="AZ1758" s="17"/>
      <c r="BA1758" s="17"/>
      <c r="BB1758" s="17"/>
      <c r="BC1758" s="17"/>
      <c r="BD1758" s="17"/>
      <c r="BE1758" s="17"/>
      <c r="BF1758" s="17"/>
      <c r="BG1758" s="17"/>
      <c r="BH1758" s="17"/>
      <c r="BI1758" s="17"/>
      <c r="BJ1758" s="17"/>
      <c r="CA1758" s="18"/>
    </row>
    <row r="1759" spans="45:79">
      <c r="AS1759" s="16"/>
      <c r="AZ1759" s="17"/>
      <c r="BA1759" s="17"/>
      <c r="BB1759" s="17"/>
      <c r="BC1759" s="17"/>
      <c r="BD1759" s="17"/>
      <c r="BE1759" s="17"/>
      <c r="BF1759" s="17"/>
      <c r="BG1759" s="17"/>
      <c r="BH1759" s="17"/>
      <c r="BI1759" s="17"/>
      <c r="BJ1759" s="17"/>
      <c r="CA1759" s="18"/>
    </row>
    <row r="1760" spans="45:79">
      <c r="AS1760" s="16"/>
      <c r="AZ1760" s="17"/>
      <c r="BA1760" s="17"/>
      <c r="BB1760" s="17"/>
      <c r="BC1760" s="17"/>
      <c r="BD1760" s="17"/>
      <c r="BE1760" s="17"/>
      <c r="BF1760" s="17"/>
      <c r="BG1760" s="17"/>
      <c r="BH1760" s="17"/>
      <c r="BI1760" s="17"/>
      <c r="BJ1760" s="17"/>
      <c r="CA1760" s="18"/>
    </row>
    <row r="1761" spans="45:79">
      <c r="AS1761" s="16"/>
      <c r="AZ1761" s="17"/>
      <c r="BA1761" s="17"/>
      <c r="BB1761" s="17"/>
      <c r="BC1761" s="17"/>
      <c r="BD1761" s="17"/>
      <c r="BE1761" s="17"/>
      <c r="BF1761" s="17"/>
      <c r="BG1761" s="17"/>
      <c r="BH1761" s="17"/>
      <c r="BI1761" s="17"/>
      <c r="BJ1761" s="17"/>
      <c r="CA1761" s="18"/>
    </row>
    <row r="1762" spans="45:79">
      <c r="AS1762" s="16"/>
      <c r="AZ1762" s="17"/>
      <c r="BA1762" s="17"/>
      <c r="BB1762" s="17"/>
      <c r="BC1762" s="17"/>
      <c r="BD1762" s="17"/>
      <c r="BE1762" s="17"/>
      <c r="BF1762" s="17"/>
      <c r="BG1762" s="17"/>
      <c r="BH1762" s="17"/>
      <c r="BI1762" s="17"/>
      <c r="BJ1762" s="17"/>
      <c r="CA1762" s="18"/>
    </row>
    <row r="1763" spans="45:79">
      <c r="AS1763" s="16"/>
      <c r="AZ1763" s="17"/>
      <c r="BA1763" s="17"/>
      <c r="BB1763" s="17"/>
      <c r="BC1763" s="17"/>
      <c r="BD1763" s="17"/>
      <c r="BE1763" s="17"/>
      <c r="BF1763" s="17"/>
      <c r="BG1763" s="17"/>
      <c r="BH1763" s="17"/>
      <c r="BI1763" s="17"/>
      <c r="BJ1763" s="17"/>
      <c r="CA1763" s="18"/>
    </row>
    <row r="1764" spans="45:79">
      <c r="AS1764" s="16"/>
      <c r="AZ1764" s="17"/>
      <c r="BA1764" s="17"/>
      <c r="BB1764" s="17"/>
      <c r="BC1764" s="17"/>
      <c r="BD1764" s="17"/>
      <c r="BE1764" s="17"/>
      <c r="BF1764" s="17"/>
      <c r="BG1764" s="17"/>
      <c r="BH1764" s="17"/>
      <c r="BI1764" s="17"/>
      <c r="BJ1764" s="17"/>
      <c r="CA1764" s="18"/>
    </row>
    <row r="1765" spans="45:79">
      <c r="AS1765" s="16"/>
      <c r="AZ1765" s="17"/>
      <c r="BA1765" s="17"/>
      <c r="BB1765" s="17"/>
      <c r="BC1765" s="17"/>
      <c r="BD1765" s="17"/>
      <c r="BE1765" s="17"/>
      <c r="BF1765" s="17"/>
      <c r="BG1765" s="17"/>
      <c r="BH1765" s="17"/>
      <c r="BI1765" s="17"/>
      <c r="BJ1765" s="17"/>
      <c r="CA1765" s="18"/>
    </row>
    <row r="1766" spans="45:79">
      <c r="AS1766" s="16"/>
      <c r="AZ1766" s="17"/>
      <c r="BA1766" s="17"/>
      <c r="BB1766" s="17"/>
      <c r="BC1766" s="17"/>
      <c r="BD1766" s="17"/>
      <c r="BE1766" s="17"/>
      <c r="BF1766" s="17"/>
      <c r="BG1766" s="17"/>
      <c r="BH1766" s="17"/>
      <c r="BI1766" s="17"/>
      <c r="BJ1766" s="17"/>
      <c r="CA1766" s="18"/>
    </row>
    <row r="1767" spans="45:79">
      <c r="AS1767" s="16"/>
      <c r="AZ1767" s="17"/>
      <c r="BA1767" s="17"/>
      <c r="BB1767" s="17"/>
      <c r="BC1767" s="17"/>
      <c r="BD1767" s="17"/>
      <c r="BE1767" s="17"/>
      <c r="BF1767" s="17"/>
      <c r="BG1767" s="17"/>
      <c r="BH1767" s="17"/>
      <c r="BI1767" s="17"/>
      <c r="BJ1767" s="17"/>
      <c r="CA1767" s="18"/>
    </row>
    <row r="1768" spans="45:79">
      <c r="AS1768" s="16"/>
      <c r="AZ1768" s="17"/>
      <c r="BA1768" s="17"/>
      <c r="BB1768" s="17"/>
      <c r="BC1768" s="17"/>
      <c r="BD1768" s="17"/>
      <c r="BE1768" s="17"/>
      <c r="BF1768" s="17"/>
      <c r="BG1768" s="17"/>
      <c r="BH1768" s="17"/>
      <c r="BI1768" s="17"/>
      <c r="BJ1768" s="17"/>
      <c r="CA1768" s="18"/>
    </row>
    <row r="1769" spans="45:79">
      <c r="AS1769" s="16"/>
      <c r="AZ1769" s="17"/>
      <c r="BA1769" s="17"/>
      <c r="BB1769" s="17"/>
      <c r="BC1769" s="17"/>
      <c r="BD1769" s="17"/>
      <c r="BE1769" s="17"/>
      <c r="BF1769" s="17"/>
      <c r="BG1769" s="17"/>
      <c r="BH1769" s="17"/>
      <c r="BI1769" s="17"/>
      <c r="BJ1769" s="17"/>
      <c r="CA1769" s="18"/>
    </row>
    <row r="1770" spans="45:79">
      <c r="AS1770" s="16"/>
      <c r="AZ1770" s="17"/>
      <c r="BA1770" s="17"/>
      <c r="BB1770" s="17"/>
      <c r="BC1770" s="17"/>
      <c r="BD1770" s="17"/>
      <c r="BE1770" s="17"/>
      <c r="BF1770" s="17"/>
      <c r="BG1770" s="17"/>
      <c r="BH1770" s="17"/>
      <c r="BI1770" s="17"/>
      <c r="BJ1770" s="17"/>
      <c r="CA1770" s="18"/>
    </row>
    <row r="1771" spans="45:79">
      <c r="AS1771" s="16"/>
      <c r="AZ1771" s="17"/>
      <c r="BA1771" s="17"/>
      <c r="BB1771" s="17"/>
      <c r="BC1771" s="17"/>
      <c r="BD1771" s="17"/>
      <c r="BE1771" s="17"/>
      <c r="BF1771" s="17"/>
      <c r="BG1771" s="17"/>
      <c r="BH1771" s="17"/>
      <c r="BI1771" s="17"/>
      <c r="BJ1771" s="17"/>
      <c r="CA1771" s="18"/>
    </row>
    <row r="1772" spans="45:79">
      <c r="AS1772" s="16"/>
      <c r="AZ1772" s="17"/>
      <c r="BA1772" s="17"/>
      <c r="BB1772" s="17"/>
      <c r="BC1772" s="17"/>
      <c r="BD1772" s="17"/>
      <c r="BE1772" s="17"/>
      <c r="BF1772" s="17"/>
      <c r="BG1772" s="17"/>
      <c r="BH1772" s="17"/>
      <c r="BI1772" s="17"/>
      <c r="BJ1772" s="17"/>
      <c r="CA1772" s="18"/>
    </row>
    <row r="1773" spans="45:79">
      <c r="AS1773" s="16"/>
      <c r="AZ1773" s="17"/>
      <c r="BA1773" s="17"/>
      <c r="BB1773" s="17"/>
      <c r="BC1773" s="17"/>
      <c r="BD1773" s="17"/>
      <c r="BE1773" s="17"/>
      <c r="BF1773" s="17"/>
      <c r="BG1773" s="17"/>
      <c r="BH1773" s="17"/>
      <c r="BI1773" s="17"/>
      <c r="BJ1773" s="17"/>
      <c r="CA1773" s="18"/>
    </row>
    <row r="1774" spans="45:79">
      <c r="AS1774" s="16"/>
      <c r="AZ1774" s="17"/>
      <c r="BA1774" s="17"/>
      <c r="BB1774" s="17"/>
      <c r="BC1774" s="17"/>
      <c r="BD1774" s="17"/>
      <c r="BE1774" s="17"/>
      <c r="BF1774" s="17"/>
      <c r="BG1774" s="17"/>
      <c r="BH1774" s="17"/>
      <c r="BI1774" s="17"/>
      <c r="BJ1774" s="17"/>
      <c r="CA1774" s="18"/>
    </row>
    <row r="1775" spans="45:79">
      <c r="AS1775" s="16"/>
      <c r="AZ1775" s="17"/>
      <c r="BA1775" s="17"/>
      <c r="BB1775" s="17"/>
      <c r="BC1775" s="17"/>
      <c r="BD1775" s="17"/>
      <c r="BE1775" s="17"/>
      <c r="BF1775" s="17"/>
      <c r="BG1775" s="17"/>
      <c r="BH1775" s="17"/>
      <c r="BI1775" s="17"/>
      <c r="BJ1775" s="17"/>
      <c r="CA1775" s="18"/>
    </row>
    <row r="1776" spans="45:79">
      <c r="AS1776" s="16"/>
      <c r="AZ1776" s="17"/>
      <c r="BA1776" s="17"/>
      <c r="BB1776" s="17"/>
      <c r="BC1776" s="17"/>
      <c r="BD1776" s="17"/>
      <c r="BE1776" s="17"/>
      <c r="BF1776" s="17"/>
      <c r="BG1776" s="17"/>
      <c r="BH1776" s="17"/>
      <c r="BI1776" s="17"/>
      <c r="BJ1776" s="17"/>
      <c r="CA1776" s="18"/>
    </row>
    <row r="1777" spans="45:79">
      <c r="AS1777" s="16"/>
      <c r="AZ1777" s="17"/>
      <c r="BA1777" s="17"/>
      <c r="BB1777" s="17"/>
      <c r="BC1777" s="17"/>
      <c r="BD1777" s="17"/>
      <c r="BE1777" s="17"/>
      <c r="BF1777" s="17"/>
      <c r="BG1777" s="17"/>
      <c r="BH1777" s="17"/>
      <c r="BI1777" s="17"/>
      <c r="BJ1777" s="17"/>
      <c r="CA1777" s="18"/>
    </row>
    <row r="1778" spans="45:79">
      <c r="AS1778" s="16"/>
      <c r="AZ1778" s="17"/>
      <c r="BA1778" s="17"/>
      <c r="BB1778" s="17"/>
      <c r="BC1778" s="17"/>
      <c r="BD1778" s="17"/>
      <c r="BE1778" s="17"/>
      <c r="BF1778" s="17"/>
      <c r="BG1778" s="17"/>
      <c r="BH1778" s="17"/>
      <c r="BI1778" s="17"/>
      <c r="BJ1778" s="17"/>
      <c r="CA1778" s="18"/>
    </row>
    <row r="1779" spans="45:79">
      <c r="AS1779" s="16"/>
      <c r="AZ1779" s="17"/>
      <c r="BA1779" s="17"/>
      <c r="BB1779" s="17"/>
      <c r="BC1779" s="17"/>
      <c r="BD1779" s="17"/>
      <c r="BE1779" s="17"/>
      <c r="BF1779" s="17"/>
      <c r="BG1779" s="17"/>
      <c r="BH1779" s="17"/>
      <c r="BI1779" s="17"/>
      <c r="BJ1779" s="17"/>
      <c r="CA1779" s="18"/>
    </row>
    <row r="1780" spans="45:79">
      <c r="AS1780" s="16"/>
      <c r="AZ1780" s="17"/>
      <c r="BA1780" s="17"/>
      <c r="BB1780" s="17"/>
      <c r="BC1780" s="17"/>
      <c r="BD1780" s="17"/>
      <c r="BE1780" s="17"/>
      <c r="BF1780" s="17"/>
      <c r="BG1780" s="17"/>
      <c r="BH1780" s="17"/>
      <c r="BI1780" s="17"/>
      <c r="BJ1780" s="17"/>
      <c r="CA1780" s="18"/>
    </row>
    <row r="1781" spans="45:79">
      <c r="AS1781" s="16"/>
      <c r="AZ1781" s="17"/>
      <c r="BA1781" s="17"/>
      <c r="BB1781" s="17"/>
      <c r="BC1781" s="17"/>
      <c r="BD1781" s="17"/>
      <c r="BE1781" s="17"/>
      <c r="BF1781" s="17"/>
      <c r="BG1781" s="17"/>
      <c r="BH1781" s="17"/>
      <c r="BI1781" s="17"/>
      <c r="BJ1781" s="17"/>
      <c r="CA1781" s="18"/>
    </row>
    <row r="1782" spans="45:79">
      <c r="AS1782" s="16"/>
      <c r="AZ1782" s="17"/>
      <c r="BA1782" s="17"/>
      <c r="BB1782" s="17"/>
      <c r="BC1782" s="17"/>
      <c r="BD1782" s="17"/>
      <c r="BE1782" s="17"/>
      <c r="BF1782" s="17"/>
      <c r="BG1782" s="17"/>
      <c r="BH1782" s="17"/>
      <c r="BI1782" s="17"/>
      <c r="BJ1782" s="17"/>
      <c r="CA1782" s="18"/>
    </row>
    <row r="1783" spans="45:79">
      <c r="AS1783" s="16"/>
      <c r="AZ1783" s="17"/>
      <c r="BA1783" s="17"/>
      <c r="BB1783" s="17"/>
      <c r="BC1783" s="17"/>
      <c r="BD1783" s="17"/>
      <c r="BE1783" s="17"/>
      <c r="BF1783" s="17"/>
      <c r="BG1783" s="17"/>
      <c r="BH1783" s="17"/>
      <c r="BI1783" s="17"/>
      <c r="BJ1783" s="17"/>
      <c r="CA1783" s="18"/>
    </row>
    <row r="1784" spans="45:79">
      <c r="AS1784" s="16"/>
      <c r="AZ1784" s="17"/>
      <c r="BA1784" s="17"/>
      <c r="BB1784" s="17"/>
      <c r="BC1784" s="17"/>
      <c r="BD1784" s="17"/>
      <c r="BE1784" s="17"/>
      <c r="BF1784" s="17"/>
      <c r="BG1784" s="17"/>
      <c r="BH1784" s="17"/>
      <c r="BI1784" s="17"/>
      <c r="BJ1784" s="17"/>
      <c r="CA1784" s="18"/>
    </row>
    <row r="1785" spans="45:79">
      <c r="AS1785" s="16"/>
      <c r="AZ1785" s="17"/>
      <c r="BA1785" s="17"/>
      <c r="BB1785" s="17"/>
      <c r="BC1785" s="17"/>
      <c r="BD1785" s="17"/>
      <c r="BE1785" s="17"/>
      <c r="BF1785" s="17"/>
      <c r="BG1785" s="17"/>
      <c r="BH1785" s="17"/>
      <c r="BI1785" s="17"/>
      <c r="BJ1785" s="17"/>
      <c r="CA1785" s="18"/>
    </row>
    <row r="1786" spans="45:79">
      <c r="AS1786" s="16"/>
      <c r="AZ1786" s="17"/>
      <c r="BA1786" s="17"/>
      <c r="BB1786" s="17"/>
      <c r="BC1786" s="17"/>
      <c r="BD1786" s="17"/>
      <c r="BE1786" s="17"/>
      <c r="BF1786" s="17"/>
      <c r="BG1786" s="17"/>
      <c r="BH1786" s="17"/>
      <c r="BI1786" s="17"/>
      <c r="BJ1786" s="17"/>
      <c r="CA1786" s="18"/>
    </row>
    <row r="1787" spans="45:79">
      <c r="AS1787" s="16"/>
      <c r="AZ1787" s="17"/>
      <c r="BA1787" s="17"/>
      <c r="BB1787" s="17"/>
      <c r="BC1787" s="17"/>
      <c r="BD1787" s="17"/>
      <c r="BE1787" s="17"/>
      <c r="BF1787" s="17"/>
      <c r="BG1787" s="17"/>
      <c r="BH1787" s="17"/>
      <c r="BI1787" s="17"/>
      <c r="BJ1787" s="17"/>
      <c r="CA1787" s="18"/>
    </row>
    <row r="1788" spans="45:79">
      <c r="AS1788" s="16"/>
      <c r="AZ1788" s="17"/>
      <c r="BA1788" s="17"/>
      <c r="BB1788" s="17"/>
      <c r="BC1788" s="17"/>
      <c r="BD1788" s="17"/>
      <c r="BE1788" s="17"/>
      <c r="BF1788" s="17"/>
      <c r="BG1788" s="17"/>
      <c r="BH1788" s="17"/>
      <c r="BI1788" s="17"/>
      <c r="BJ1788" s="17"/>
      <c r="CA1788" s="18"/>
    </row>
    <row r="1789" spans="45:79">
      <c r="AS1789" s="16"/>
      <c r="AZ1789" s="17"/>
      <c r="BA1789" s="17"/>
      <c r="BB1789" s="17"/>
      <c r="BC1789" s="17"/>
      <c r="BD1789" s="17"/>
      <c r="BE1789" s="17"/>
      <c r="BF1789" s="17"/>
      <c r="BG1789" s="17"/>
      <c r="BH1789" s="17"/>
      <c r="BI1789" s="17"/>
      <c r="BJ1789" s="17"/>
      <c r="CA1789" s="18"/>
    </row>
    <row r="1790" spans="45:79">
      <c r="AS1790" s="16"/>
      <c r="AZ1790" s="17"/>
      <c r="BA1790" s="17"/>
      <c r="BB1790" s="17"/>
      <c r="BC1790" s="17"/>
      <c r="BD1790" s="17"/>
      <c r="BE1790" s="17"/>
      <c r="BF1790" s="17"/>
      <c r="BG1790" s="17"/>
      <c r="BH1790" s="17"/>
      <c r="BI1790" s="17"/>
      <c r="BJ1790" s="17"/>
      <c r="CA1790" s="18"/>
    </row>
    <row r="1791" spans="45:79">
      <c r="AS1791" s="16"/>
      <c r="AZ1791" s="17"/>
      <c r="BA1791" s="17"/>
      <c r="BB1791" s="17"/>
      <c r="BC1791" s="17"/>
      <c r="BD1791" s="17"/>
      <c r="BE1791" s="17"/>
      <c r="BF1791" s="17"/>
      <c r="BG1791" s="17"/>
      <c r="BH1791" s="17"/>
      <c r="BI1791" s="17"/>
      <c r="BJ1791" s="17"/>
      <c r="CA1791" s="18"/>
    </row>
    <row r="1792" spans="45:79">
      <c r="AS1792" s="16"/>
      <c r="AZ1792" s="17"/>
      <c r="BA1792" s="17"/>
      <c r="BB1792" s="17"/>
      <c r="BC1792" s="17"/>
      <c r="BD1792" s="17"/>
      <c r="BE1792" s="17"/>
      <c r="BF1792" s="17"/>
      <c r="BG1792" s="17"/>
      <c r="BH1792" s="17"/>
      <c r="BI1792" s="17"/>
      <c r="BJ1792" s="17"/>
      <c r="CA1792" s="18"/>
    </row>
    <row r="1793" spans="45:79">
      <c r="AS1793" s="16"/>
      <c r="AZ1793" s="17"/>
      <c r="BA1793" s="17"/>
      <c r="BB1793" s="17"/>
      <c r="BC1793" s="17"/>
      <c r="BD1793" s="17"/>
      <c r="BE1793" s="17"/>
      <c r="BF1793" s="17"/>
      <c r="BG1793" s="17"/>
      <c r="BH1793" s="17"/>
      <c r="BI1793" s="17"/>
      <c r="BJ1793" s="17"/>
      <c r="CA1793" s="18"/>
    </row>
    <row r="1794" spans="45:79">
      <c r="AS1794" s="16"/>
      <c r="AZ1794" s="17"/>
      <c r="BA1794" s="17"/>
      <c r="BB1794" s="17"/>
      <c r="BC1794" s="17"/>
      <c r="BD1794" s="17"/>
      <c r="BE1794" s="17"/>
      <c r="BF1794" s="17"/>
      <c r="BG1794" s="17"/>
      <c r="BH1794" s="17"/>
      <c r="BI1794" s="17"/>
      <c r="BJ1794" s="17"/>
      <c r="CA1794" s="18"/>
    </row>
    <row r="1795" spans="45:79">
      <c r="AS1795" s="16"/>
      <c r="AZ1795" s="17"/>
      <c r="BA1795" s="17"/>
      <c r="BB1795" s="17"/>
      <c r="BC1795" s="17"/>
      <c r="BD1795" s="17"/>
      <c r="BE1795" s="17"/>
      <c r="BF1795" s="17"/>
      <c r="BG1795" s="17"/>
      <c r="BH1795" s="17"/>
      <c r="BI1795" s="17"/>
      <c r="BJ1795" s="17"/>
      <c r="CA1795" s="18"/>
    </row>
    <row r="1796" spans="45:79">
      <c r="AS1796" s="16"/>
      <c r="AZ1796" s="17"/>
      <c r="BA1796" s="17"/>
      <c r="BB1796" s="17"/>
      <c r="BC1796" s="17"/>
      <c r="BD1796" s="17"/>
      <c r="BE1796" s="17"/>
      <c r="BF1796" s="17"/>
      <c r="BG1796" s="17"/>
      <c r="BH1796" s="17"/>
      <c r="BI1796" s="17"/>
      <c r="BJ1796" s="17"/>
      <c r="CA1796" s="18"/>
    </row>
    <row r="1797" spans="45:79">
      <c r="AS1797" s="16"/>
      <c r="AZ1797" s="17"/>
      <c r="BA1797" s="17"/>
      <c r="BB1797" s="17"/>
      <c r="BC1797" s="17"/>
      <c r="BD1797" s="17"/>
      <c r="BE1797" s="17"/>
      <c r="BF1797" s="17"/>
      <c r="BG1797" s="17"/>
      <c r="BH1797" s="17"/>
      <c r="BI1797" s="17"/>
      <c r="BJ1797" s="17"/>
      <c r="CA1797" s="18"/>
    </row>
    <row r="1798" spans="45:79">
      <c r="AS1798" s="16"/>
      <c r="AZ1798" s="17"/>
      <c r="BA1798" s="17"/>
      <c r="BB1798" s="17"/>
      <c r="BC1798" s="17"/>
      <c r="BD1798" s="17"/>
      <c r="BE1798" s="17"/>
      <c r="BF1798" s="17"/>
      <c r="BG1798" s="17"/>
      <c r="BH1798" s="17"/>
      <c r="BI1798" s="17"/>
      <c r="BJ1798" s="17"/>
      <c r="CA1798" s="18"/>
    </row>
    <row r="1799" spans="45:79">
      <c r="AS1799" s="16"/>
      <c r="AZ1799" s="17"/>
      <c r="BA1799" s="17"/>
      <c r="BB1799" s="17"/>
      <c r="BC1799" s="17"/>
      <c r="BD1799" s="17"/>
      <c r="BE1799" s="17"/>
      <c r="BF1799" s="17"/>
      <c r="BG1799" s="17"/>
      <c r="BH1799" s="17"/>
      <c r="BI1799" s="17"/>
      <c r="BJ1799" s="17"/>
      <c r="CA1799" s="18"/>
    </row>
    <row r="1800" spans="45:79">
      <c r="AS1800" s="16"/>
      <c r="AZ1800" s="17"/>
      <c r="BA1800" s="17"/>
      <c r="BB1800" s="17"/>
      <c r="BC1800" s="17"/>
      <c r="BD1800" s="17"/>
      <c r="BE1800" s="17"/>
      <c r="BF1800" s="17"/>
      <c r="BG1800" s="17"/>
      <c r="BH1800" s="17"/>
      <c r="BI1800" s="17"/>
      <c r="BJ1800" s="17"/>
      <c r="CA1800" s="18"/>
    </row>
    <row r="1801" spans="45:79">
      <c r="AS1801" s="16"/>
      <c r="AZ1801" s="17"/>
      <c r="BA1801" s="17"/>
      <c r="BB1801" s="17"/>
      <c r="BC1801" s="17"/>
      <c r="BD1801" s="17"/>
      <c r="BE1801" s="17"/>
      <c r="BF1801" s="17"/>
      <c r="BG1801" s="17"/>
      <c r="BH1801" s="17"/>
      <c r="BI1801" s="17"/>
      <c r="BJ1801" s="17"/>
      <c r="CA1801" s="18"/>
    </row>
    <row r="1802" spans="45:79">
      <c r="AS1802" s="16"/>
      <c r="AZ1802" s="17"/>
      <c r="BA1802" s="17"/>
      <c r="BB1802" s="17"/>
      <c r="BC1802" s="17"/>
      <c r="BD1802" s="17"/>
      <c r="BE1802" s="17"/>
      <c r="BF1802" s="17"/>
      <c r="BG1802" s="17"/>
      <c r="BH1802" s="17"/>
      <c r="BI1802" s="17"/>
      <c r="BJ1802" s="17"/>
      <c r="CA1802" s="18"/>
    </row>
    <row r="1803" spans="45:79">
      <c r="AS1803" s="16"/>
      <c r="AZ1803" s="17"/>
      <c r="BA1803" s="17"/>
      <c r="BB1803" s="17"/>
      <c r="BC1803" s="17"/>
      <c r="BD1803" s="17"/>
      <c r="BE1803" s="17"/>
      <c r="BF1803" s="17"/>
      <c r="BG1803" s="17"/>
      <c r="BH1803" s="17"/>
      <c r="BI1803" s="17"/>
      <c r="BJ1803" s="17"/>
      <c r="CA1803" s="18"/>
    </row>
    <row r="1804" spans="45:79">
      <c r="AS1804" s="16"/>
      <c r="AZ1804" s="17"/>
      <c r="BA1804" s="17"/>
      <c r="BB1804" s="17"/>
      <c r="BC1804" s="17"/>
      <c r="BD1804" s="17"/>
      <c r="BE1804" s="17"/>
      <c r="BF1804" s="17"/>
      <c r="BG1804" s="17"/>
      <c r="BH1804" s="17"/>
      <c r="BI1804" s="17"/>
      <c r="BJ1804" s="17"/>
      <c r="CA1804" s="18"/>
    </row>
    <row r="1805" spans="45:79">
      <c r="AS1805" s="16"/>
      <c r="AZ1805" s="17"/>
      <c r="BA1805" s="17"/>
      <c r="BB1805" s="17"/>
      <c r="BC1805" s="17"/>
      <c r="BD1805" s="17"/>
      <c r="BE1805" s="17"/>
      <c r="BF1805" s="17"/>
      <c r="BG1805" s="17"/>
      <c r="BH1805" s="17"/>
      <c r="BI1805" s="17"/>
      <c r="BJ1805" s="17"/>
      <c r="CA1805" s="18"/>
    </row>
    <row r="1806" spans="45:79">
      <c r="AS1806" s="16"/>
      <c r="AZ1806" s="17"/>
      <c r="BA1806" s="17"/>
      <c r="BB1806" s="17"/>
      <c r="BC1806" s="17"/>
      <c r="BD1806" s="17"/>
      <c r="BE1806" s="17"/>
      <c r="BF1806" s="17"/>
      <c r="BG1806" s="17"/>
      <c r="BH1806" s="17"/>
      <c r="BI1806" s="17"/>
      <c r="BJ1806" s="17"/>
      <c r="CA1806" s="18"/>
    </row>
    <row r="1807" spans="45:79">
      <c r="AS1807" s="16"/>
      <c r="AZ1807" s="17"/>
      <c r="BA1807" s="17"/>
      <c r="BB1807" s="17"/>
      <c r="BC1807" s="17"/>
      <c r="BD1807" s="17"/>
      <c r="BE1807" s="17"/>
      <c r="BF1807" s="17"/>
      <c r="BG1807" s="17"/>
      <c r="BH1807" s="17"/>
      <c r="BI1807" s="17"/>
      <c r="BJ1807" s="17"/>
      <c r="CA1807" s="18"/>
    </row>
    <row r="1808" spans="45:79">
      <c r="AS1808" s="16"/>
      <c r="AZ1808" s="17"/>
      <c r="BA1808" s="17"/>
      <c r="BB1808" s="17"/>
      <c r="BC1808" s="17"/>
      <c r="BD1808" s="17"/>
      <c r="BE1808" s="17"/>
      <c r="BF1808" s="17"/>
      <c r="BG1808" s="17"/>
      <c r="BH1808" s="17"/>
      <c r="BI1808" s="17"/>
      <c r="BJ1808" s="17"/>
      <c r="CA1808" s="18"/>
    </row>
    <row r="1809" spans="45:79">
      <c r="AS1809" s="16"/>
      <c r="AZ1809" s="17"/>
      <c r="BA1809" s="17"/>
      <c r="BB1809" s="17"/>
      <c r="BC1809" s="17"/>
      <c r="BD1809" s="17"/>
      <c r="BE1809" s="17"/>
      <c r="BF1809" s="17"/>
      <c r="BG1809" s="17"/>
      <c r="BH1809" s="17"/>
      <c r="BI1809" s="17"/>
      <c r="BJ1809" s="17"/>
      <c r="CA1809" s="18"/>
    </row>
    <row r="1810" spans="45:79">
      <c r="AS1810" s="16"/>
      <c r="AZ1810" s="17"/>
      <c r="BA1810" s="17"/>
      <c r="BB1810" s="17"/>
      <c r="BC1810" s="17"/>
      <c r="BD1810" s="17"/>
      <c r="BE1810" s="17"/>
      <c r="BF1810" s="17"/>
      <c r="BG1810" s="17"/>
      <c r="BH1810" s="17"/>
      <c r="BI1810" s="17"/>
      <c r="BJ1810" s="17"/>
      <c r="CA1810" s="18"/>
    </row>
    <row r="1811" spans="45:79">
      <c r="AS1811" s="16"/>
      <c r="AZ1811" s="17"/>
      <c r="BA1811" s="17"/>
      <c r="BB1811" s="17"/>
      <c r="BC1811" s="17"/>
      <c r="BD1811" s="17"/>
      <c r="BE1811" s="17"/>
      <c r="BF1811" s="17"/>
      <c r="BG1811" s="17"/>
      <c r="BH1811" s="17"/>
      <c r="BI1811" s="17"/>
      <c r="BJ1811" s="17"/>
      <c r="CA1811" s="18"/>
    </row>
    <row r="1812" spans="45:79">
      <c r="AS1812" s="16"/>
      <c r="AZ1812" s="17"/>
      <c r="BA1812" s="17"/>
      <c r="BB1812" s="17"/>
      <c r="BC1812" s="17"/>
      <c r="BD1812" s="17"/>
      <c r="BE1812" s="17"/>
      <c r="BF1812" s="17"/>
      <c r="BG1812" s="17"/>
      <c r="BH1812" s="17"/>
      <c r="BI1812" s="17"/>
      <c r="BJ1812" s="17"/>
      <c r="CA1812" s="18"/>
    </row>
    <row r="1813" spans="45:79">
      <c r="AS1813" s="16"/>
      <c r="AZ1813" s="17"/>
      <c r="BA1813" s="17"/>
      <c r="BB1813" s="17"/>
      <c r="BC1813" s="17"/>
      <c r="BD1813" s="17"/>
      <c r="BE1813" s="17"/>
      <c r="BF1813" s="17"/>
      <c r="BG1813" s="17"/>
      <c r="BH1813" s="17"/>
      <c r="BI1813" s="17"/>
      <c r="BJ1813" s="17"/>
      <c r="CA1813" s="18"/>
    </row>
    <row r="1814" spans="45:79">
      <c r="AS1814" s="16"/>
      <c r="AZ1814" s="17"/>
      <c r="BA1814" s="17"/>
      <c r="BB1814" s="17"/>
      <c r="BC1814" s="17"/>
      <c r="BD1814" s="17"/>
      <c r="BE1814" s="17"/>
      <c r="BF1814" s="17"/>
      <c r="BG1814" s="17"/>
      <c r="BH1814" s="17"/>
      <c r="BI1814" s="17"/>
      <c r="BJ1814" s="17"/>
      <c r="CA1814" s="18"/>
    </row>
    <row r="1815" spans="45:79">
      <c r="AS1815" s="16"/>
      <c r="AZ1815" s="17"/>
      <c r="BA1815" s="17"/>
      <c r="BB1815" s="17"/>
      <c r="BC1815" s="17"/>
      <c r="BD1815" s="17"/>
      <c r="BE1815" s="17"/>
      <c r="BF1815" s="17"/>
      <c r="BG1815" s="17"/>
      <c r="BH1815" s="17"/>
      <c r="BI1815" s="17"/>
      <c r="BJ1815" s="17"/>
      <c r="CA1815" s="18"/>
    </row>
    <row r="1816" spans="45:79">
      <c r="AS1816" s="16"/>
      <c r="AZ1816" s="17"/>
      <c r="BA1816" s="17"/>
      <c r="BB1816" s="17"/>
      <c r="BC1816" s="17"/>
      <c r="BD1816" s="17"/>
      <c r="BE1816" s="17"/>
      <c r="BF1816" s="17"/>
      <c r="BG1816" s="17"/>
      <c r="BH1816" s="17"/>
      <c r="BI1816" s="17"/>
      <c r="BJ1816" s="17"/>
      <c r="CA1816" s="18"/>
    </row>
    <row r="1817" spans="45:79">
      <c r="AS1817" s="16"/>
      <c r="AZ1817" s="17"/>
      <c r="BA1817" s="17"/>
      <c r="BB1817" s="17"/>
      <c r="BC1817" s="17"/>
      <c r="BD1817" s="17"/>
      <c r="BE1817" s="17"/>
      <c r="BF1817" s="17"/>
      <c r="BG1817" s="17"/>
      <c r="BH1817" s="17"/>
      <c r="BI1817" s="17"/>
      <c r="BJ1817" s="17"/>
      <c r="CA1817" s="18"/>
    </row>
    <row r="1818" spans="45:79">
      <c r="AS1818" s="16"/>
      <c r="AZ1818" s="17"/>
      <c r="BA1818" s="17"/>
      <c r="BB1818" s="17"/>
      <c r="BC1818" s="17"/>
      <c r="BD1818" s="17"/>
      <c r="BE1818" s="17"/>
      <c r="BF1818" s="17"/>
      <c r="BG1818" s="17"/>
      <c r="BH1818" s="17"/>
      <c r="BI1818" s="17"/>
      <c r="BJ1818" s="17"/>
      <c r="CA1818" s="18"/>
    </row>
    <row r="1819" spans="45:79">
      <c r="AS1819" s="16"/>
      <c r="AZ1819" s="17"/>
      <c r="BA1819" s="17"/>
      <c r="BB1819" s="17"/>
      <c r="BC1819" s="17"/>
      <c r="BD1819" s="17"/>
      <c r="BE1819" s="17"/>
      <c r="BF1819" s="17"/>
      <c r="BG1819" s="17"/>
      <c r="BH1819" s="17"/>
      <c r="BI1819" s="17"/>
      <c r="BJ1819" s="17"/>
      <c r="CA1819" s="18"/>
    </row>
    <row r="1820" spans="45:79">
      <c r="AS1820" s="16"/>
      <c r="AZ1820" s="17"/>
      <c r="BA1820" s="17"/>
      <c r="BB1820" s="17"/>
      <c r="BC1820" s="17"/>
      <c r="BD1820" s="17"/>
      <c r="BE1820" s="17"/>
      <c r="BF1820" s="17"/>
      <c r="BG1820" s="17"/>
      <c r="BH1820" s="17"/>
      <c r="BI1820" s="17"/>
      <c r="BJ1820" s="17"/>
      <c r="CA1820" s="18"/>
    </row>
    <row r="1821" spans="45:79">
      <c r="AS1821" s="16"/>
      <c r="AZ1821" s="17"/>
      <c r="BA1821" s="17"/>
      <c r="BB1821" s="17"/>
      <c r="BC1821" s="17"/>
      <c r="BD1821" s="17"/>
      <c r="BE1821" s="17"/>
      <c r="BF1821" s="17"/>
      <c r="BG1821" s="17"/>
      <c r="BH1821" s="17"/>
      <c r="BI1821" s="17"/>
      <c r="BJ1821" s="17"/>
      <c r="CA1821" s="18"/>
    </row>
    <row r="1822" spans="45:79">
      <c r="AS1822" s="16"/>
      <c r="AZ1822" s="17"/>
      <c r="BA1822" s="17"/>
      <c r="BB1822" s="17"/>
      <c r="BC1822" s="17"/>
      <c r="BD1822" s="17"/>
      <c r="BE1822" s="17"/>
      <c r="BF1822" s="17"/>
      <c r="BG1822" s="17"/>
      <c r="BH1822" s="17"/>
      <c r="BI1822" s="17"/>
      <c r="BJ1822" s="17"/>
      <c r="CA1822" s="18"/>
    </row>
    <row r="1823" spans="45:79">
      <c r="AS1823" s="16"/>
      <c r="AZ1823" s="17"/>
      <c r="BA1823" s="17"/>
      <c r="BB1823" s="17"/>
      <c r="BC1823" s="17"/>
      <c r="BD1823" s="17"/>
      <c r="BE1823" s="17"/>
      <c r="BF1823" s="17"/>
      <c r="BG1823" s="17"/>
      <c r="BH1823" s="17"/>
      <c r="BI1823" s="17"/>
      <c r="BJ1823" s="17"/>
      <c r="CA1823" s="18"/>
    </row>
    <row r="1824" spans="45:79">
      <c r="AS1824" s="16"/>
      <c r="AZ1824" s="17"/>
      <c r="BA1824" s="17"/>
      <c r="BB1824" s="17"/>
      <c r="BC1824" s="17"/>
      <c r="BD1824" s="17"/>
      <c r="BE1824" s="17"/>
      <c r="BF1824" s="17"/>
      <c r="BG1824" s="17"/>
      <c r="BH1824" s="17"/>
      <c r="BI1824" s="17"/>
      <c r="BJ1824" s="17"/>
      <c r="CA1824" s="18"/>
    </row>
    <row r="1825" spans="45:79">
      <c r="AS1825" s="16"/>
      <c r="AZ1825" s="17"/>
      <c r="BA1825" s="17"/>
      <c r="BB1825" s="17"/>
      <c r="BC1825" s="17"/>
      <c r="BD1825" s="17"/>
      <c r="BE1825" s="17"/>
      <c r="BF1825" s="17"/>
      <c r="BG1825" s="17"/>
      <c r="BH1825" s="17"/>
      <c r="BI1825" s="17"/>
      <c r="BJ1825" s="17"/>
      <c r="CA1825" s="18"/>
    </row>
    <row r="1826" spans="45:79">
      <c r="AS1826" s="16"/>
      <c r="AZ1826" s="17"/>
      <c r="BA1826" s="17"/>
      <c r="BB1826" s="17"/>
      <c r="BC1826" s="17"/>
      <c r="BD1826" s="17"/>
      <c r="BE1826" s="17"/>
      <c r="BF1826" s="17"/>
      <c r="BG1826" s="17"/>
      <c r="BH1826" s="17"/>
      <c r="BI1826" s="17"/>
      <c r="BJ1826" s="17"/>
      <c r="CA1826" s="18"/>
    </row>
    <row r="1827" spans="45:79">
      <c r="AS1827" s="16"/>
      <c r="AZ1827" s="17"/>
      <c r="BA1827" s="17"/>
      <c r="BB1827" s="17"/>
      <c r="BC1827" s="17"/>
      <c r="BD1827" s="17"/>
      <c r="BE1827" s="17"/>
      <c r="BF1827" s="17"/>
      <c r="BG1827" s="17"/>
      <c r="BH1827" s="17"/>
      <c r="BI1827" s="17"/>
      <c r="BJ1827" s="17"/>
      <c r="CA1827" s="18"/>
    </row>
    <row r="1828" spans="45:79">
      <c r="AS1828" s="16"/>
      <c r="AZ1828" s="17"/>
      <c r="BA1828" s="17"/>
      <c r="BB1828" s="17"/>
      <c r="BC1828" s="17"/>
      <c r="BD1828" s="17"/>
      <c r="BE1828" s="17"/>
      <c r="BF1828" s="17"/>
      <c r="BG1828" s="17"/>
      <c r="BH1828" s="17"/>
      <c r="BI1828" s="17"/>
      <c r="BJ1828" s="17"/>
      <c r="CA1828" s="18"/>
    </row>
    <row r="1829" spans="45:79">
      <c r="AS1829" s="16"/>
      <c r="AZ1829" s="17"/>
      <c r="BA1829" s="17"/>
      <c r="BB1829" s="17"/>
      <c r="BC1829" s="17"/>
      <c r="BD1829" s="17"/>
      <c r="BE1829" s="17"/>
      <c r="BF1829" s="17"/>
      <c r="BG1829" s="17"/>
      <c r="BH1829" s="17"/>
      <c r="BI1829" s="17"/>
      <c r="BJ1829" s="17"/>
      <c r="CA1829" s="18"/>
    </row>
    <row r="1830" spans="45:79">
      <c r="AS1830" s="16"/>
      <c r="AZ1830" s="17"/>
      <c r="BA1830" s="17"/>
      <c r="BB1830" s="17"/>
      <c r="BC1830" s="17"/>
      <c r="BD1830" s="17"/>
      <c r="BE1830" s="17"/>
      <c r="BF1830" s="17"/>
      <c r="BG1830" s="17"/>
      <c r="BH1830" s="17"/>
      <c r="BI1830" s="17"/>
      <c r="BJ1830" s="17"/>
      <c r="CA1830" s="18"/>
    </row>
    <row r="1831" spans="45:79">
      <c r="AS1831" s="16"/>
      <c r="AZ1831" s="17"/>
      <c r="BA1831" s="17"/>
      <c r="BB1831" s="17"/>
      <c r="BC1831" s="17"/>
      <c r="BD1831" s="17"/>
      <c r="BE1831" s="17"/>
      <c r="BF1831" s="17"/>
      <c r="BG1831" s="17"/>
      <c r="BH1831" s="17"/>
      <c r="BI1831" s="17"/>
      <c r="BJ1831" s="17"/>
      <c r="CA1831" s="18"/>
    </row>
    <row r="1832" spans="45:79">
      <c r="AS1832" s="16"/>
      <c r="AZ1832" s="17"/>
      <c r="BA1832" s="17"/>
      <c r="BB1832" s="17"/>
      <c r="BC1832" s="17"/>
      <c r="BD1832" s="17"/>
      <c r="BE1832" s="17"/>
      <c r="BF1832" s="17"/>
      <c r="BG1832" s="17"/>
      <c r="BH1832" s="17"/>
      <c r="BI1832" s="17"/>
      <c r="BJ1832" s="17"/>
      <c r="CA1832" s="18"/>
    </row>
    <row r="1833" spans="45:79">
      <c r="AS1833" s="16"/>
      <c r="AZ1833" s="17"/>
      <c r="BA1833" s="17"/>
      <c r="BB1833" s="17"/>
      <c r="BC1833" s="17"/>
      <c r="BD1833" s="17"/>
      <c r="BE1833" s="17"/>
      <c r="BF1833" s="17"/>
      <c r="BG1833" s="17"/>
      <c r="BH1833" s="17"/>
      <c r="BI1833" s="17"/>
      <c r="BJ1833" s="17"/>
      <c r="CA1833" s="18"/>
    </row>
    <row r="1834" spans="45:79">
      <c r="AS1834" s="16"/>
      <c r="AZ1834" s="17"/>
      <c r="BA1834" s="17"/>
      <c r="BB1834" s="17"/>
      <c r="BC1834" s="17"/>
      <c r="BD1834" s="17"/>
      <c r="BE1834" s="17"/>
      <c r="BF1834" s="17"/>
      <c r="BG1834" s="17"/>
      <c r="BH1834" s="17"/>
      <c r="BI1834" s="17"/>
      <c r="BJ1834" s="17"/>
      <c r="CA1834" s="18"/>
    </row>
    <row r="1835" spans="45:79">
      <c r="AS1835" s="16"/>
      <c r="AZ1835" s="17"/>
      <c r="BA1835" s="17"/>
      <c r="BB1835" s="17"/>
      <c r="BC1835" s="17"/>
      <c r="BD1835" s="17"/>
      <c r="BE1835" s="17"/>
      <c r="BF1835" s="17"/>
      <c r="BG1835" s="17"/>
      <c r="BH1835" s="17"/>
      <c r="BI1835" s="17"/>
      <c r="BJ1835" s="17"/>
      <c r="CA1835" s="18"/>
    </row>
    <row r="1836" spans="45:79">
      <c r="AS1836" s="16"/>
      <c r="AZ1836" s="17"/>
      <c r="BA1836" s="17"/>
      <c r="BB1836" s="17"/>
      <c r="BC1836" s="17"/>
      <c r="BD1836" s="17"/>
      <c r="BE1836" s="17"/>
      <c r="BF1836" s="17"/>
      <c r="BG1836" s="17"/>
      <c r="BH1836" s="17"/>
      <c r="BI1836" s="17"/>
      <c r="BJ1836" s="17"/>
      <c r="CA1836" s="18"/>
    </row>
    <row r="1837" spans="45:79">
      <c r="AS1837" s="16"/>
      <c r="AZ1837" s="17"/>
      <c r="BA1837" s="17"/>
      <c r="BB1837" s="17"/>
      <c r="BC1837" s="17"/>
      <c r="BD1837" s="17"/>
      <c r="BE1837" s="17"/>
      <c r="BF1837" s="17"/>
      <c r="BG1837" s="17"/>
      <c r="BH1837" s="17"/>
      <c r="BI1837" s="17"/>
      <c r="BJ1837" s="17"/>
      <c r="CA1837" s="18"/>
    </row>
    <row r="1838" spans="45:79">
      <c r="AS1838" s="16"/>
      <c r="AZ1838" s="17"/>
      <c r="BA1838" s="17"/>
      <c r="BB1838" s="17"/>
      <c r="BC1838" s="17"/>
      <c r="BD1838" s="17"/>
      <c r="BE1838" s="17"/>
      <c r="BF1838" s="17"/>
      <c r="BG1838" s="17"/>
      <c r="BH1838" s="17"/>
      <c r="BI1838" s="17"/>
      <c r="BJ1838" s="17"/>
      <c r="CA1838" s="18"/>
    </row>
    <row r="1839" spans="45:79">
      <c r="AS1839" s="16"/>
      <c r="AZ1839" s="17"/>
      <c r="BA1839" s="17"/>
      <c r="BB1839" s="17"/>
      <c r="BC1839" s="17"/>
      <c r="BD1839" s="17"/>
      <c r="BE1839" s="17"/>
      <c r="BF1839" s="17"/>
      <c r="BG1839" s="17"/>
      <c r="BH1839" s="17"/>
      <c r="BI1839" s="17"/>
      <c r="BJ1839" s="17"/>
      <c r="CA1839" s="18"/>
    </row>
    <row r="1840" spans="45:79">
      <c r="AS1840" s="16"/>
      <c r="AZ1840" s="17"/>
      <c r="BA1840" s="17"/>
      <c r="BB1840" s="17"/>
      <c r="BC1840" s="17"/>
      <c r="BD1840" s="17"/>
      <c r="BE1840" s="17"/>
      <c r="BF1840" s="17"/>
      <c r="BG1840" s="17"/>
      <c r="BH1840" s="17"/>
      <c r="BI1840" s="17"/>
      <c r="BJ1840" s="17"/>
      <c r="CA1840" s="18"/>
    </row>
    <row r="1841" spans="45:79">
      <c r="AS1841" s="16"/>
      <c r="AZ1841" s="17"/>
      <c r="BA1841" s="17"/>
      <c r="BB1841" s="17"/>
      <c r="BC1841" s="17"/>
      <c r="BD1841" s="17"/>
      <c r="BE1841" s="17"/>
      <c r="BF1841" s="17"/>
      <c r="BG1841" s="17"/>
      <c r="BH1841" s="17"/>
      <c r="BI1841" s="17"/>
      <c r="BJ1841" s="17"/>
      <c r="CA1841" s="18"/>
    </row>
    <row r="1842" spans="45:79">
      <c r="AS1842" s="16"/>
      <c r="AZ1842" s="17"/>
      <c r="BA1842" s="17"/>
      <c r="BB1842" s="17"/>
      <c r="BC1842" s="17"/>
      <c r="BD1842" s="17"/>
      <c r="BE1842" s="17"/>
      <c r="BF1842" s="17"/>
      <c r="BG1842" s="17"/>
      <c r="BH1842" s="17"/>
      <c r="BI1842" s="17"/>
      <c r="BJ1842" s="17"/>
      <c r="CA1842" s="18"/>
    </row>
    <row r="1843" spans="45:79">
      <c r="AS1843" s="16"/>
      <c r="AZ1843" s="17"/>
      <c r="BA1843" s="17"/>
      <c r="BB1843" s="17"/>
      <c r="BC1843" s="17"/>
      <c r="BD1843" s="17"/>
      <c r="BE1843" s="17"/>
      <c r="BF1843" s="17"/>
      <c r="BG1843" s="17"/>
      <c r="BH1843" s="17"/>
      <c r="BI1843" s="17"/>
      <c r="BJ1843" s="17"/>
      <c r="CA1843" s="18"/>
    </row>
    <row r="1844" spans="45:79">
      <c r="AS1844" s="16"/>
      <c r="AZ1844" s="17"/>
      <c r="BA1844" s="17"/>
      <c r="BB1844" s="17"/>
      <c r="BC1844" s="17"/>
      <c r="BD1844" s="17"/>
      <c r="BE1844" s="17"/>
      <c r="BF1844" s="17"/>
      <c r="BG1844" s="17"/>
      <c r="BH1844" s="17"/>
      <c r="BI1844" s="17"/>
      <c r="BJ1844" s="17"/>
      <c r="CA1844" s="18"/>
    </row>
    <row r="1845" spans="45:79">
      <c r="AS1845" s="16"/>
      <c r="AZ1845" s="17"/>
      <c r="BA1845" s="17"/>
      <c r="BB1845" s="17"/>
      <c r="BC1845" s="17"/>
      <c r="BD1845" s="17"/>
      <c r="BE1845" s="17"/>
      <c r="BF1845" s="17"/>
      <c r="BG1845" s="17"/>
      <c r="BH1845" s="17"/>
      <c r="BI1845" s="17"/>
      <c r="BJ1845" s="17"/>
      <c r="CA1845" s="18"/>
    </row>
    <row r="1846" spans="45:79">
      <c r="AS1846" s="16"/>
      <c r="AZ1846" s="17"/>
      <c r="BA1846" s="17"/>
      <c r="BB1846" s="17"/>
      <c r="BC1846" s="17"/>
      <c r="BD1846" s="17"/>
      <c r="BE1846" s="17"/>
      <c r="BF1846" s="17"/>
      <c r="BG1846" s="17"/>
      <c r="BH1846" s="17"/>
      <c r="BI1846" s="17"/>
      <c r="BJ1846" s="17"/>
      <c r="CA1846" s="18"/>
    </row>
    <row r="1847" spans="45:79">
      <c r="AS1847" s="16"/>
      <c r="AZ1847" s="17"/>
      <c r="BA1847" s="17"/>
      <c r="BB1847" s="17"/>
      <c r="BC1847" s="17"/>
      <c r="BD1847" s="17"/>
      <c r="BE1847" s="17"/>
      <c r="BF1847" s="17"/>
      <c r="BG1847" s="17"/>
      <c r="BH1847" s="17"/>
      <c r="BI1847" s="17"/>
      <c r="BJ1847" s="17"/>
      <c r="CA1847" s="18"/>
    </row>
    <row r="1848" spans="45:79">
      <c r="AS1848" s="16"/>
      <c r="AZ1848" s="17"/>
      <c r="BA1848" s="17"/>
      <c r="BB1848" s="17"/>
      <c r="BC1848" s="17"/>
      <c r="BD1848" s="17"/>
      <c r="BE1848" s="17"/>
      <c r="BF1848" s="17"/>
      <c r="BG1848" s="17"/>
      <c r="BH1848" s="17"/>
      <c r="BI1848" s="17"/>
      <c r="BJ1848" s="17"/>
      <c r="CA1848" s="18"/>
    </row>
    <row r="1849" spans="45:79">
      <c r="AS1849" s="16"/>
      <c r="AZ1849" s="17"/>
      <c r="BA1849" s="17"/>
      <c r="BB1849" s="17"/>
      <c r="BC1849" s="17"/>
      <c r="BD1849" s="17"/>
      <c r="BE1849" s="17"/>
      <c r="BF1849" s="17"/>
      <c r="BG1849" s="17"/>
      <c r="BH1849" s="17"/>
      <c r="BI1849" s="17"/>
      <c r="BJ1849" s="17"/>
      <c r="CA1849" s="18"/>
    </row>
    <row r="1850" spans="45:79">
      <c r="AS1850" s="16"/>
      <c r="AZ1850" s="17"/>
      <c r="BA1850" s="17"/>
      <c r="BB1850" s="17"/>
      <c r="BC1850" s="17"/>
      <c r="BD1850" s="17"/>
      <c r="BE1850" s="17"/>
      <c r="BF1850" s="17"/>
      <c r="BG1850" s="17"/>
      <c r="BH1850" s="17"/>
      <c r="BI1850" s="17"/>
      <c r="BJ1850" s="17"/>
      <c r="CA1850" s="18"/>
    </row>
    <row r="1851" spans="45:79">
      <c r="AS1851" s="16"/>
      <c r="AZ1851" s="17"/>
      <c r="BA1851" s="17"/>
      <c r="BB1851" s="17"/>
      <c r="BC1851" s="17"/>
      <c r="BD1851" s="17"/>
      <c r="BE1851" s="17"/>
      <c r="BF1851" s="17"/>
      <c r="BG1851" s="17"/>
      <c r="BH1851" s="17"/>
      <c r="BI1851" s="17"/>
      <c r="BJ1851" s="17"/>
      <c r="CA1851" s="18"/>
    </row>
    <row r="1852" spans="45:79">
      <c r="AS1852" s="16"/>
      <c r="AZ1852" s="17"/>
      <c r="BA1852" s="17"/>
      <c r="BB1852" s="17"/>
      <c r="BC1852" s="17"/>
      <c r="BD1852" s="17"/>
      <c r="BE1852" s="17"/>
      <c r="BF1852" s="17"/>
      <c r="BG1852" s="17"/>
      <c r="BH1852" s="17"/>
      <c r="BI1852" s="17"/>
      <c r="BJ1852" s="17"/>
      <c r="CA1852" s="18"/>
    </row>
    <row r="1853" spans="45:79">
      <c r="AS1853" s="16"/>
      <c r="AZ1853" s="17"/>
      <c r="BA1853" s="17"/>
      <c r="BB1853" s="17"/>
      <c r="BC1853" s="17"/>
      <c r="BD1853" s="17"/>
      <c r="BE1853" s="17"/>
      <c r="BF1853" s="17"/>
      <c r="BG1853" s="17"/>
      <c r="BH1853" s="17"/>
      <c r="BI1853" s="17"/>
      <c r="BJ1853" s="17"/>
      <c r="CA1853" s="18"/>
    </row>
    <row r="1854" spans="45:79">
      <c r="AS1854" s="16"/>
      <c r="AZ1854" s="17"/>
      <c r="BA1854" s="17"/>
      <c r="BB1854" s="17"/>
      <c r="BC1854" s="17"/>
      <c r="BD1854" s="17"/>
      <c r="BE1854" s="17"/>
      <c r="BF1854" s="17"/>
      <c r="BG1854" s="17"/>
      <c r="BH1854" s="17"/>
      <c r="BI1854" s="17"/>
      <c r="BJ1854" s="17"/>
      <c r="CA1854" s="18"/>
    </row>
    <row r="1855" spans="45:79">
      <c r="AS1855" s="16"/>
      <c r="AZ1855" s="17"/>
      <c r="BA1855" s="17"/>
      <c r="BB1855" s="17"/>
      <c r="BC1855" s="17"/>
      <c r="BD1855" s="17"/>
      <c r="BE1855" s="17"/>
      <c r="BF1855" s="17"/>
      <c r="BG1855" s="17"/>
      <c r="BH1855" s="17"/>
      <c r="BI1855" s="17"/>
      <c r="BJ1855" s="17"/>
      <c r="CA1855" s="18"/>
    </row>
    <row r="1856" spans="45:79">
      <c r="AS1856" s="16"/>
      <c r="AZ1856" s="17"/>
      <c r="BA1856" s="17"/>
      <c r="BB1856" s="17"/>
      <c r="BC1856" s="17"/>
      <c r="BD1856" s="17"/>
      <c r="BE1856" s="17"/>
      <c r="BF1856" s="17"/>
      <c r="BG1856" s="17"/>
      <c r="BH1856" s="17"/>
      <c r="BI1856" s="17"/>
      <c r="BJ1856" s="17"/>
      <c r="CA1856" s="18"/>
    </row>
    <row r="1857" spans="45:79">
      <c r="AS1857" s="16"/>
      <c r="AZ1857" s="17"/>
      <c r="BA1857" s="17"/>
      <c r="BB1857" s="17"/>
      <c r="BC1857" s="17"/>
      <c r="BD1857" s="17"/>
      <c r="BE1857" s="17"/>
      <c r="BF1857" s="17"/>
      <c r="BG1857" s="17"/>
      <c r="BH1857" s="17"/>
      <c r="BI1857" s="17"/>
      <c r="BJ1857" s="17"/>
      <c r="CA1857" s="18"/>
    </row>
    <row r="1858" spans="45:79">
      <c r="AS1858" s="16"/>
      <c r="AZ1858" s="17"/>
      <c r="BA1858" s="17"/>
      <c r="BB1858" s="17"/>
      <c r="BC1858" s="17"/>
      <c r="BD1858" s="17"/>
      <c r="BE1858" s="17"/>
      <c r="BF1858" s="17"/>
      <c r="BG1858" s="17"/>
      <c r="BH1858" s="17"/>
      <c r="BI1858" s="17"/>
      <c r="BJ1858" s="17"/>
      <c r="CA1858" s="18"/>
    </row>
    <row r="1859" spans="45:79">
      <c r="AS1859" s="16"/>
      <c r="AZ1859" s="17"/>
      <c r="BA1859" s="17"/>
      <c r="BB1859" s="17"/>
      <c r="BC1859" s="17"/>
      <c r="BD1859" s="17"/>
      <c r="BE1859" s="17"/>
      <c r="BF1859" s="17"/>
      <c r="BG1859" s="17"/>
      <c r="BH1859" s="17"/>
      <c r="BI1859" s="17"/>
      <c r="BJ1859" s="17"/>
      <c r="CA1859" s="18"/>
    </row>
    <row r="1860" spans="45:79">
      <c r="AS1860" s="16"/>
      <c r="AZ1860" s="17"/>
      <c r="BA1860" s="17"/>
      <c r="BB1860" s="17"/>
      <c r="BC1860" s="17"/>
      <c r="BD1860" s="17"/>
      <c r="BE1860" s="17"/>
      <c r="BF1860" s="17"/>
      <c r="BG1860" s="17"/>
      <c r="BH1860" s="17"/>
      <c r="BI1860" s="17"/>
      <c r="BJ1860" s="17"/>
      <c r="CA1860" s="18"/>
    </row>
    <row r="1861" spans="45:79">
      <c r="AS1861" s="16"/>
      <c r="AZ1861" s="17"/>
      <c r="BA1861" s="17"/>
      <c r="BB1861" s="17"/>
      <c r="BC1861" s="17"/>
      <c r="BD1861" s="17"/>
      <c r="BE1861" s="17"/>
      <c r="BF1861" s="17"/>
      <c r="BG1861" s="17"/>
      <c r="BH1861" s="17"/>
      <c r="BI1861" s="17"/>
      <c r="BJ1861" s="17"/>
      <c r="CA1861" s="18"/>
    </row>
    <row r="1862" spans="45:79">
      <c r="AS1862" s="16"/>
      <c r="AZ1862" s="17"/>
      <c r="BA1862" s="17"/>
      <c r="BB1862" s="17"/>
      <c r="BC1862" s="17"/>
      <c r="BD1862" s="17"/>
      <c r="BE1862" s="17"/>
      <c r="BF1862" s="17"/>
      <c r="BG1862" s="17"/>
      <c r="BH1862" s="17"/>
      <c r="BI1862" s="17"/>
      <c r="BJ1862" s="17"/>
      <c r="CA1862" s="18"/>
    </row>
    <row r="1863" spans="45:79">
      <c r="AS1863" s="16"/>
      <c r="AZ1863" s="17"/>
      <c r="BA1863" s="17"/>
      <c r="BB1863" s="17"/>
      <c r="BC1863" s="17"/>
      <c r="BD1863" s="17"/>
      <c r="BE1863" s="17"/>
      <c r="BF1863" s="17"/>
      <c r="BG1863" s="17"/>
      <c r="BH1863" s="17"/>
      <c r="BI1863" s="17"/>
      <c r="BJ1863" s="17"/>
      <c r="CA1863" s="18"/>
    </row>
    <row r="1864" spans="45:79">
      <c r="AS1864" s="16"/>
      <c r="AZ1864" s="17"/>
      <c r="BA1864" s="17"/>
      <c r="BB1864" s="17"/>
      <c r="BC1864" s="17"/>
      <c r="BD1864" s="17"/>
      <c r="BE1864" s="17"/>
      <c r="BF1864" s="17"/>
      <c r="BG1864" s="17"/>
      <c r="BH1864" s="17"/>
      <c r="BI1864" s="17"/>
      <c r="BJ1864" s="17"/>
      <c r="CA1864" s="18"/>
    </row>
    <row r="1865" spans="45:79">
      <c r="AS1865" s="16"/>
      <c r="AZ1865" s="17"/>
      <c r="BA1865" s="17"/>
      <c r="BB1865" s="17"/>
      <c r="BC1865" s="17"/>
      <c r="BD1865" s="17"/>
      <c r="BE1865" s="17"/>
      <c r="BF1865" s="17"/>
      <c r="BG1865" s="17"/>
      <c r="BH1865" s="17"/>
      <c r="BI1865" s="17"/>
      <c r="BJ1865" s="17"/>
      <c r="CA1865" s="18"/>
    </row>
    <row r="1866" spans="45:79">
      <c r="AS1866" s="16"/>
      <c r="AZ1866" s="17"/>
      <c r="BA1866" s="17"/>
      <c r="BB1866" s="17"/>
      <c r="BC1866" s="17"/>
      <c r="BD1866" s="17"/>
      <c r="BE1866" s="17"/>
      <c r="BF1866" s="17"/>
      <c r="BG1866" s="17"/>
      <c r="BH1866" s="17"/>
      <c r="BI1866" s="17"/>
      <c r="BJ1866" s="17"/>
      <c r="CA1866" s="18"/>
    </row>
    <row r="1867" spans="45:79">
      <c r="AS1867" s="16"/>
      <c r="AZ1867" s="17"/>
      <c r="BA1867" s="17"/>
      <c r="BB1867" s="17"/>
      <c r="BC1867" s="17"/>
      <c r="BD1867" s="17"/>
      <c r="BE1867" s="17"/>
      <c r="BF1867" s="17"/>
      <c r="BG1867" s="17"/>
      <c r="BH1867" s="17"/>
      <c r="BI1867" s="17"/>
      <c r="BJ1867" s="17"/>
      <c r="CA1867" s="18"/>
    </row>
    <row r="1868" spans="45:79">
      <c r="AS1868" s="16"/>
      <c r="AZ1868" s="17"/>
      <c r="BA1868" s="17"/>
      <c r="BB1868" s="17"/>
      <c r="BC1868" s="17"/>
      <c r="BD1868" s="17"/>
      <c r="BE1868" s="17"/>
      <c r="BF1868" s="17"/>
      <c r="BG1868" s="17"/>
      <c r="BH1868" s="17"/>
      <c r="BI1868" s="17"/>
      <c r="BJ1868" s="17"/>
      <c r="CA1868" s="18"/>
    </row>
    <row r="1869" spans="45:79">
      <c r="AS1869" s="16"/>
      <c r="AZ1869" s="17"/>
      <c r="BA1869" s="17"/>
      <c r="BB1869" s="17"/>
      <c r="BC1869" s="17"/>
      <c r="BD1869" s="17"/>
      <c r="BE1869" s="17"/>
      <c r="BF1869" s="17"/>
      <c r="BG1869" s="17"/>
      <c r="BH1869" s="17"/>
      <c r="BI1869" s="17"/>
      <c r="BJ1869" s="17"/>
      <c r="CA1869" s="18"/>
    </row>
    <row r="1870" spans="45:79">
      <c r="AS1870" s="16"/>
      <c r="AZ1870" s="17"/>
      <c r="BA1870" s="17"/>
      <c r="BB1870" s="17"/>
      <c r="BC1870" s="17"/>
      <c r="BD1870" s="17"/>
      <c r="BE1870" s="17"/>
      <c r="BF1870" s="17"/>
      <c r="BG1870" s="17"/>
      <c r="BH1870" s="17"/>
      <c r="BI1870" s="17"/>
      <c r="BJ1870" s="17"/>
      <c r="CA1870" s="18"/>
    </row>
    <row r="1871" spans="45:79">
      <c r="AS1871" s="16"/>
      <c r="AZ1871" s="17"/>
      <c r="BA1871" s="17"/>
      <c r="BB1871" s="17"/>
      <c r="BC1871" s="17"/>
      <c r="BD1871" s="17"/>
      <c r="BE1871" s="17"/>
      <c r="BF1871" s="17"/>
      <c r="BG1871" s="17"/>
      <c r="BH1871" s="17"/>
      <c r="BI1871" s="17"/>
      <c r="BJ1871" s="17"/>
      <c r="CA1871" s="18"/>
    </row>
    <row r="1872" spans="45:79">
      <c r="AS1872" s="16"/>
      <c r="AZ1872" s="17"/>
      <c r="BA1872" s="17"/>
      <c r="BB1872" s="17"/>
      <c r="BC1872" s="17"/>
      <c r="BD1872" s="17"/>
      <c r="BE1872" s="17"/>
      <c r="BF1872" s="17"/>
      <c r="BG1872" s="17"/>
      <c r="BH1872" s="17"/>
      <c r="BI1872" s="17"/>
      <c r="BJ1872" s="17"/>
      <c r="CA1872" s="18"/>
    </row>
    <row r="1873" spans="45:79">
      <c r="AS1873" s="16"/>
      <c r="AZ1873" s="17"/>
      <c r="BA1873" s="17"/>
      <c r="BB1873" s="17"/>
      <c r="BC1873" s="17"/>
      <c r="BD1873" s="17"/>
      <c r="BE1873" s="17"/>
      <c r="BF1873" s="17"/>
      <c r="BG1873" s="17"/>
      <c r="BH1873" s="17"/>
      <c r="BI1873" s="17"/>
      <c r="BJ1873" s="17"/>
      <c r="CA1873" s="18"/>
    </row>
    <row r="1874" spans="45:79">
      <c r="AS1874" s="16"/>
      <c r="AZ1874" s="17"/>
      <c r="BA1874" s="17"/>
      <c r="BB1874" s="17"/>
      <c r="BC1874" s="17"/>
      <c r="BD1874" s="17"/>
      <c r="BE1874" s="17"/>
      <c r="BF1874" s="17"/>
      <c r="BG1874" s="17"/>
      <c r="BH1874" s="17"/>
      <c r="BI1874" s="17"/>
      <c r="BJ1874" s="17"/>
      <c r="CA1874" s="18"/>
    </row>
    <row r="1875" spans="45:79">
      <c r="AS1875" s="16"/>
      <c r="AZ1875" s="17"/>
      <c r="BA1875" s="17"/>
      <c r="BB1875" s="17"/>
      <c r="BC1875" s="17"/>
      <c r="BD1875" s="17"/>
      <c r="BE1875" s="17"/>
      <c r="BF1875" s="17"/>
      <c r="BG1875" s="17"/>
      <c r="BH1875" s="17"/>
      <c r="BI1875" s="17"/>
      <c r="BJ1875" s="17"/>
      <c r="CA1875" s="18"/>
    </row>
    <row r="1876" spans="45:79">
      <c r="AS1876" s="16"/>
      <c r="AZ1876" s="17"/>
      <c r="BA1876" s="17"/>
      <c r="BB1876" s="17"/>
      <c r="BC1876" s="17"/>
      <c r="BD1876" s="17"/>
      <c r="BE1876" s="17"/>
      <c r="BF1876" s="17"/>
      <c r="BG1876" s="17"/>
      <c r="BH1876" s="17"/>
      <c r="BI1876" s="17"/>
      <c r="BJ1876" s="17"/>
      <c r="CA1876" s="18"/>
    </row>
    <row r="1877" spans="45:79">
      <c r="AS1877" s="16"/>
      <c r="AZ1877" s="17"/>
      <c r="BA1877" s="17"/>
      <c r="BB1877" s="17"/>
      <c r="BC1877" s="17"/>
      <c r="BD1877" s="17"/>
      <c r="BE1877" s="17"/>
      <c r="BF1877" s="17"/>
      <c r="BG1877" s="17"/>
      <c r="BH1877" s="17"/>
      <c r="BI1877" s="17"/>
      <c r="BJ1877" s="17"/>
      <c r="CA1877" s="18"/>
    </row>
    <row r="1878" spans="45:79">
      <c r="AS1878" s="16"/>
      <c r="AZ1878" s="17"/>
      <c r="BA1878" s="17"/>
      <c r="BB1878" s="17"/>
      <c r="BC1878" s="17"/>
      <c r="BD1878" s="17"/>
      <c r="BE1878" s="17"/>
      <c r="BF1878" s="17"/>
      <c r="BG1878" s="17"/>
      <c r="BH1878" s="17"/>
      <c r="BI1878" s="17"/>
      <c r="BJ1878" s="17"/>
      <c r="CA1878" s="18"/>
    </row>
    <row r="1879" spans="45:79">
      <c r="AS1879" s="16"/>
      <c r="AZ1879" s="17"/>
      <c r="BA1879" s="17"/>
      <c r="BB1879" s="17"/>
      <c r="BC1879" s="17"/>
      <c r="BD1879" s="17"/>
      <c r="BE1879" s="17"/>
      <c r="BF1879" s="17"/>
      <c r="BG1879" s="17"/>
      <c r="BH1879" s="17"/>
      <c r="BI1879" s="17"/>
      <c r="BJ1879" s="17"/>
      <c r="CA1879" s="18"/>
    </row>
    <row r="1880" spans="45:79">
      <c r="AS1880" s="16"/>
      <c r="AZ1880" s="17"/>
      <c r="BA1880" s="17"/>
      <c r="BB1880" s="17"/>
      <c r="BC1880" s="17"/>
      <c r="BD1880" s="17"/>
      <c r="BE1880" s="17"/>
      <c r="BF1880" s="17"/>
      <c r="BG1880" s="17"/>
      <c r="BH1880" s="17"/>
      <c r="BI1880" s="17"/>
      <c r="BJ1880" s="17"/>
      <c r="CA1880" s="18"/>
    </row>
    <row r="1881" spans="45:79">
      <c r="AS1881" s="16"/>
      <c r="AZ1881" s="17"/>
      <c r="BA1881" s="17"/>
      <c r="BB1881" s="17"/>
      <c r="BC1881" s="17"/>
      <c r="BD1881" s="17"/>
      <c r="BE1881" s="17"/>
      <c r="BF1881" s="17"/>
      <c r="BG1881" s="17"/>
      <c r="BH1881" s="17"/>
      <c r="BI1881" s="17"/>
      <c r="BJ1881" s="17"/>
      <c r="CA1881" s="18"/>
    </row>
    <row r="1882" spans="45:79">
      <c r="AS1882" s="16"/>
      <c r="AZ1882" s="17"/>
      <c r="BA1882" s="17"/>
      <c r="BB1882" s="17"/>
      <c r="BC1882" s="17"/>
      <c r="BD1882" s="17"/>
      <c r="BE1882" s="17"/>
      <c r="BF1882" s="17"/>
      <c r="BG1882" s="17"/>
      <c r="BH1882" s="17"/>
      <c r="BI1882" s="17"/>
      <c r="BJ1882" s="17"/>
      <c r="CA1882" s="18"/>
    </row>
    <row r="1883" spans="45:79">
      <c r="AS1883" s="16"/>
      <c r="AZ1883" s="17"/>
      <c r="BA1883" s="17"/>
      <c r="BB1883" s="17"/>
      <c r="BC1883" s="17"/>
      <c r="BD1883" s="17"/>
      <c r="BE1883" s="17"/>
      <c r="BF1883" s="17"/>
      <c r="BG1883" s="17"/>
      <c r="BH1883" s="17"/>
      <c r="BI1883" s="17"/>
      <c r="BJ1883" s="17"/>
      <c r="CA1883" s="18"/>
    </row>
    <row r="1884" spans="45:79">
      <c r="AS1884" s="16"/>
      <c r="AZ1884" s="17"/>
      <c r="BA1884" s="17"/>
      <c r="BB1884" s="17"/>
      <c r="BC1884" s="17"/>
      <c r="BD1884" s="17"/>
      <c r="BE1884" s="17"/>
      <c r="BF1884" s="17"/>
      <c r="BG1884" s="17"/>
      <c r="BH1884" s="17"/>
      <c r="BI1884" s="17"/>
      <c r="BJ1884" s="17"/>
      <c r="CA1884" s="18"/>
    </row>
    <row r="1885" spans="45:79">
      <c r="AS1885" s="16"/>
      <c r="AZ1885" s="17"/>
      <c r="BA1885" s="17"/>
      <c r="BB1885" s="17"/>
      <c r="BC1885" s="17"/>
      <c r="BD1885" s="17"/>
      <c r="BE1885" s="17"/>
      <c r="BF1885" s="17"/>
      <c r="BG1885" s="17"/>
      <c r="BH1885" s="17"/>
      <c r="BI1885" s="17"/>
      <c r="BJ1885" s="17"/>
      <c r="CA1885" s="18"/>
    </row>
    <row r="1886" spans="45:79">
      <c r="AS1886" s="16"/>
      <c r="AZ1886" s="17"/>
      <c r="BA1886" s="17"/>
      <c r="BB1886" s="17"/>
      <c r="BC1886" s="17"/>
      <c r="BD1886" s="17"/>
      <c r="BE1886" s="17"/>
      <c r="BF1886" s="17"/>
      <c r="BG1886" s="17"/>
      <c r="BH1886" s="17"/>
      <c r="BI1886" s="17"/>
      <c r="BJ1886" s="17"/>
      <c r="CA1886" s="18"/>
    </row>
    <row r="1887" spans="45:79">
      <c r="AS1887" s="16"/>
      <c r="AZ1887" s="17"/>
      <c r="BA1887" s="17"/>
      <c r="BB1887" s="17"/>
      <c r="BC1887" s="17"/>
      <c r="BD1887" s="17"/>
      <c r="BE1887" s="17"/>
      <c r="BF1887" s="17"/>
      <c r="BG1887" s="17"/>
      <c r="BH1887" s="17"/>
      <c r="BI1887" s="17"/>
      <c r="BJ1887" s="17"/>
      <c r="CA1887" s="18"/>
    </row>
    <row r="1888" spans="45:79">
      <c r="AS1888" s="16"/>
      <c r="AZ1888" s="17"/>
      <c r="BA1888" s="17"/>
      <c r="BB1888" s="17"/>
      <c r="BC1888" s="17"/>
      <c r="BD1888" s="17"/>
      <c r="BE1888" s="17"/>
      <c r="BF1888" s="17"/>
      <c r="BG1888" s="17"/>
      <c r="BH1888" s="17"/>
      <c r="BI1888" s="17"/>
      <c r="BJ1888" s="17"/>
      <c r="CA1888" s="18"/>
    </row>
    <row r="1889" spans="45:79">
      <c r="AS1889" s="16"/>
      <c r="AZ1889" s="17"/>
      <c r="BA1889" s="17"/>
      <c r="BB1889" s="17"/>
      <c r="BC1889" s="17"/>
      <c r="BD1889" s="17"/>
      <c r="BE1889" s="17"/>
      <c r="BF1889" s="17"/>
      <c r="BG1889" s="17"/>
      <c r="BH1889" s="17"/>
      <c r="BI1889" s="17"/>
      <c r="BJ1889" s="17"/>
      <c r="CA1889" s="18"/>
    </row>
    <row r="1890" spans="45:79">
      <c r="AS1890" s="16"/>
      <c r="AZ1890" s="17"/>
      <c r="BA1890" s="17"/>
      <c r="BB1890" s="17"/>
      <c r="BC1890" s="17"/>
      <c r="BD1890" s="17"/>
      <c r="BE1890" s="17"/>
      <c r="BF1890" s="17"/>
      <c r="BG1890" s="17"/>
      <c r="BH1890" s="17"/>
      <c r="BI1890" s="17"/>
      <c r="BJ1890" s="17"/>
      <c r="CA1890" s="18"/>
    </row>
    <row r="1891" spans="45:79">
      <c r="AS1891" s="16"/>
      <c r="AZ1891" s="17"/>
      <c r="BA1891" s="17"/>
      <c r="BB1891" s="17"/>
      <c r="BC1891" s="17"/>
      <c r="BD1891" s="17"/>
      <c r="BE1891" s="17"/>
      <c r="BF1891" s="17"/>
      <c r="BG1891" s="17"/>
      <c r="BH1891" s="17"/>
      <c r="BI1891" s="17"/>
      <c r="BJ1891" s="17"/>
      <c r="CA1891" s="18"/>
    </row>
    <row r="1892" spans="45:79">
      <c r="AS1892" s="16"/>
      <c r="AZ1892" s="17"/>
      <c r="BA1892" s="17"/>
      <c r="BB1892" s="17"/>
      <c r="BC1892" s="17"/>
      <c r="BD1892" s="17"/>
      <c r="BE1892" s="17"/>
      <c r="BF1892" s="17"/>
      <c r="BG1892" s="17"/>
      <c r="BH1892" s="17"/>
      <c r="BI1892" s="17"/>
      <c r="BJ1892" s="17"/>
      <c r="CA1892" s="18"/>
    </row>
    <row r="1893" spans="45:79">
      <c r="AS1893" s="16"/>
      <c r="AZ1893" s="17"/>
      <c r="BA1893" s="17"/>
      <c r="BB1893" s="17"/>
      <c r="BC1893" s="17"/>
      <c r="BD1893" s="17"/>
      <c r="BE1893" s="17"/>
      <c r="BF1893" s="17"/>
      <c r="BG1893" s="17"/>
      <c r="BH1893" s="17"/>
      <c r="BI1893" s="17"/>
      <c r="BJ1893" s="17"/>
      <c r="CA1893" s="18"/>
    </row>
    <row r="1894" spans="45:79">
      <c r="AS1894" s="16"/>
      <c r="AZ1894" s="17"/>
      <c r="BA1894" s="17"/>
      <c r="BB1894" s="17"/>
      <c r="BC1894" s="17"/>
      <c r="BD1894" s="17"/>
      <c r="BE1894" s="17"/>
      <c r="BF1894" s="17"/>
      <c r="BG1894" s="17"/>
      <c r="BH1894" s="17"/>
      <c r="BI1894" s="17"/>
      <c r="BJ1894" s="17"/>
      <c r="CA1894" s="18"/>
    </row>
    <row r="1895" spans="45:79">
      <c r="AS1895" s="16"/>
      <c r="AZ1895" s="17"/>
      <c r="BA1895" s="17"/>
      <c r="BB1895" s="17"/>
      <c r="BC1895" s="17"/>
      <c r="BD1895" s="17"/>
      <c r="BE1895" s="17"/>
      <c r="BF1895" s="17"/>
      <c r="BG1895" s="17"/>
      <c r="BH1895" s="17"/>
      <c r="BI1895" s="17"/>
      <c r="BJ1895" s="17"/>
      <c r="CA1895" s="18"/>
    </row>
    <row r="1896" spans="45:79">
      <c r="AS1896" s="16"/>
      <c r="AZ1896" s="17"/>
      <c r="BA1896" s="17"/>
      <c r="BB1896" s="17"/>
      <c r="BC1896" s="17"/>
      <c r="BD1896" s="17"/>
      <c r="BE1896" s="17"/>
      <c r="BF1896" s="17"/>
      <c r="BG1896" s="17"/>
      <c r="BH1896" s="17"/>
      <c r="BI1896" s="17"/>
      <c r="BJ1896" s="17"/>
      <c r="CA1896" s="18"/>
    </row>
    <row r="1897" spans="45:79">
      <c r="AS1897" s="16"/>
      <c r="AZ1897" s="17"/>
      <c r="BA1897" s="17"/>
      <c r="BB1897" s="17"/>
      <c r="BC1897" s="17"/>
      <c r="BD1897" s="17"/>
      <c r="BE1897" s="17"/>
      <c r="BF1897" s="17"/>
      <c r="BG1897" s="17"/>
      <c r="BH1897" s="17"/>
      <c r="BI1897" s="17"/>
      <c r="BJ1897" s="17"/>
      <c r="CA1897" s="18"/>
    </row>
    <row r="1898" spans="45:79">
      <c r="AS1898" s="16"/>
      <c r="AZ1898" s="17"/>
      <c r="BA1898" s="17"/>
      <c r="BB1898" s="17"/>
      <c r="BC1898" s="17"/>
      <c r="BD1898" s="17"/>
      <c r="BE1898" s="17"/>
      <c r="BF1898" s="17"/>
      <c r="BG1898" s="17"/>
      <c r="BH1898" s="17"/>
      <c r="BI1898" s="17"/>
      <c r="BJ1898" s="17"/>
      <c r="CA1898" s="18"/>
    </row>
    <row r="1899" spans="45:79">
      <c r="AS1899" s="16"/>
      <c r="AZ1899" s="17"/>
      <c r="BA1899" s="17"/>
      <c r="BB1899" s="17"/>
      <c r="BC1899" s="17"/>
      <c r="BD1899" s="17"/>
      <c r="BE1899" s="17"/>
      <c r="BF1899" s="17"/>
      <c r="BG1899" s="17"/>
      <c r="BH1899" s="17"/>
      <c r="BI1899" s="17"/>
      <c r="BJ1899" s="17"/>
      <c r="CA1899" s="18"/>
    </row>
    <row r="1900" spans="45:79">
      <c r="AS1900" s="16"/>
      <c r="AZ1900" s="17"/>
      <c r="BA1900" s="17"/>
      <c r="BB1900" s="17"/>
      <c r="BC1900" s="17"/>
      <c r="BD1900" s="17"/>
      <c r="BE1900" s="17"/>
      <c r="BF1900" s="17"/>
      <c r="BG1900" s="17"/>
      <c r="BH1900" s="17"/>
      <c r="BI1900" s="17"/>
      <c r="BJ1900" s="17"/>
      <c r="CA1900" s="18"/>
    </row>
    <row r="1901" spans="45:79">
      <c r="AS1901" s="16"/>
      <c r="AZ1901" s="17"/>
      <c r="BA1901" s="17"/>
      <c r="BB1901" s="17"/>
      <c r="BC1901" s="17"/>
      <c r="BD1901" s="17"/>
      <c r="BE1901" s="17"/>
      <c r="BF1901" s="17"/>
      <c r="BG1901" s="17"/>
      <c r="BH1901" s="17"/>
      <c r="BI1901" s="17"/>
      <c r="BJ1901" s="17"/>
      <c r="CA1901" s="18"/>
    </row>
    <row r="1902" spans="45:79">
      <c r="AS1902" s="16"/>
      <c r="AZ1902" s="17"/>
      <c r="BA1902" s="17"/>
      <c r="BB1902" s="17"/>
      <c r="BC1902" s="17"/>
      <c r="BD1902" s="17"/>
      <c r="BE1902" s="17"/>
      <c r="BF1902" s="17"/>
      <c r="BG1902" s="17"/>
      <c r="BH1902" s="17"/>
      <c r="BI1902" s="17"/>
      <c r="BJ1902" s="17"/>
      <c r="CA1902" s="18"/>
    </row>
    <row r="1903" spans="45:79">
      <c r="AS1903" s="16"/>
      <c r="AZ1903" s="17"/>
      <c r="BA1903" s="17"/>
      <c r="BB1903" s="17"/>
      <c r="BC1903" s="17"/>
      <c r="BD1903" s="17"/>
      <c r="BE1903" s="17"/>
      <c r="BF1903" s="17"/>
      <c r="BG1903" s="17"/>
      <c r="BH1903" s="17"/>
      <c r="BI1903" s="17"/>
      <c r="BJ1903" s="17"/>
      <c r="CA1903" s="18"/>
    </row>
    <row r="1904" spans="45:79">
      <c r="AS1904" s="16"/>
      <c r="AZ1904" s="17"/>
      <c r="BA1904" s="17"/>
      <c r="BB1904" s="17"/>
      <c r="BC1904" s="17"/>
      <c r="BD1904" s="17"/>
      <c r="BE1904" s="17"/>
      <c r="BF1904" s="17"/>
      <c r="BG1904" s="17"/>
      <c r="BH1904" s="17"/>
      <c r="BI1904" s="17"/>
      <c r="BJ1904" s="17"/>
      <c r="CA1904" s="18"/>
    </row>
    <row r="1905" spans="45:79">
      <c r="AS1905" s="16"/>
      <c r="AZ1905" s="17"/>
      <c r="BA1905" s="17"/>
      <c r="BB1905" s="17"/>
      <c r="BC1905" s="17"/>
      <c r="BD1905" s="17"/>
      <c r="BE1905" s="17"/>
      <c r="BF1905" s="17"/>
      <c r="BG1905" s="17"/>
      <c r="BH1905" s="17"/>
      <c r="BI1905" s="17"/>
      <c r="BJ1905" s="17"/>
      <c r="CA1905" s="18"/>
    </row>
    <row r="1906" spans="45:79">
      <c r="AS1906" s="16"/>
      <c r="AZ1906" s="17"/>
      <c r="BA1906" s="17"/>
      <c r="BB1906" s="17"/>
      <c r="BC1906" s="17"/>
      <c r="BD1906" s="17"/>
      <c r="BE1906" s="17"/>
      <c r="BF1906" s="17"/>
      <c r="BG1906" s="17"/>
      <c r="BH1906" s="17"/>
      <c r="BI1906" s="17"/>
      <c r="BJ1906" s="17"/>
      <c r="CA1906" s="18"/>
    </row>
    <row r="1907" spans="45:79">
      <c r="AS1907" s="16"/>
      <c r="AZ1907" s="17"/>
      <c r="BA1907" s="17"/>
      <c r="BB1907" s="17"/>
      <c r="BC1907" s="17"/>
      <c r="BD1907" s="17"/>
      <c r="BE1907" s="17"/>
      <c r="BF1907" s="17"/>
      <c r="BG1907" s="17"/>
      <c r="BH1907" s="17"/>
      <c r="BI1907" s="17"/>
      <c r="BJ1907" s="17"/>
      <c r="CA1907" s="18"/>
    </row>
    <row r="1908" spans="45:79">
      <c r="AS1908" s="16"/>
      <c r="AZ1908" s="17"/>
      <c r="BA1908" s="17"/>
      <c r="BB1908" s="17"/>
      <c r="BC1908" s="17"/>
      <c r="BD1908" s="17"/>
      <c r="BE1908" s="17"/>
      <c r="BF1908" s="17"/>
      <c r="BG1908" s="17"/>
      <c r="BH1908" s="17"/>
      <c r="BI1908" s="17"/>
      <c r="BJ1908" s="17"/>
      <c r="CA1908" s="18"/>
    </row>
    <row r="1909" spans="45:79">
      <c r="AS1909" s="16"/>
      <c r="AZ1909" s="17"/>
      <c r="BA1909" s="17"/>
      <c r="BB1909" s="17"/>
      <c r="BC1909" s="17"/>
      <c r="BD1909" s="17"/>
      <c r="BE1909" s="17"/>
      <c r="BF1909" s="17"/>
      <c r="BG1909" s="17"/>
      <c r="BH1909" s="17"/>
      <c r="BI1909" s="17"/>
      <c r="BJ1909" s="17"/>
      <c r="CA1909" s="18"/>
    </row>
    <row r="1910" spans="45:79">
      <c r="AS1910" s="16"/>
      <c r="AZ1910" s="17"/>
      <c r="BA1910" s="17"/>
      <c r="BB1910" s="17"/>
      <c r="BC1910" s="17"/>
      <c r="BD1910" s="17"/>
      <c r="BE1910" s="17"/>
      <c r="BF1910" s="17"/>
      <c r="BG1910" s="17"/>
      <c r="BH1910" s="17"/>
      <c r="BI1910" s="17"/>
      <c r="BJ1910" s="17"/>
      <c r="CA1910" s="18"/>
    </row>
    <row r="1911" spans="45:79">
      <c r="AS1911" s="16"/>
      <c r="AZ1911" s="17"/>
      <c r="BA1911" s="17"/>
      <c r="BB1911" s="17"/>
      <c r="BC1911" s="17"/>
      <c r="BD1911" s="17"/>
      <c r="BE1911" s="17"/>
      <c r="BF1911" s="17"/>
      <c r="BG1911" s="17"/>
      <c r="BH1911" s="17"/>
      <c r="BI1911" s="17"/>
      <c r="BJ1911" s="17"/>
      <c r="CA1911" s="18"/>
    </row>
    <row r="1912" spans="45:79">
      <c r="AS1912" s="16"/>
      <c r="AZ1912" s="17"/>
      <c r="BA1912" s="17"/>
      <c r="BB1912" s="17"/>
      <c r="BC1912" s="17"/>
      <c r="BD1912" s="17"/>
      <c r="BE1912" s="17"/>
      <c r="BF1912" s="17"/>
      <c r="BG1912" s="17"/>
      <c r="BH1912" s="17"/>
      <c r="BI1912" s="17"/>
      <c r="BJ1912" s="17"/>
      <c r="CA1912" s="18"/>
    </row>
    <row r="1913" spans="45:79">
      <c r="AS1913" s="16"/>
      <c r="AZ1913" s="17"/>
      <c r="BA1913" s="17"/>
      <c r="BB1913" s="17"/>
      <c r="BC1913" s="17"/>
      <c r="BD1913" s="17"/>
      <c r="BE1913" s="17"/>
      <c r="BF1913" s="17"/>
      <c r="BG1913" s="17"/>
      <c r="BH1913" s="17"/>
      <c r="BI1913" s="17"/>
      <c r="BJ1913" s="17"/>
      <c r="CA1913" s="18"/>
    </row>
    <row r="1914" spans="45:79">
      <c r="AS1914" s="16"/>
      <c r="AZ1914" s="17"/>
      <c r="BA1914" s="17"/>
      <c r="BB1914" s="17"/>
      <c r="BC1914" s="17"/>
      <c r="BD1914" s="17"/>
      <c r="BE1914" s="17"/>
      <c r="BF1914" s="17"/>
      <c r="BG1914" s="17"/>
      <c r="BH1914" s="17"/>
      <c r="BI1914" s="17"/>
      <c r="BJ1914" s="17"/>
      <c r="CA1914" s="18"/>
    </row>
    <row r="1915" spans="45:79">
      <c r="AS1915" s="16"/>
      <c r="AZ1915" s="17"/>
      <c r="BA1915" s="17"/>
      <c r="BB1915" s="17"/>
      <c r="BC1915" s="17"/>
      <c r="BD1915" s="17"/>
      <c r="BE1915" s="17"/>
      <c r="BF1915" s="17"/>
      <c r="BG1915" s="17"/>
      <c r="BH1915" s="17"/>
      <c r="BI1915" s="17"/>
      <c r="BJ1915" s="17"/>
      <c r="CA1915" s="18"/>
    </row>
    <row r="1916" spans="45:79">
      <c r="AS1916" s="16"/>
      <c r="AZ1916" s="17"/>
      <c r="BA1916" s="17"/>
      <c r="BB1916" s="17"/>
      <c r="BC1916" s="17"/>
      <c r="BD1916" s="17"/>
      <c r="BE1916" s="17"/>
      <c r="BF1916" s="17"/>
      <c r="BG1916" s="17"/>
      <c r="BH1916" s="17"/>
      <c r="BI1916" s="17"/>
      <c r="BJ1916" s="17"/>
      <c r="CA1916" s="18"/>
    </row>
    <row r="1917" spans="45:79">
      <c r="AS1917" s="16"/>
      <c r="AZ1917" s="17"/>
      <c r="BA1917" s="17"/>
      <c r="BB1917" s="17"/>
      <c r="BC1917" s="17"/>
      <c r="BD1917" s="17"/>
      <c r="BE1917" s="17"/>
      <c r="BF1917" s="17"/>
      <c r="BG1917" s="17"/>
      <c r="BH1917" s="17"/>
      <c r="BI1917" s="17"/>
      <c r="BJ1917" s="17"/>
      <c r="CA1917" s="18"/>
    </row>
    <row r="1918" spans="45:79">
      <c r="AS1918" s="16"/>
      <c r="AZ1918" s="17"/>
      <c r="BA1918" s="17"/>
      <c r="BB1918" s="17"/>
      <c r="BC1918" s="17"/>
      <c r="BD1918" s="17"/>
      <c r="BE1918" s="17"/>
      <c r="BF1918" s="17"/>
      <c r="BG1918" s="17"/>
      <c r="BH1918" s="17"/>
      <c r="BI1918" s="17"/>
      <c r="BJ1918" s="17"/>
      <c r="CA1918" s="18"/>
    </row>
    <row r="1919" spans="45:79">
      <c r="AS1919" s="16"/>
      <c r="AZ1919" s="17"/>
      <c r="BA1919" s="17"/>
      <c r="BB1919" s="17"/>
      <c r="BC1919" s="17"/>
      <c r="BD1919" s="17"/>
      <c r="BE1919" s="17"/>
      <c r="BF1919" s="17"/>
      <c r="BG1919" s="17"/>
      <c r="BH1919" s="17"/>
      <c r="BI1919" s="17"/>
      <c r="BJ1919" s="17"/>
      <c r="CA1919" s="18"/>
    </row>
    <row r="1920" spans="45:79">
      <c r="AS1920" s="16"/>
      <c r="AZ1920" s="17"/>
      <c r="BA1920" s="17"/>
      <c r="BB1920" s="17"/>
      <c r="BC1920" s="17"/>
      <c r="BD1920" s="17"/>
      <c r="BE1920" s="17"/>
      <c r="BF1920" s="17"/>
      <c r="BG1920" s="17"/>
      <c r="BH1920" s="17"/>
      <c r="BI1920" s="17"/>
      <c r="BJ1920" s="17"/>
      <c r="CA1920" s="18"/>
    </row>
    <row r="1921" spans="45:79">
      <c r="AS1921" s="16"/>
      <c r="AZ1921" s="17"/>
      <c r="BA1921" s="17"/>
      <c r="BB1921" s="17"/>
      <c r="BC1921" s="17"/>
      <c r="BD1921" s="17"/>
      <c r="BE1921" s="17"/>
      <c r="BF1921" s="17"/>
      <c r="BG1921" s="17"/>
      <c r="BH1921" s="17"/>
      <c r="BI1921" s="17"/>
      <c r="BJ1921" s="17"/>
      <c r="CA1921" s="18"/>
    </row>
    <row r="1922" spans="45:79">
      <c r="AS1922" s="16"/>
      <c r="AZ1922" s="17"/>
      <c r="BA1922" s="17"/>
      <c r="BB1922" s="17"/>
      <c r="BC1922" s="17"/>
      <c r="BD1922" s="17"/>
      <c r="BE1922" s="17"/>
      <c r="BF1922" s="17"/>
      <c r="BG1922" s="17"/>
      <c r="BH1922" s="17"/>
      <c r="BI1922" s="17"/>
      <c r="BJ1922" s="17"/>
      <c r="CA1922" s="18"/>
    </row>
    <row r="1923" spans="45:79">
      <c r="AS1923" s="16"/>
      <c r="AZ1923" s="17"/>
      <c r="BA1923" s="17"/>
      <c r="BB1923" s="17"/>
      <c r="BC1923" s="17"/>
      <c r="BD1923" s="17"/>
      <c r="BE1923" s="17"/>
      <c r="BF1923" s="17"/>
      <c r="BG1923" s="17"/>
      <c r="BH1923" s="17"/>
      <c r="BI1923" s="17"/>
      <c r="BJ1923" s="17"/>
      <c r="CA1923" s="18"/>
    </row>
    <row r="1924" spans="45:79">
      <c r="AS1924" s="16"/>
      <c r="AZ1924" s="17"/>
      <c r="BA1924" s="17"/>
      <c r="BB1924" s="17"/>
      <c r="BC1924" s="17"/>
      <c r="BD1924" s="17"/>
      <c r="BE1924" s="17"/>
      <c r="BF1924" s="17"/>
      <c r="BG1924" s="17"/>
      <c r="BH1924" s="17"/>
      <c r="BI1924" s="17"/>
      <c r="BJ1924" s="17"/>
      <c r="CA1924" s="18"/>
    </row>
    <row r="1925" spans="45:79">
      <c r="AS1925" s="16"/>
      <c r="AZ1925" s="17"/>
      <c r="BA1925" s="17"/>
      <c r="BB1925" s="17"/>
      <c r="BC1925" s="17"/>
      <c r="BD1925" s="17"/>
      <c r="BE1925" s="17"/>
      <c r="BF1925" s="17"/>
      <c r="BG1925" s="17"/>
      <c r="BH1925" s="17"/>
      <c r="BI1925" s="17"/>
      <c r="BJ1925" s="17"/>
      <c r="CA1925" s="18"/>
    </row>
    <row r="1926" spans="45:79">
      <c r="AS1926" s="16"/>
      <c r="AZ1926" s="17"/>
      <c r="BA1926" s="17"/>
      <c r="BB1926" s="17"/>
      <c r="BC1926" s="17"/>
      <c r="BD1926" s="17"/>
      <c r="BE1926" s="17"/>
      <c r="BF1926" s="17"/>
      <c r="BG1926" s="17"/>
      <c r="BH1926" s="17"/>
      <c r="BI1926" s="17"/>
      <c r="BJ1926" s="17"/>
      <c r="CA1926" s="18"/>
    </row>
    <row r="1927" spans="45:79">
      <c r="AS1927" s="16"/>
      <c r="AZ1927" s="17"/>
      <c r="BA1927" s="17"/>
      <c r="BB1927" s="17"/>
      <c r="BC1927" s="17"/>
      <c r="BD1927" s="17"/>
      <c r="BE1927" s="17"/>
      <c r="BF1927" s="17"/>
      <c r="BG1927" s="17"/>
      <c r="BH1927" s="17"/>
      <c r="BI1927" s="17"/>
      <c r="BJ1927" s="17"/>
      <c r="CA1927" s="18"/>
    </row>
    <row r="1928" spans="45:79">
      <c r="AS1928" s="16"/>
      <c r="AZ1928" s="17"/>
      <c r="BA1928" s="17"/>
      <c r="BB1928" s="17"/>
      <c r="BC1928" s="17"/>
      <c r="BD1928" s="17"/>
      <c r="BE1928" s="17"/>
      <c r="BF1928" s="17"/>
      <c r="BG1928" s="17"/>
      <c r="BH1928" s="17"/>
      <c r="BI1928" s="17"/>
      <c r="BJ1928" s="17"/>
      <c r="CA1928" s="18"/>
    </row>
    <row r="1929" spans="45:79">
      <c r="AS1929" s="16"/>
      <c r="AZ1929" s="17"/>
      <c r="BA1929" s="17"/>
      <c r="BB1929" s="17"/>
      <c r="BC1929" s="17"/>
      <c r="BD1929" s="17"/>
      <c r="BE1929" s="17"/>
      <c r="BF1929" s="17"/>
      <c r="BG1929" s="17"/>
      <c r="BH1929" s="17"/>
      <c r="BI1929" s="17"/>
      <c r="BJ1929" s="17"/>
      <c r="CA1929" s="18"/>
    </row>
    <row r="1930" spans="45:79">
      <c r="AS1930" s="16"/>
      <c r="AZ1930" s="17"/>
      <c r="BA1930" s="17"/>
      <c r="BB1930" s="17"/>
      <c r="BC1930" s="17"/>
      <c r="BD1930" s="17"/>
      <c r="BE1930" s="17"/>
      <c r="BF1930" s="17"/>
      <c r="BG1930" s="17"/>
      <c r="BH1930" s="17"/>
      <c r="BI1930" s="17"/>
      <c r="BJ1930" s="17"/>
      <c r="CA1930" s="18"/>
    </row>
    <row r="1931" spans="45:79">
      <c r="AS1931" s="16"/>
      <c r="AZ1931" s="17"/>
      <c r="BA1931" s="17"/>
      <c r="BB1931" s="17"/>
      <c r="BC1931" s="17"/>
      <c r="BD1931" s="17"/>
      <c r="BE1931" s="17"/>
      <c r="BF1931" s="17"/>
      <c r="BG1931" s="17"/>
      <c r="BH1931" s="17"/>
      <c r="BI1931" s="17"/>
      <c r="BJ1931" s="17"/>
      <c r="CA1931" s="18"/>
    </row>
    <row r="1932" spans="45:79">
      <c r="AS1932" s="16"/>
      <c r="AZ1932" s="17"/>
      <c r="BA1932" s="17"/>
      <c r="BB1932" s="17"/>
      <c r="BC1932" s="17"/>
      <c r="BD1932" s="17"/>
      <c r="BE1932" s="17"/>
      <c r="BF1932" s="17"/>
      <c r="BG1932" s="17"/>
      <c r="BH1932" s="17"/>
      <c r="BI1932" s="17"/>
      <c r="BJ1932" s="17"/>
      <c r="CA1932" s="18"/>
    </row>
    <row r="1933" spans="45:79">
      <c r="AS1933" s="16"/>
      <c r="AZ1933" s="17"/>
      <c r="BA1933" s="17"/>
      <c r="BB1933" s="17"/>
      <c r="BC1933" s="17"/>
      <c r="BD1933" s="17"/>
      <c r="BE1933" s="17"/>
      <c r="BF1933" s="17"/>
      <c r="BG1933" s="17"/>
      <c r="BH1933" s="17"/>
      <c r="BI1933" s="17"/>
      <c r="BJ1933" s="17"/>
      <c r="CA1933" s="18"/>
    </row>
    <row r="1934" spans="45:79">
      <c r="AS1934" s="16"/>
      <c r="AZ1934" s="17"/>
      <c r="BA1934" s="17"/>
      <c r="BB1934" s="17"/>
      <c r="BC1934" s="17"/>
      <c r="BD1934" s="17"/>
      <c r="BE1934" s="17"/>
      <c r="BF1934" s="17"/>
      <c r="BG1934" s="17"/>
      <c r="BH1934" s="17"/>
      <c r="BI1934" s="17"/>
      <c r="BJ1934" s="17"/>
      <c r="CA1934" s="18"/>
    </row>
    <row r="1935" spans="45:79">
      <c r="AS1935" s="16"/>
      <c r="AZ1935" s="17"/>
      <c r="BA1935" s="17"/>
      <c r="BB1935" s="17"/>
      <c r="BC1935" s="17"/>
      <c r="BD1935" s="17"/>
      <c r="BE1935" s="17"/>
      <c r="BF1935" s="17"/>
      <c r="BG1935" s="17"/>
      <c r="BH1935" s="17"/>
      <c r="BI1935" s="17"/>
      <c r="BJ1935" s="17"/>
      <c r="CA1935" s="18"/>
    </row>
    <row r="1936" spans="45:79">
      <c r="AS1936" s="16"/>
      <c r="AZ1936" s="17"/>
      <c r="BA1936" s="17"/>
      <c r="BB1936" s="17"/>
      <c r="BC1936" s="17"/>
      <c r="BD1936" s="17"/>
      <c r="BE1936" s="17"/>
      <c r="BF1936" s="17"/>
      <c r="BG1936" s="17"/>
      <c r="BH1936" s="17"/>
      <c r="BI1936" s="17"/>
      <c r="BJ1936" s="17"/>
      <c r="CA1936" s="18"/>
    </row>
    <row r="1937" spans="45:79">
      <c r="AS1937" s="16"/>
      <c r="AZ1937" s="17"/>
      <c r="BA1937" s="17"/>
      <c r="BB1937" s="17"/>
      <c r="BC1937" s="17"/>
      <c r="BD1937" s="17"/>
      <c r="BE1937" s="17"/>
      <c r="BF1937" s="17"/>
      <c r="BG1937" s="17"/>
      <c r="BH1937" s="17"/>
      <c r="BI1937" s="17"/>
      <c r="BJ1937" s="17"/>
      <c r="CA1937" s="18"/>
    </row>
    <row r="1938" spans="45:79">
      <c r="AS1938" s="16"/>
      <c r="AZ1938" s="17"/>
      <c r="BA1938" s="17"/>
      <c r="BB1938" s="17"/>
      <c r="BC1938" s="17"/>
      <c r="BD1938" s="17"/>
      <c r="BE1938" s="17"/>
      <c r="BF1938" s="17"/>
      <c r="BG1938" s="17"/>
      <c r="BH1938" s="17"/>
      <c r="BI1938" s="17"/>
      <c r="BJ1938" s="17"/>
      <c r="CA1938" s="18"/>
    </row>
    <row r="1939" spans="45:79">
      <c r="AS1939" s="16"/>
      <c r="AZ1939" s="17"/>
      <c r="BA1939" s="17"/>
      <c r="BB1939" s="17"/>
      <c r="BC1939" s="17"/>
      <c r="BD1939" s="17"/>
      <c r="BE1939" s="17"/>
      <c r="BF1939" s="17"/>
      <c r="BG1939" s="17"/>
      <c r="BH1939" s="17"/>
      <c r="BI1939" s="17"/>
      <c r="BJ1939" s="17"/>
      <c r="CA1939" s="18"/>
    </row>
    <row r="1940" spans="45:79">
      <c r="AS1940" s="16"/>
      <c r="AZ1940" s="17"/>
      <c r="BA1940" s="17"/>
      <c r="BB1940" s="17"/>
      <c r="BC1940" s="17"/>
      <c r="BD1940" s="17"/>
      <c r="BE1940" s="17"/>
      <c r="BF1940" s="17"/>
      <c r="BG1940" s="17"/>
      <c r="BH1940" s="17"/>
      <c r="BI1940" s="17"/>
      <c r="BJ1940" s="17"/>
      <c r="CA1940" s="18"/>
    </row>
    <row r="1941" spans="45:79">
      <c r="AS1941" s="16"/>
      <c r="AZ1941" s="17"/>
      <c r="BA1941" s="17"/>
      <c r="BB1941" s="17"/>
      <c r="BC1941" s="17"/>
      <c r="BD1941" s="17"/>
      <c r="BE1941" s="17"/>
      <c r="BF1941" s="17"/>
      <c r="BG1941" s="17"/>
      <c r="BH1941" s="17"/>
      <c r="BI1941" s="17"/>
      <c r="BJ1941" s="17"/>
      <c r="CA1941" s="18"/>
    </row>
    <row r="1942" spans="45:79">
      <c r="AS1942" s="16"/>
      <c r="AZ1942" s="17"/>
      <c r="BA1942" s="17"/>
      <c r="BB1942" s="17"/>
      <c r="BC1942" s="17"/>
      <c r="BD1942" s="17"/>
      <c r="BE1942" s="17"/>
      <c r="BF1942" s="17"/>
      <c r="BG1942" s="17"/>
      <c r="BH1942" s="17"/>
      <c r="BI1942" s="17"/>
      <c r="BJ1942" s="17"/>
      <c r="CA1942" s="18"/>
    </row>
    <row r="1943" spans="45:79">
      <c r="AS1943" s="16"/>
      <c r="AZ1943" s="17"/>
      <c r="BA1943" s="17"/>
      <c r="BB1943" s="17"/>
      <c r="BC1943" s="17"/>
      <c r="BD1943" s="17"/>
      <c r="BE1943" s="17"/>
      <c r="BF1943" s="17"/>
      <c r="BG1943" s="17"/>
      <c r="BH1943" s="17"/>
      <c r="BI1943" s="17"/>
      <c r="BJ1943" s="17"/>
      <c r="CA1943" s="18"/>
    </row>
    <row r="1944" spans="45:79">
      <c r="AS1944" s="16"/>
      <c r="AZ1944" s="17"/>
      <c r="BA1944" s="17"/>
      <c r="BB1944" s="17"/>
      <c r="BC1944" s="17"/>
      <c r="BD1944" s="17"/>
      <c r="BE1944" s="17"/>
      <c r="BF1944" s="17"/>
      <c r="BG1944" s="17"/>
      <c r="BH1944" s="17"/>
      <c r="BI1944" s="17"/>
      <c r="BJ1944" s="17"/>
      <c r="CA1944" s="18"/>
    </row>
    <row r="1945" spans="45:79">
      <c r="AS1945" s="16"/>
      <c r="AZ1945" s="17"/>
      <c r="BA1945" s="17"/>
      <c r="BB1945" s="17"/>
      <c r="BC1945" s="17"/>
      <c r="BD1945" s="17"/>
      <c r="BE1945" s="17"/>
      <c r="BF1945" s="17"/>
      <c r="BG1945" s="17"/>
      <c r="BH1945" s="17"/>
      <c r="BI1945" s="17"/>
      <c r="BJ1945" s="17"/>
      <c r="CA1945" s="18"/>
    </row>
    <row r="1946" spans="45:79">
      <c r="AS1946" s="16"/>
      <c r="AZ1946" s="17"/>
      <c r="BA1946" s="17"/>
      <c r="BB1946" s="17"/>
      <c r="BC1946" s="17"/>
      <c r="BD1946" s="17"/>
      <c r="BE1946" s="17"/>
      <c r="BF1946" s="17"/>
      <c r="BG1946" s="17"/>
      <c r="BH1946" s="17"/>
      <c r="BI1946" s="17"/>
      <c r="BJ1946" s="17"/>
      <c r="CA1946" s="18"/>
    </row>
    <row r="1947" spans="45:79">
      <c r="AS1947" s="16"/>
      <c r="AZ1947" s="17"/>
      <c r="BA1947" s="17"/>
      <c r="BB1947" s="17"/>
      <c r="BC1947" s="17"/>
      <c r="BD1947" s="17"/>
      <c r="BE1947" s="17"/>
      <c r="BF1947" s="17"/>
      <c r="BG1947" s="17"/>
      <c r="BH1947" s="17"/>
      <c r="BI1947" s="17"/>
      <c r="BJ1947" s="17"/>
      <c r="CA1947" s="18"/>
    </row>
    <row r="1948" spans="45:79">
      <c r="AS1948" s="16"/>
      <c r="AZ1948" s="17"/>
      <c r="BA1948" s="17"/>
      <c r="BB1948" s="17"/>
      <c r="BC1948" s="17"/>
      <c r="BD1948" s="17"/>
      <c r="BE1948" s="17"/>
      <c r="BF1948" s="17"/>
      <c r="BG1948" s="17"/>
      <c r="BH1948" s="17"/>
      <c r="BI1948" s="17"/>
      <c r="BJ1948" s="17"/>
      <c r="CA1948" s="18"/>
    </row>
    <row r="1949" spans="45:79">
      <c r="AS1949" s="16"/>
      <c r="AZ1949" s="17"/>
      <c r="BA1949" s="17"/>
      <c r="BB1949" s="17"/>
      <c r="BC1949" s="17"/>
      <c r="BD1949" s="17"/>
      <c r="BE1949" s="17"/>
      <c r="BF1949" s="17"/>
      <c r="BG1949" s="17"/>
      <c r="BH1949" s="17"/>
      <c r="BI1949" s="17"/>
      <c r="BJ1949" s="17"/>
      <c r="CA1949" s="18"/>
    </row>
    <row r="1950" spans="45:79">
      <c r="AS1950" s="16"/>
      <c r="AZ1950" s="17"/>
      <c r="BA1950" s="17"/>
      <c r="BB1950" s="17"/>
      <c r="BC1950" s="17"/>
      <c r="BD1950" s="17"/>
      <c r="BE1950" s="17"/>
      <c r="BF1950" s="17"/>
      <c r="BG1950" s="17"/>
      <c r="BH1950" s="17"/>
      <c r="BI1950" s="17"/>
      <c r="BJ1950" s="17"/>
      <c r="CA1950" s="18"/>
    </row>
    <row r="1951" spans="45:79">
      <c r="AS1951" s="16"/>
      <c r="AZ1951" s="17"/>
      <c r="BA1951" s="17"/>
      <c r="BB1951" s="17"/>
      <c r="BC1951" s="17"/>
      <c r="BD1951" s="17"/>
      <c r="BE1951" s="17"/>
      <c r="BF1951" s="17"/>
      <c r="BG1951" s="17"/>
      <c r="BH1951" s="17"/>
      <c r="BI1951" s="17"/>
      <c r="BJ1951" s="17"/>
      <c r="CA1951" s="18"/>
    </row>
    <row r="1952" spans="45:79">
      <c r="AS1952" s="16"/>
      <c r="AZ1952" s="17"/>
      <c r="BA1952" s="17"/>
      <c r="BB1952" s="17"/>
      <c r="BC1952" s="17"/>
      <c r="BD1952" s="17"/>
      <c r="BE1952" s="17"/>
      <c r="BF1952" s="17"/>
      <c r="BG1952" s="17"/>
      <c r="BH1952" s="17"/>
      <c r="BI1952" s="17"/>
      <c r="BJ1952" s="17"/>
      <c r="CA1952" s="18"/>
    </row>
    <row r="1953" spans="45:79">
      <c r="AS1953" s="16"/>
      <c r="AZ1953" s="17"/>
      <c r="BA1953" s="17"/>
      <c r="BB1953" s="17"/>
      <c r="BC1953" s="17"/>
      <c r="BD1953" s="17"/>
      <c r="BE1953" s="17"/>
      <c r="BF1953" s="17"/>
      <c r="BG1953" s="17"/>
      <c r="BH1953" s="17"/>
      <c r="BI1953" s="17"/>
      <c r="BJ1953" s="17"/>
      <c r="CA1953" s="18"/>
    </row>
    <row r="1954" spans="45:79">
      <c r="AS1954" s="16"/>
      <c r="AZ1954" s="17"/>
      <c r="BA1954" s="17"/>
      <c r="BB1954" s="17"/>
      <c r="BC1954" s="17"/>
      <c r="BD1954" s="17"/>
      <c r="BE1954" s="17"/>
      <c r="BF1954" s="17"/>
      <c r="BG1954" s="17"/>
      <c r="BH1954" s="17"/>
      <c r="BI1954" s="17"/>
      <c r="BJ1954" s="17"/>
      <c r="CA1954" s="18"/>
    </row>
    <row r="1955" spans="45:79">
      <c r="AS1955" s="16"/>
      <c r="AZ1955" s="17"/>
      <c r="BA1955" s="17"/>
      <c r="BB1955" s="17"/>
      <c r="BC1955" s="17"/>
      <c r="BD1955" s="17"/>
      <c r="BE1955" s="17"/>
      <c r="BF1955" s="17"/>
      <c r="BG1955" s="17"/>
      <c r="BH1955" s="17"/>
      <c r="BI1955" s="17"/>
      <c r="BJ1955" s="17"/>
      <c r="CA1955" s="18"/>
    </row>
    <row r="1956" spans="45:79">
      <c r="AS1956" s="16"/>
      <c r="AZ1956" s="17"/>
      <c r="BA1956" s="17"/>
      <c r="BB1956" s="17"/>
      <c r="BC1956" s="17"/>
      <c r="BD1956" s="17"/>
      <c r="BE1956" s="17"/>
      <c r="BF1956" s="17"/>
      <c r="BG1956" s="17"/>
      <c r="BH1956" s="17"/>
      <c r="BI1956" s="17"/>
      <c r="BJ1956" s="17"/>
      <c r="CA1956" s="18"/>
    </row>
    <row r="1957" spans="45:79">
      <c r="AS1957" s="16"/>
      <c r="AZ1957" s="17"/>
      <c r="BA1957" s="17"/>
      <c r="BB1957" s="17"/>
      <c r="BC1957" s="17"/>
      <c r="BD1957" s="17"/>
      <c r="BE1957" s="17"/>
      <c r="BF1957" s="17"/>
      <c r="BG1957" s="17"/>
      <c r="BH1957" s="17"/>
      <c r="BI1957" s="17"/>
      <c r="BJ1957" s="17"/>
      <c r="CA1957" s="18"/>
    </row>
    <row r="1958" spans="45:79">
      <c r="AS1958" s="16"/>
      <c r="AZ1958" s="17"/>
      <c r="BA1958" s="17"/>
      <c r="BB1958" s="17"/>
      <c r="BC1958" s="17"/>
      <c r="BD1958" s="17"/>
      <c r="BE1958" s="17"/>
      <c r="BF1958" s="17"/>
      <c r="BG1958" s="17"/>
      <c r="BH1958" s="17"/>
      <c r="BI1958" s="17"/>
      <c r="BJ1958" s="17"/>
      <c r="CA1958" s="18"/>
    </row>
    <row r="1959" spans="45:79">
      <c r="AS1959" s="16"/>
      <c r="AZ1959" s="17"/>
      <c r="BA1959" s="17"/>
      <c r="BB1959" s="17"/>
      <c r="BC1959" s="17"/>
      <c r="BD1959" s="17"/>
      <c r="BE1959" s="17"/>
      <c r="BF1959" s="17"/>
      <c r="BG1959" s="17"/>
      <c r="BH1959" s="17"/>
      <c r="BI1959" s="17"/>
      <c r="BJ1959" s="17"/>
      <c r="CA1959" s="18"/>
    </row>
    <row r="1960" spans="45:79">
      <c r="AS1960" s="16"/>
      <c r="AZ1960" s="17"/>
      <c r="BA1960" s="17"/>
      <c r="BB1960" s="17"/>
      <c r="BC1960" s="17"/>
      <c r="BD1960" s="17"/>
      <c r="BE1960" s="17"/>
      <c r="BF1960" s="17"/>
      <c r="BG1960" s="17"/>
      <c r="BH1960" s="17"/>
      <c r="BI1960" s="17"/>
      <c r="BJ1960" s="17"/>
      <c r="CA1960" s="18"/>
    </row>
    <row r="1961" spans="45:79">
      <c r="AS1961" s="16"/>
      <c r="AZ1961" s="17"/>
      <c r="BA1961" s="17"/>
      <c r="BB1961" s="17"/>
      <c r="BC1961" s="17"/>
      <c r="BD1961" s="17"/>
      <c r="BE1961" s="17"/>
      <c r="BF1961" s="17"/>
      <c r="BG1961" s="17"/>
      <c r="BH1961" s="17"/>
      <c r="BI1961" s="17"/>
      <c r="BJ1961" s="17"/>
      <c r="CA1961" s="18"/>
    </row>
    <row r="1962" spans="45:79">
      <c r="AS1962" s="16"/>
      <c r="AZ1962" s="17"/>
      <c r="BA1962" s="17"/>
      <c r="BB1962" s="17"/>
      <c r="BC1962" s="17"/>
      <c r="BD1962" s="17"/>
      <c r="BE1962" s="17"/>
      <c r="BF1962" s="17"/>
      <c r="BG1962" s="17"/>
      <c r="BH1962" s="17"/>
      <c r="BI1962" s="17"/>
      <c r="BJ1962" s="17"/>
      <c r="CA1962" s="18"/>
    </row>
    <row r="1963" spans="45:79">
      <c r="AS1963" s="16"/>
      <c r="AZ1963" s="17"/>
      <c r="BA1963" s="17"/>
      <c r="BB1963" s="17"/>
      <c r="BC1963" s="17"/>
      <c r="BD1963" s="17"/>
      <c r="BE1963" s="17"/>
      <c r="BF1963" s="17"/>
      <c r="BG1963" s="17"/>
      <c r="BH1963" s="17"/>
      <c r="BI1963" s="17"/>
      <c r="BJ1963" s="17"/>
      <c r="CA1963" s="18"/>
    </row>
    <row r="1964" spans="45:79">
      <c r="AS1964" s="16"/>
      <c r="AZ1964" s="17"/>
      <c r="BA1964" s="17"/>
      <c r="BB1964" s="17"/>
      <c r="BC1964" s="17"/>
      <c r="BD1964" s="17"/>
      <c r="BE1964" s="17"/>
      <c r="BF1964" s="17"/>
      <c r="BG1964" s="17"/>
      <c r="BH1964" s="17"/>
      <c r="BI1964" s="17"/>
      <c r="BJ1964" s="17"/>
      <c r="CA1964" s="18"/>
    </row>
    <row r="1965" spans="45:79">
      <c r="AS1965" s="16"/>
      <c r="AZ1965" s="17"/>
      <c r="BA1965" s="17"/>
      <c r="BB1965" s="17"/>
      <c r="BC1965" s="17"/>
      <c r="BD1965" s="17"/>
      <c r="BE1965" s="17"/>
      <c r="BF1965" s="17"/>
      <c r="BG1965" s="17"/>
      <c r="BH1965" s="17"/>
      <c r="BI1965" s="17"/>
      <c r="BJ1965" s="17"/>
      <c r="CA1965" s="18"/>
    </row>
    <row r="1966" spans="45:79">
      <c r="AS1966" s="16"/>
      <c r="AZ1966" s="17"/>
      <c r="BA1966" s="17"/>
      <c r="BB1966" s="17"/>
      <c r="BC1966" s="17"/>
      <c r="BD1966" s="17"/>
      <c r="BE1966" s="17"/>
      <c r="BF1966" s="17"/>
      <c r="BG1966" s="17"/>
      <c r="BH1966" s="17"/>
      <c r="BI1966" s="17"/>
      <c r="BJ1966" s="17"/>
      <c r="CA1966" s="18"/>
    </row>
    <row r="1967" spans="45:79">
      <c r="AS1967" s="16"/>
      <c r="AZ1967" s="17"/>
      <c r="BA1967" s="17"/>
      <c r="BB1967" s="17"/>
      <c r="BC1967" s="17"/>
      <c r="BD1967" s="17"/>
      <c r="BE1967" s="17"/>
      <c r="BF1967" s="17"/>
      <c r="BG1967" s="17"/>
      <c r="BH1967" s="17"/>
      <c r="BI1967" s="17"/>
      <c r="BJ1967" s="17"/>
      <c r="CA1967" s="18"/>
    </row>
    <row r="1968" spans="45:79">
      <c r="AS1968" s="16"/>
      <c r="AZ1968" s="17"/>
      <c r="BA1968" s="17"/>
      <c r="BB1968" s="17"/>
      <c r="BC1968" s="17"/>
      <c r="BD1968" s="17"/>
      <c r="BE1968" s="17"/>
      <c r="BF1968" s="17"/>
      <c r="BG1968" s="17"/>
      <c r="BH1968" s="17"/>
      <c r="BI1968" s="17"/>
      <c r="BJ1968" s="17"/>
      <c r="CA1968" s="18"/>
    </row>
    <row r="1969" spans="45:79">
      <c r="AS1969" s="16"/>
      <c r="AZ1969" s="17"/>
      <c r="BA1969" s="17"/>
      <c r="BB1969" s="17"/>
      <c r="BC1969" s="17"/>
      <c r="BD1969" s="17"/>
      <c r="BE1969" s="17"/>
      <c r="BF1969" s="17"/>
      <c r="BG1969" s="17"/>
      <c r="BH1969" s="17"/>
      <c r="BI1969" s="17"/>
      <c r="BJ1969" s="17"/>
      <c r="CA1969" s="18"/>
    </row>
    <row r="1970" spans="45:79">
      <c r="AS1970" s="16"/>
      <c r="AZ1970" s="17"/>
      <c r="BA1970" s="17"/>
      <c r="BB1970" s="17"/>
      <c r="BC1970" s="17"/>
      <c r="BD1970" s="17"/>
      <c r="BE1970" s="17"/>
      <c r="BF1970" s="17"/>
      <c r="BG1970" s="17"/>
      <c r="BH1970" s="17"/>
      <c r="BI1970" s="17"/>
      <c r="BJ1970" s="17"/>
      <c r="CA1970" s="18"/>
    </row>
    <row r="1971" spans="45:79">
      <c r="AS1971" s="16"/>
      <c r="AZ1971" s="17"/>
      <c r="BA1971" s="17"/>
      <c r="BB1971" s="17"/>
      <c r="BC1971" s="17"/>
      <c r="BD1971" s="17"/>
      <c r="BE1971" s="17"/>
      <c r="BF1971" s="17"/>
      <c r="BG1971" s="17"/>
      <c r="BH1971" s="17"/>
      <c r="BI1971" s="17"/>
      <c r="BJ1971" s="17"/>
      <c r="CA1971" s="18"/>
    </row>
    <row r="1972" spans="45:79">
      <c r="AS1972" s="16"/>
      <c r="AZ1972" s="17"/>
      <c r="BA1972" s="17"/>
      <c r="BB1972" s="17"/>
      <c r="BC1972" s="17"/>
      <c r="BD1972" s="17"/>
      <c r="BE1972" s="17"/>
      <c r="BF1972" s="17"/>
      <c r="BG1972" s="17"/>
      <c r="BH1972" s="17"/>
      <c r="BI1972" s="17"/>
      <c r="BJ1972" s="17"/>
      <c r="CA1972" s="18"/>
    </row>
    <row r="1973" spans="45:79">
      <c r="AS1973" s="16"/>
      <c r="AZ1973" s="17"/>
      <c r="BA1973" s="17"/>
      <c r="BB1973" s="17"/>
      <c r="BC1973" s="17"/>
      <c r="BD1973" s="17"/>
      <c r="BE1973" s="17"/>
      <c r="BF1973" s="17"/>
      <c r="BG1973" s="17"/>
      <c r="BH1973" s="17"/>
      <c r="BI1973" s="17"/>
      <c r="BJ1973" s="17"/>
      <c r="CA1973" s="18"/>
    </row>
    <row r="1974" spans="45:79">
      <c r="AS1974" s="16"/>
      <c r="AZ1974" s="17"/>
      <c r="BA1974" s="17"/>
      <c r="BB1974" s="17"/>
      <c r="BC1974" s="17"/>
      <c r="BD1974" s="17"/>
      <c r="BE1974" s="17"/>
      <c r="BF1974" s="17"/>
      <c r="BG1974" s="17"/>
      <c r="BH1974" s="17"/>
      <c r="BI1974" s="17"/>
      <c r="BJ1974" s="17"/>
      <c r="CA1974" s="18"/>
    </row>
    <row r="1975" spans="45:79">
      <c r="AS1975" s="16"/>
      <c r="AZ1975" s="17"/>
      <c r="BA1975" s="17"/>
      <c r="BB1975" s="17"/>
      <c r="BC1975" s="17"/>
      <c r="BD1975" s="17"/>
      <c r="BE1975" s="17"/>
      <c r="BF1975" s="17"/>
      <c r="BG1975" s="17"/>
      <c r="BH1975" s="17"/>
      <c r="BI1975" s="17"/>
      <c r="BJ1975" s="17"/>
      <c r="CA1975" s="18"/>
    </row>
    <row r="1976" spans="45:79">
      <c r="AS1976" s="16"/>
      <c r="AZ1976" s="17"/>
      <c r="BA1976" s="17"/>
      <c r="BB1976" s="17"/>
      <c r="BC1976" s="17"/>
      <c r="BD1976" s="17"/>
      <c r="BE1976" s="17"/>
      <c r="BF1976" s="17"/>
      <c r="BG1976" s="17"/>
      <c r="BH1976" s="17"/>
      <c r="BI1976" s="17"/>
      <c r="BJ1976" s="17"/>
      <c r="CA1976" s="18"/>
    </row>
    <row r="1977" spans="45:79">
      <c r="AS1977" s="16"/>
      <c r="AZ1977" s="17"/>
      <c r="BA1977" s="17"/>
      <c r="BB1977" s="17"/>
      <c r="BC1977" s="17"/>
      <c r="BD1977" s="17"/>
      <c r="BE1977" s="17"/>
      <c r="BF1977" s="17"/>
      <c r="BG1977" s="17"/>
      <c r="BH1977" s="17"/>
      <c r="BI1977" s="17"/>
      <c r="BJ1977" s="17"/>
      <c r="CA1977" s="18"/>
    </row>
    <row r="1978" spans="45:79">
      <c r="AS1978" s="16"/>
      <c r="AZ1978" s="17"/>
      <c r="BA1978" s="17"/>
      <c r="BB1978" s="17"/>
      <c r="BC1978" s="17"/>
      <c r="BD1978" s="17"/>
      <c r="BE1978" s="17"/>
      <c r="BF1978" s="17"/>
      <c r="BG1978" s="17"/>
      <c r="BH1978" s="17"/>
      <c r="BI1978" s="17"/>
      <c r="BJ1978" s="17"/>
      <c r="CA1978" s="18"/>
    </row>
    <row r="1979" spans="45:79">
      <c r="AS1979" s="16"/>
      <c r="AZ1979" s="17"/>
      <c r="BA1979" s="17"/>
      <c r="BB1979" s="17"/>
      <c r="BC1979" s="17"/>
      <c r="BD1979" s="17"/>
      <c r="BE1979" s="17"/>
      <c r="BF1979" s="17"/>
      <c r="BG1979" s="17"/>
      <c r="BH1979" s="17"/>
      <c r="BI1979" s="17"/>
      <c r="BJ1979" s="17"/>
      <c r="CA1979" s="18"/>
    </row>
    <row r="1980" spans="45:79">
      <c r="AS1980" s="16"/>
      <c r="AZ1980" s="17"/>
      <c r="BA1980" s="17"/>
      <c r="BB1980" s="17"/>
      <c r="BC1980" s="17"/>
      <c r="BD1980" s="17"/>
      <c r="BE1980" s="17"/>
      <c r="BF1980" s="17"/>
      <c r="BG1980" s="17"/>
      <c r="BH1980" s="17"/>
      <c r="BI1980" s="17"/>
      <c r="BJ1980" s="17"/>
      <c r="CA1980" s="18"/>
    </row>
    <row r="1981" spans="45:79">
      <c r="AS1981" s="16"/>
      <c r="AZ1981" s="17"/>
      <c r="BA1981" s="17"/>
      <c r="BB1981" s="17"/>
      <c r="BC1981" s="17"/>
      <c r="BD1981" s="17"/>
      <c r="BE1981" s="17"/>
      <c r="BF1981" s="17"/>
      <c r="BG1981" s="17"/>
      <c r="BH1981" s="17"/>
      <c r="BI1981" s="17"/>
      <c r="BJ1981" s="17"/>
      <c r="CA1981" s="18"/>
    </row>
    <row r="1982" spans="45:79">
      <c r="AS1982" s="16"/>
      <c r="AZ1982" s="17"/>
      <c r="BA1982" s="17"/>
      <c r="BB1982" s="17"/>
      <c r="BC1982" s="17"/>
      <c r="BD1982" s="17"/>
      <c r="BE1982" s="17"/>
      <c r="BF1982" s="17"/>
      <c r="BG1982" s="17"/>
      <c r="BH1982" s="17"/>
      <c r="BI1982" s="17"/>
      <c r="BJ1982" s="17"/>
      <c r="CA1982" s="18"/>
    </row>
    <row r="1983" spans="45:79">
      <c r="AS1983" s="16"/>
      <c r="AZ1983" s="17"/>
      <c r="BA1983" s="17"/>
      <c r="BB1983" s="17"/>
      <c r="BC1983" s="17"/>
      <c r="BD1983" s="17"/>
      <c r="BE1983" s="17"/>
      <c r="BF1983" s="17"/>
      <c r="BG1983" s="17"/>
      <c r="BH1983" s="17"/>
      <c r="BI1983" s="17"/>
      <c r="BJ1983" s="17"/>
      <c r="CA1983" s="18"/>
    </row>
    <row r="1984" spans="45:79">
      <c r="AS1984" s="16"/>
      <c r="AZ1984" s="17"/>
      <c r="BA1984" s="17"/>
      <c r="BB1984" s="17"/>
      <c r="BC1984" s="17"/>
      <c r="BD1984" s="17"/>
      <c r="BE1984" s="17"/>
      <c r="BF1984" s="17"/>
      <c r="BG1984" s="17"/>
      <c r="BH1984" s="17"/>
      <c r="BI1984" s="17"/>
      <c r="BJ1984" s="17"/>
      <c r="CA1984" s="18"/>
    </row>
    <row r="1985" spans="45:79">
      <c r="AS1985" s="16"/>
      <c r="AZ1985" s="17"/>
      <c r="BA1985" s="17"/>
      <c r="BB1985" s="17"/>
      <c r="BC1985" s="17"/>
      <c r="BD1985" s="17"/>
      <c r="BE1985" s="17"/>
      <c r="BF1985" s="17"/>
      <c r="BG1985" s="17"/>
      <c r="BH1985" s="17"/>
      <c r="BI1985" s="17"/>
      <c r="BJ1985" s="17"/>
      <c r="CA1985" s="18"/>
    </row>
    <row r="1986" spans="45:79">
      <c r="AS1986" s="16"/>
      <c r="AZ1986" s="17"/>
      <c r="BA1986" s="17"/>
      <c r="BB1986" s="17"/>
      <c r="BC1986" s="17"/>
      <c r="BD1986" s="17"/>
      <c r="BE1986" s="17"/>
      <c r="BF1986" s="17"/>
      <c r="BG1986" s="17"/>
      <c r="BH1986" s="17"/>
      <c r="BI1986" s="17"/>
      <c r="BJ1986" s="17"/>
      <c r="CA1986" s="18"/>
    </row>
    <row r="1987" spans="45:79">
      <c r="AS1987" s="16"/>
      <c r="AZ1987" s="17"/>
      <c r="BA1987" s="17"/>
      <c r="BB1987" s="17"/>
      <c r="BC1987" s="17"/>
      <c r="BD1987" s="17"/>
      <c r="BE1987" s="17"/>
      <c r="BF1987" s="17"/>
      <c r="BG1987" s="17"/>
      <c r="BH1987" s="17"/>
      <c r="BI1987" s="17"/>
      <c r="BJ1987" s="17"/>
      <c r="CA1987" s="18"/>
    </row>
    <row r="1988" spans="45:79">
      <c r="AS1988" s="16"/>
      <c r="AZ1988" s="17"/>
      <c r="BA1988" s="17"/>
      <c r="BB1988" s="17"/>
      <c r="BC1988" s="17"/>
      <c r="BD1988" s="17"/>
      <c r="BE1988" s="17"/>
      <c r="BF1988" s="17"/>
      <c r="BG1988" s="17"/>
      <c r="BH1988" s="17"/>
      <c r="BI1988" s="17"/>
      <c r="BJ1988" s="17"/>
      <c r="CA1988" s="18"/>
    </row>
    <row r="1989" spans="45:79">
      <c r="AS1989" s="16"/>
      <c r="AZ1989" s="17"/>
      <c r="BA1989" s="17"/>
      <c r="BB1989" s="17"/>
      <c r="BC1989" s="17"/>
      <c r="BD1989" s="17"/>
      <c r="BE1989" s="17"/>
      <c r="BF1989" s="17"/>
      <c r="BG1989" s="17"/>
      <c r="BH1989" s="17"/>
      <c r="BI1989" s="17"/>
      <c r="BJ1989" s="17"/>
      <c r="CA1989" s="18"/>
    </row>
    <row r="1990" spans="45:79">
      <c r="AS1990" s="16"/>
      <c r="AZ1990" s="17"/>
      <c r="BA1990" s="17"/>
      <c r="BB1990" s="17"/>
      <c r="BC1990" s="17"/>
      <c r="BD1990" s="17"/>
      <c r="BE1990" s="17"/>
      <c r="BF1990" s="17"/>
      <c r="BG1990" s="17"/>
      <c r="BH1990" s="17"/>
      <c r="BI1990" s="17"/>
      <c r="BJ1990" s="17"/>
      <c r="CA1990" s="18"/>
    </row>
    <row r="1991" spans="45:79">
      <c r="AS1991" s="16"/>
      <c r="AZ1991" s="17"/>
      <c r="BA1991" s="17"/>
      <c r="BB1991" s="17"/>
      <c r="BC1991" s="17"/>
      <c r="BD1991" s="17"/>
      <c r="BE1991" s="17"/>
      <c r="BF1991" s="17"/>
      <c r="BG1991" s="17"/>
      <c r="BH1991" s="17"/>
      <c r="BI1991" s="17"/>
      <c r="BJ1991" s="17"/>
      <c r="CA1991" s="18"/>
    </row>
    <row r="1992" spans="45:79">
      <c r="AS1992" s="16"/>
      <c r="AZ1992" s="17"/>
      <c r="BA1992" s="17"/>
      <c r="BB1992" s="17"/>
      <c r="BC1992" s="17"/>
      <c r="BD1992" s="17"/>
      <c r="BE1992" s="17"/>
      <c r="BF1992" s="17"/>
      <c r="BG1992" s="17"/>
      <c r="BH1992" s="17"/>
      <c r="BI1992" s="17"/>
      <c r="BJ1992" s="17"/>
      <c r="CA1992" s="18"/>
    </row>
    <row r="1993" spans="45:79">
      <c r="AS1993" s="16"/>
      <c r="AZ1993" s="17"/>
      <c r="BA1993" s="17"/>
      <c r="BB1993" s="17"/>
      <c r="BC1993" s="17"/>
      <c r="BD1993" s="17"/>
      <c r="BE1993" s="17"/>
      <c r="BF1993" s="17"/>
      <c r="BG1993" s="17"/>
      <c r="BH1993" s="17"/>
      <c r="BI1993" s="17"/>
      <c r="BJ1993" s="17"/>
      <c r="CA1993" s="18"/>
    </row>
    <row r="1994" spans="45:79">
      <c r="AS1994" s="16"/>
      <c r="AZ1994" s="17"/>
      <c r="BA1994" s="17"/>
      <c r="BB1994" s="17"/>
      <c r="BC1994" s="17"/>
      <c r="BD1994" s="17"/>
      <c r="BE1994" s="17"/>
      <c r="BF1994" s="17"/>
      <c r="BG1994" s="17"/>
      <c r="BH1994" s="17"/>
      <c r="BI1994" s="17"/>
      <c r="BJ1994" s="17"/>
      <c r="CA1994" s="18"/>
    </row>
    <row r="1995" spans="45:79">
      <c r="AS1995" s="16"/>
      <c r="AZ1995" s="17"/>
      <c r="BA1995" s="17"/>
      <c r="BB1995" s="17"/>
      <c r="BC1995" s="17"/>
      <c r="BD1995" s="17"/>
      <c r="BE1995" s="17"/>
      <c r="BF1995" s="17"/>
      <c r="BG1995" s="17"/>
      <c r="BH1995" s="17"/>
      <c r="BI1995" s="17"/>
      <c r="BJ1995" s="17"/>
      <c r="CA1995" s="18"/>
    </row>
    <row r="1996" spans="45:79">
      <c r="AS1996" s="16"/>
      <c r="AZ1996" s="17"/>
      <c r="BA1996" s="17"/>
      <c r="BB1996" s="17"/>
      <c r="BC1996" s="17"/>
      <c r="BD1996" s="17"/>
      <c r="BE1996" s="17"/>
      <c r="BF1996" s="17"/>
      <c r="BG1996" s="17"/>
      <c r="BH1996" s="17"/>
      <c r="BI1996" s="17"/>
      <c r="BJ1996" s="17"/>
      <c r="CA1996" s="18"/>
    </row>
    <row r="1997" spans="45:79">
      <c r="AS1997" s="16"/>
      <c r="AZ1997" s="17"/>
      <c r="BA1997" s="17"/>
      <c r="BB1997" s="17"/>
      <c r="BC1997" s="17"/>
      <c r="BD1997" s="17"/>
      <c r="BE1997" s="17"/>
      <c r="BF1997" s="17"/>
      <c r="BG1997" s="17"/>
      <c r="BH1997" s="17"/>
      <c r="BI1997" s="17"/>
      <c r="BJ1997" s="17"/>
      <c r="CA1997" s="18"/>
    </row>
    <row r="1998" spans="45:79">
      <c r="AS1998" s="16"/>
      <c r="AZ1998" s="17"/>
      <c r="BA1998" s="17"/>
      <c r="BB1998" s="17"/>
      <c r="BC1998" s="17"/>
      <c r="BD1998" s="17"/>
      <c r="BE1998" s="17"/>
      <c r="BF1998" s="17"/>
      <c r="BG1998" s="17"/>
      <c r="BH1998" s="17"/>
      <c r="BI1998" s="17"/>
      <c r="BJ1998" s="17"/>
      <c r="CA1998" s="18"/>
    </row>
    <row r="1999" spans="45:79">
      <c r="AS1999" s="16"/>
      <c r="AZ1999" s="17"/>
      <c r="BA1999" s="17"/>
      <c r="BB1999" s="17"/>
      <c r="BC1999" s="17"/>
      <c r="BD1999" s="17"/>
      <c r="BE1999" s="17"/>
      <c r="BF1999" s="17"/>
      <c r="BG1999" s="17"/>
      <c r="BH1999" s="17"/>
      <c r="BI1999" s="17"/>
      <c r="BJ1999" s="17"/>
      <c r="CA1999" s="18"/>
    </row>
    <row r="2000" spans="45:79">
      <c r="AS2000" s="16"/>
      <c r="AZ2000" s="17"/>
      <c r="BA2000" s="17"/>
      <c r="BB2000" s="17"/>
      <c r="BC2000" s="17"/>
      <c r="BD2000" s="17"/>
      <c r="BE2000" s="17"/>
      <c r="BF2000" s="17"/>
      <c r="BG2000" s="17"/>
      <c r="BH2000" s="17"/>
      <c r="BI2000" s="17"/>
      <c r="BJ2000" s="17"/>
      <c r="CA2000" s="18"/>
    </row>
    <row r="2001" spans="45:79">
      <c r="AS2001" s="16"/>
      <c r="AZ2001" s="17"/>
      <c r="BA2001" s="17"/>
      <c r="BB2001" s="17"/>
      <c r="BC2001" s="17"/>
      <c r="BD2001" s="17"/>
      <c r="BE2001" s="17"/>
      <c r="BF2001" s="17"/>
      <c r="BG2001" s="17"/>
      <c r="BH2001" s="17"/>
      <c r="BI2001" s="17"/>
      <c r="BJ2001" s="17"/>
      <c r="CA2001" s="18"/>
    </row>
    <row r="2002" spans="45:79">
      <c r="AS2002" s="16"/>
      <c r="AZ2002" s="17"/>
      <c r="BA2002" s="17"/>
      <c r="BB2002" s="17"/>
      <c r="BC2002" s="17"/>
      <c r="BD2002" s="17"/>
      <c r="BE2002" s="17"/>
      <c r="BF2002" s="17"/>
      <c r="BG2002" s="17"/>
      <c r="BH2002" s="17"/>
      <c r="BI2002" s="17"/>
      <c r="BJ2002" s="17"/>
      <c r="CA2002" s="18"/>
    </row>
    <row r="2003" spans="45:79">
      <c r="AS2003" s="16"/>
      <c r="AZ2003" s="17"/>
      <c r="BA2003" s="17"/>
      <c r="BB2003" s="17"/>
      <c r="BC2003" s="17"/>
      <c r="BD2003" s="17"/>
      <c r="BE2003" s="17"/>
      <c r="BF2003" s="17"/>
      <c r="BG2003" s="17"/>
      <c r="BH2003" s="17"/>
      <c r="BI2003" s="17"/>
      <c r="BJ2003" s="17"/>
      <c r="CA2003" s="18"/>
    </row>
    <row r="2004" spans="45:79">
      <c r="AS2004" s="16"/>
      <c r="AZ2004" s="17"/>
      <c r="BA2004" s="17"/>
      <c r="BB2004" s="17"/>
      <c r="BC2004" s="17"/>
      <c r="BD2004" s="17"/>
      <c r="BE2004" s="17"/>
      <c r="BF2004" s="17"/>
      <c r="BG2004" s="17"/>
      <c r="BH2004" s="17"/>
      <c r="BI2004" s="17"/>
      <c r="BJ2004" s="17"/>
      <c r="CA2004" s="18"/>
    </row>
    <row r="2005" spans="45:79">
      <c r="AS2005" s="16"/>
      <c r="AZ2005" s="17"/>
      <c r="BA2005" s="17"/>
      <c r="BB2005" s="17"/>
      <c r="BC2005" s="17"/>
      <c r="BD2005" s="17"/>
      <c r="BE2005" s="17"/>
      <c r="BF2005" s="17"/>
      <c r="BG2005" s="17"/>
      <c r="BH2005" s="17"/>
      <c r="BI2005" s="17"/>
      <c r="BJ2005" s="17"/>
      <c r="CA2005" s="18"/>
    </row>
    <row r="2006" spans="45:79">
      <c r="AS2006" s="16"/>
      <c r="AZ2006" s="17"/>
      <c r="BA2006" s="17"/>
      <c r="BB2006" s="17"/>
      <c r="BC2006" s="17"/>
      <c r="BD2006" s="17"/>
      <c r="BE2006" s="17"/>
      <c r="BF2006" s="17"/>
      <c r="BG2006" s="17"/>
      <c r="BH2006" s="17"/>
      <c r="BI2006" s="17"/>
      <c r="BJ2006" s="17"/>
      <c r="CA2006" s="18"/>
    </row>
    <row r="2007" spans="45:79">
      <c r="AS2007" s="16"/>
      <c r="AZ2007" s="17"/>
      <c r="BA2007" s="17"/>
      <c r="BB2007" s="17"/>
      <c r="BC2007" s="17"/>
      <c r="BD2007" s="17"/>
      <c r="BE2007" s="17"/>
      <c r="BF2007" s="17"/>
      <c r="BG2007" s="17"/>
      <c r="BH2007" s="17"/>
      <c r="BI2007" s="17"/>
      <c r="BJ2007" s="17"/>
      <c r="CA2007" s="18"/>
    </row>
    <row r="2008" spans="45:79">
      <c r="AS2008" s="16"/>
      <c r="AZ2008" s="17"/>
      <c r="BA2008" s="17"/>
      <c r="BB2008" s="17"/>
      <c r="BC2008" s="17"/>
      <c r="BD2008" s="17"/>
      <c r="BE2008" s="17"/>
      <c r="BF2008" s="17"/>
      <c r="BG2008" s="17"/>
      <c r="BH2008" s="17"/>
      <c r="BI2008" s="17"/>
      <c r="BJ2008" s="17"/>
      <c r="CA2008" s="18"/>
    </row>
    <row r="2009" spans="45:79">
      <c r="AS2009" s="16"/>
      <c r="AZ2009" s="17"/>
      <c r="BA2009" s="17"/>
      <c r="BB2009" s="17"/>
      <c r="BC2009" s="17"/>
      <c r="BD2009" s="17"/>
      <c r="BE2009" s="17"/>
      <c r="BF2009" s="17"/>
      <c r="BG2009" s="17"/>
      <c r="BH2009" s="17"/>
      <c r="BI2009" s="17"/>
      <c r="BJ2009" s="17"/>
      <c r="CA2009" s="18"/>
    </row>
    <row r="2010" spans="45:79">
      <c r="AS2010" s="16"/>
      <c r="AZ2010" s="17"/>
      <c r="BA2010" s="17"/>
      <c r="BB2010" s="17"/>
      <c r="BC2010" s="17"/>
      <c r="BD2010" s="17"/>
      <c r="BE2010" s="17"/>
      <c r="BF2010" s="17"/>
      <c r="BG2010" s="17"/>
      <c r="BH2010" s="17"/>
      <c r="BI2010" s="17"/>
      <c r="BJ2010" s="17"/>
      <c r="CA2010" s="18"/>
    </row>
    <row r="2011" spans="45:79">
      <c r="AS2011" s="16"/>
      <c r="AZ2011" s="17"/>
      <c r="BA2011" s="17"/>
      <c r="BB2011" s="17"/>
      <c r="BC2011" s="17"/>
      <c r="BD2011" s="17"/>
      <c r="BE2011" s="17"/>
      <c r="BF2011" s="17"/>
      <c r="BG2011" s="17"/>
      <c r="BH2011" s="17"/>
      <c r="BI2011" s="17"/>
      <c r="BJ2011" s="17"/>
      <c r="CA2011" s="18"/>
    </row>
    <row r="2012" spans="45:79">
      <c r="AS2012" s="16"/>
      <c r="AZ2012" s="17"/>
      <c r="BA2012" s="17"/>
      <c r="BB2012" s="17"/>
      <c r="BC2012" s="17"/>
      <c r="BD2012" s="17"/>
      <c r="BE2012" s="17"/>
      <c r="BF2012" s="17"/>
      <c r="BG2012" s="17"/>
      <c r="BH2012" s="17"/>
      <c r="BI2012" s="17"/>
      <c r="BJ2012" s="17"/>
      <c r="CA2012" s="18"/>
    </row>
    <row r="2013" spans="45:79">
      <c r="AS2013" s="16"/>
      <c r="AZ2013" s="17"/>
      <c r="BA2013" s="17"/>
      <c r="BB2013" s="17"/>
      <c r="BC2013" s="17"/>
      <c r="BD2013" s="17"/>
      <c r="BE2013" s="17"/>
      <c r="BF2013" s="17"/>
      <c r="BG2013" s="17"/>
      <c r="BH2013" s="17"/>
      <c r="BI2013" s="17"/>
      <c r="BJ2013" s="17"/>
      <c r="CA2013" s="18"/>
    </row>
    <row r="2014" spans="45:79">
      <c r="AS2014" s="16"/>
      <c r="AZ2014" s="17"/>
      <c r="BA2014" s="17"/>
      <c r="BB2014" s="17"/>
      <c r="BC2014" s="17"/>
      <c r="BD2014" s="17"/>
      <c r="BE2014" s="17"/>
      <c r="BF2014" s="17"/>
      <c r="BG2014" s="17"/>
      <c r="BH2014" s="17"/>
      <c r="BI2014" s="17"/>
      <c r="BJ2014" s="17"/>
      <c r="CA2014" s="18"/>
    </row>
    <row r="2015" spans="45:79">
      <c r="AS2015" s="16"/>
      <c r="AZ2015" s="17"/>
      <c r="BA2015" s="17"/>
      <c r="BB2015" s="17"/>
      <c r="BC2015" s="17"/>
      <c r="BD2015" s="17"/>
      <c r="BE2015" s="17"/>
      <c r="BF2015" s="17"/>
      <c r="BG2015" s="17"/>
      <c r="BH2015" s="17"/>
      <c r="BI2015" s="17"/>
      <c r="BJ2015" s="17"/>
      <c r="CA2015" s="18"/>
    </row>
    <row r="2016" spans="45:79">
      <c r="AS2016" s="16"/>
      <c r="AZ2016" s="17"/>
      <c r="BA2016" s="17"/>
      <c r="BB2016" s="17"/>
      <c r="BC2016" s="17"/>
      <c r="BD2016" s="17"/>
      <c r="BE2016" s="17"/>
      <c r="BF2016" s="17"/>
      <c r="BG2016" s="17"/>
      <c r="BH2016" s="17"/>
      <c r="BI2016" s="17"/>
      <c r="BJ2016" s="17"/>
      <c r="CA2016" s="18"/>
    </row>
    <row r="2017" spans="45:79">
      <c r="AS2017" s="16"/>
      <c r="AZ2017" s="17"/>
      <c r="BA2017" s="17"/>
      <c r="BB2017" s="17"/>
      <c r="BC2017" s="17"/>
      <c r="BD2017" s="17"/>
      <c r="BE2017" s="17"/>
      <c r="BF2017" s="17"/>
      <c r="BG2017" s="17"/>
      <c r="BH2017" s="17"/>
      <c r="BI2017" s="17"/>
      <c r="BJ2017" s="17"/>
      <c r="CA2017" s="18"/>
    </row>
    <row r="2018" spans="45:79">
      <c r="AS2018" s="16"/>
      <c r="AZ2018" s="17"/>
      <c r="BA2018" s="17"/>
      <c r="BB2018" s="17"/>
      <c r="BC2018" s="17"/>
      <c r="BD2018" s="17"/>
      <c r="BE2018" s="17"/>
      <c r="BF2018" s="17"/>
      <c r="BG2018" s="17"/>
      <c r="BH2018" s="17"/>
      <c r="BI2018" s="17"/>
      <c r="BJ2018" s="17"/>
      <c r="CA2018" s="18"/>
    </row>
    <row r="2019" spans="45:79">
      <c r="AS2019" s="16"/>
      <c r="AZ2019" s="17"/>
      <c r="BA2019" s="17"/>
      <c r="BB2019" s="17"/>
      <c r="BC2019" s="17"/>
      <c r="BD2019" s="17"/>
      <c r="BE2019" s="17"/>
      <c r="BF2019" s="17"/>
      <c r="BG2019" s="17"/>
      <c r="BH2019" s="17"/>
      <c r="BI2019" s="17"/>
      <c r="BJ2019" s="17"/>
      <c r="CA2019" s="18"/>
    </row>
    <row r="2020" spans="45:79">
      <c r="AS2020" s="16"/>
      <c r="AZ2020" s="17"/>
      <c r="BA2020" s="17"/>
      <c r="BB2020" s="17"/>
      <c r="BC2020" s="17"/>
      <c r="BD2020" s="17"/>
      <c r="BE2020" s="17"/>
      <c r="BF2020" s="17"/>
      <c r="BG2020" s="17"/>
      <c r="BH2020" s="17"/>
      <c r="BI2020" s="17"/>
      <c r="BJ2020" s="17"/>
      <c r="CA2020" s="18"/>
    </row>
    <row r="2021" spans="45:79">
      <c r="AS2021" s="16"/>
      <c r="AZ2021" s="17"/>
      <c r="BA2021" s="17"/>
      <c r="BB2021" s="17"/>
      <c r="BC2021" s="17"/>
      <c r="BD2021" s="17"/>
      <c r="BE2021" s="17"/>
      <c r="BF2021" s="17"/>
      <c r="BG2021" s="17"/>
      <c r="BH2021" s="17"/>
      <c r="BI2021" s="17"/>
      <c r="BJ2021" s="17"/>
      <c r="CA2021" s="18"/>
    </row>
    <row r="2022" spans="45:79">
      <c r="AS2022" s="16"/>
      <c r="AZ2022" s="17"/>
      <c r="BA2022" s="17"/>
      <c r="BB2022" s="17"/>
      <c r="BC2022" s="17"/>
      <c r="BD2022" s="17"/>
      <c r="BE2022" s="17"/>
      <c r="BF2022" s="17"/>
      <c r="BG2022" s="17"/>
      <c r="BH2022" s="17"/>
      <c r="BI2022" s="17"/>
      <c r="BJ2022" s="17"/>
      <c r="CA2022" s="18"/>
    </row>
    <row r="2023" spans="45:79">
      <c r="AS2023" s="16"/>
      <c r="AZ2023" s="17"/>
      <c r="BA2023" s="17"/>
      <c r="BB2023" s="17"/>
      <c r="BC2023" s="17"/>
      <c r="BD2023" s="17"/>
      <c r="BE2023" s="17"/>
      <c r="BF2023" s="17"/>
      <c r="BG2023" s="17"/>
      <c r="BH2023" s="17"/>
      <c r="BI2023" s="17"/>
      <c r="BJ2023" s="17"/>
      <c r="CA2023" s="18"/>
    </row>
    <row r="2024" spans="45:79">
      <c r="AS2024" s="16"/>
      <c r="AZ2024" s="17"/>
      <c r="BA2024" s="17"/>
      <c r="BB2024" s="17"/>
      <c r="BC2024" s="17"/>
      <c r="BD2024" s="17"/>
      <c r="BE2024" s="17"/>
      <c r="BF2024" s="17"/>
      <c r="BG2024" s="17"/>
      <c r="BH2024" s="17"/>
      <c r="BI2024" s="17"/>
      <c r="BJ2024" s="17"/>
      <c r="CA2024" s="18"/>
    </row>
    <row r="2025" spans="45:79">
      <c r="AS2025" s="16"/>
      <c r="AZ2025" s="17"/>
      <c r="BA2025" s="17"/>
      <c r="BB2025" s="17"/>
      <c r="BC2025" s="17"/>
      <c r="BD2025" s="17"/>
      <c r="BE2025" s="17"/>
      <c r="BF2025" s="17"/>
      <c r="BG2025" s="17"/>
      <c r="BH2025" s="17"/>
      <c r="BI2025" s="17"/>
      <c r="BJ2025" s="17"/>
      <c r="CA2025" s="18"/>
    </row>
    <row r="2026" spans="45:79">
      <c r="AS2026" s="16"/>
      <c r="AZ2026" s="17"/>
      <c r="BA2026" s="17"/>
      <c r="BB2026" s="17"/>
      <c r="BC2026" s="17"/>
      <c r="BD2026" s="17"/>
      <c r="BE2026" s="17"/>
      <c r="BF2026" s="17"/>
      <c r="BG2026" s="17"/>
      <c r="BH2026" s="17"/>
      <c r="BI2026" s="17"/>
      <c r="BJ2026" s="17"/>
      <c r="CA2026" s="18"/>
    </row>
    <row r="2027" spans="45:79">
      <c r="AS2027" s="16"/>
      <c r="AZ2027" s="17"/>
      <c r="BA2027" s="17"/>
      <c r="BB2027" s="17"/>
      <c r="BC2027" s="17"/>
      <c r="BD2027" s="17"/>
      <c r="BE2027" s="17"/>
      <c r="BF2027" s="17"/>
      <c r="BG2027" s="17"/>
      <c r="BH2027" s="17"/>
      <c r="BI2027" s="17"/>
      <c r="BJ2027" s="17"/>
      <c r="CA2027" s="18"/>
    </row>
    <row r="2028" spans="45:79">
      <c r="AS2028" s="16"/>
      <c r="AZ2028" s="17"/>
      <c r="BA2028" s="17"/>
      <c r="BB2028" s="17"/>
      <c r="BC2028" s="17"/>
      <c r="BD2028" s="17"/>
      <c r="BE2028" s="17"/>
      <c r="BF2028" s="17"/>
      <c r="BG2028" s="17"/>
      <c r="BH2028" s="17"/>
      <c r="BI2028" s="17"/>
      <c r="BJ2028" s="17"/>
      <c r="CA2028" s="18"/>
    </row>
    <row r="2029" spans="45:79">
      <c r="AS2029" s="16"/>
      <c r="AZ2029" s="17"/>
      <c r="BA2029" s="17"/>
      <c r="BB2029" s="17"/>
      <c r="BC2029" s="17"/>
      <c r="BD2029" s="17"/>
      <c r="BE2029" s="17"/>
      <c r="BF2029" s="17"/>
      <c r="BG2029" s="17"/>
      <c r="BH2029" s="17"/>
      <c r="BI2029" s="17"/>
      <c r="BJ2029" s="17"/>
      <c r="CA2029" s="18"/>
    </row>
    <row r="2030" spans="45:79">
      <c r="AS2030" s="16"/>
      <c r="AZ2030" s="17"/>
      <c r="BA2030" s="17"/>
      <c r="BB2030" s="17"/>
      <c r="BC2030" s="17"/>
      <c r="BD2030" s="17"/>
      <c r="BE2030" s="17"/>
      <c r="BF2030" s="17"/>
      <c r="BG2030" s="17"/>
      <c r="BH2030" s="17"/>
      <c r="BI2030" s="17"/>
      <c r="BJ2030" s="17"/>
      <c r="CA2030" s="18"/>
    </row>
    <row r="2031" spans="45:79">
      <c r="AS2031" s="16"/>
      <c r="AZ2031" s="17"/>
      <c r="BA2031" s="17"/>
      <c r="BB2031" s="17"/>
      <c r="BC2031" s="17"/>
      <c r="BD2031" s="17"/>
      <c r="BE2031" s="17"/>
      <c r="BF2031" s="17"/>
      <c r="BG2031" s="17"/>
      <c r="BH2031" s="17"/>
      <c r="BI2031" s="17"/>
      <c r="BJ2031" s="17"/>
      <c r="CA2031" s="18"/>
    </row>
    <row r="2032" spans="45:79">
      <c r="AS2032" s="16"/>
      <c r="AZ2032" s="17"/>
      <c r="BA2032" s="17"/>
      <c r="BB2032" s="17"/>
      <c r="BC2032" s="17"/>
      <c r="BD2032" s="17"/>
      <c r="BE2032" s="17"/>
      <c r="BF2032" s="17"/>
      <c r="BG2032" s="17"/>
      <c r="BH2032" s="17"/>
      <c r="BI2032" s="17"/>
      <c r="BJ2032" s="17"/>
      <c r="CA2032" s="18"/>
    </row>
    <row r="2033" spans="45:79">
      <c r="AS2033" s="16"/>
      <c r="AZ2033" s="17"/>
      <c r="BA2033" s="17"/>
      <c r="BB2033" s="17"/>
      <c r="BC2033" s="17"/>
      <c r="BD2033" s="17"/>
      <c r="BE2033" s="17"/>
      <c r="BF2033" s="17"/>
      <c r="BG2033" s="17"/>
      <c r="BH2033" s="17"/>
      <c r="BI2033" s="17"/>
      <c r="BJ2033" s="17"/>
      <c r="CA2033" s="18"/>
    </row>
    <row r="2034" spans="45:79">
      <c r="AS2034" s="16"/>
      <c r="AZ2034" s="17"/>
      <c r="BA2034" s="17"/>
      <c r="BB2034" s="17"/>
      <c r="BC2034" s="17"/>
      <c r="BD2034" s="17"/>
      <c r="BE2034" s="17"/>
      <c r="BF2034" s="17"/>
      <c r="BG2034" s="17"/>
      <c r="BH2034" s="17"/>
      <c r="BI2034" s="17"/>
      <c r="BJ2034" s="17"/>
      <c r="CA2034" s="18"/>
    </row>
    <row r="2035" spans="45:79">
      <c r="AS2035" s="16"/>
      <c r="AZ2035" s="17"/>
      <c r="BA2035" s="17"/>
      <c r="BB2035" s="17"/>
      <c r="BC2035" s="17"/>
      <c r="BD2035" s="17"/>
      <c r="BE2035" s="17"/>
      <c r="BF2035" s="17"/>
      <c r="BG2035" s="17"/>
      <c r="BH2035" s="17"/>
      <c r="BI2035" s="17"/>
      <c r="BJ2035" s="17"/>
      <c r="CA2035" s="18"/>
    </row>
    <row r="2036" spans="45:79">
      <c r="AS2036" s="16"/>
      <c r="AZ2036" s="17"/>
      <c r="BA2036" s="17"/>
      <c r="BB2036" s="17"/>
      <c r="BC2036" s="17"/>
      <c r="BD2036" s="17"/>
      <c r="BE2036" s="17"/>
      <c r="BF2036" s="17"/>
      <c r="BG2036" s="17"/>
      <c r="BH2036" s="17"/>
      <c r="BI2036" s="17"/>
      <c r="BJ2036" s="17"/>
      <c r="CA2036" s="18"/>
    </row>
    <row r="2037" spans="45:79">
      <c r="AS2037" s="16"/>
      <c r="AZ2037" s="17"/>
      <c r="BA2037" s="17"/>
      <c r="BB2037" s="17"/>
      <c r="BC2037" s="17"/>
      <c r="BD2037" s="17"/>
      <c r="BE2037" s="17"/>
      <c r="BF2037" s="17"/>
      <c r="BG2037" s="17"/>
      <c r="BH2037" s="17"/>
      <c r="BI2037" s="17"/>
      <c r="BJ2037" s="17"/>
      <c r="CA2037" s="18"/>
    </row>
    <row r="2038" spans="45:79">
      <c r="AS2038" s="16"/>
      <c r="AZ2038" s="17"/>
      <c r="BA2038" s="17"/>
      <c r="BB2038" s="17"/>
      <c r="BC2038" s="17"/>
      <c r="BD2038" s="17"/>
      <c r="BE2038" s="17"/>
      <c r="BF2038" s="17"/>
      <c r="BG2038" s="17"/>
      <c r="BH2038" s="17"/>
      <c r="BI2038" s="17"/>
      <c r="BJ2038" s="17"/>
      <c r="CA2038" s="18"/>
    </row>
    <row r="2039" spans="45:79">
      <c r="AS2039" s="16"/>
      <c r="AZ2039" s="17"/>
      <c r="BA2039" s="17"/>
      <c r="BB2039" s="17"/>
      <c r="BC2039" s="17"/>
      <c r="BD2039" s="17"/>
      <c r="BE2039" s="17"/>
      <c r="BF2039" s="17"/>
      <c r="BG2039" s="17"/>
      <c r="BH2039" s="17"/>
      <c r="BI2039" s="17"/>
      <c r="BJ2039" s="17"/>
      <c r="CA2039" s="18"/>
    </row>
    <row r="2040" spans="45:79">
      <c r="AS2040" s="16"/>
      <c r="AZ2040" s="17"/>
      <c r="BA2040" s="17"/>
      <c r="BB2040" s="17"/>
      <c r="BC2040" s="17"/>
      <c r="BD2040" s="17"/>
      <c r="BE2040" s="17"/>
      <c r="BF2040" s="17"/>
      <c r="BG2040" s="17"/>
      <c r="BH2040" s="17"/>
      <c r="BI2040" s="17"/>
      <c r="BJ2040" s="17"/>
      <c r="CA2040" s="18"/>
    </row>
    <row r="2041" spans="45:79">
      <c r="AS2041" s="16"/>
      <c r="AZ2041" s="17"/>
      <c r="BA2041" s="17"/>
      <c r="BB2041" s="17"/>
      <c r="BC2041" s="17"/>
      <c r="BD2041" s="17"/>
      <c r="BE2041" s="17"/>
      <c r="BF2041" s="17"/>
      <c r="BG2041" s="17"/>
      <c r="BH2041" s="17"/>
      <c r="BI2041" s="17"/>
      <c r="BJ2041" s="17"/>
      <c r="CA2041" s="18"/>
    </row>
    <row r="2042" spans="45:79">
      <c r="AS2042" s="16"/>
      <c r="AZ2042" s="17"/>
      <c r="BA2042" s="17"/>
      <c r="BB2042" s="17"/>
      <c r="BC2042" s="17"/>
      <c r="BD2042" s="17"/>
      <c r="BE2042" s="17"/>
      <c r="BF2042" s="17"/>
      <c r="BG2042" s="17"/>
      <c r="BH2042" s="17"/>
      <c r="BI2042" s="17"/>
      <c r="BJ2042" s="17"/>
      <c r="CA2042" s="18"/>
    </row>
    <row r="2043" spans="45:79">
      <c r="AS2043" s="16"/>
      <c r="AZ2043" s="17"/>
      <c r="BA2043" s="17"/>
      <c r="BB2043" s="17"/>
      <c r="BC2043" s="17"/>
      <c r="BD2043" s="17"/>
      <c r="BE2043" s="17"/>
      <c r="BF2043" s="17"/>
      <c r="BG2043" s="17"/>
      <c r="BH2043" s="17"/>
      <c r="BI2043" s="17"/>
      <c r="BJ2043" s="17"/>
      <c r="CA2043" s="18"/>
    </row>
    <row r="2044" spans="45:79">
      <c r="AS2044" s="16"/>
      <c r="AZ2044" s="17"/>
      <c r="BA2044" s="17"/>
      <c r="BB2044" s="17"/>
      <c r="BC2044" s="17"/>
      <c r="BD2044" s="17"/>
      <c r="BE2044" s="17"/>
      <c r="BF2044" s="17"/>
      <c r="BG2044" s="17"/>
      <c r="BH2044" s="17"/>
      <c r="BI2044" s="17"/>
      <c r="BJ2044" s="17"/>
      <c r="CA2044" s="18"/>
    </row>
    <row r="2045" spans="45:79">
      <c r="AS2045" s="16"/>
      <c r="AZ2045" s="17"/>
      <c r="BA2045" s="17"/>
      <c r="BB2045" s="17"/>
      <c r="BC2045" s="17"/>
      <c r="BD2045" s="17"/>
      <c r="BE2045" s="17"/>
      <c r="BF2045" s="17"/>
      <c r="BG2045" s="17"/>
      <c r="BH2045" s="17"/>
      <c r="BI2045" s="17"/>
      <c r="BJ2045" s="17"/>
      <c r="CA2045" s="18"/>
    </row>
    <row r="2046" spans="45:79">
      <c r="AS2046" s="16"/>
      <c r="AZ2046" s="17"/>
      <c r="BA2046" s="17"/>
      <c r="BB2046" s="17"/>
      <c r="BC2046" s="17"/>
      <c r="BD2046" s="17"/>
      <c r="BE2046" s="17"/>
      <c r="BF2046" s="17"/>
      <c r="BG2046" s="17"/>
      <c r="BH2046" s="17"/>
      <c r="BI2046" s="17"/>
      <c r="BJ2046" s="17"/>
      <c r="CA2046" s="18"/>
    </row>
    <row r="2047" spans="45:79">
      <c r="AS2047" s="16"/>
      <c r="AZ2047" s="17"/>
      <c r="BA2047" s="17"/>
      <c r="BB2047" s="17"/>
      <c r="BC2047" s="17"/>
      <c r="BD2047" s="17"/>
      <c r="BE2047" s="17"/>
      <c r="BF2047" s="17"/>
      <c r="BG2047" s="17"/>
      <c r="BH2047" s="17"/>
      <c r="BI2047" s="17"/>
      <c r="BJ2047" s="17"/>
      <c r="CA2047" s="18"/>
    </row>
    <row r="2048" spans="45:79">
      <c r="AS2048" s="16"/>
      <c r="AZ2048" s="17"/>
      <c r="BA2048" s="17"/>
      <c r="BB2048" s="17"/>
      <c r="BC2048" s="17"/>
      <c r="BD2048" s="17"/>
      <c r="BE2048" s="17"/>
      <c r="BF2048" s="17"/>
      <c r="BG2048" s="17"/>
      <c r="BH2048" s="17"/>
      <c r="BI2048" s="17"/>
      <c r="BJ2048" s="17"/>
      <c r="CA2048" s="1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theme="0" tint="-0.249977111117893"/>
  </sheetPr>
  <dimension ref="A1:N248"/>
  <sheetViews>
    <sheetView workbookViewId="0">
      <selection activeCell="M25" sqref="M25"/>
    </sheetView>
  </sheetViews>
  <sheetFormatPr defaultRowHeight="15"/>
  <cols>
    <col min="3" max="5" width="9.140625" style="1"/>
    <col min="6" max="8" width="4.7109375" customWidth="1"/>
    <col min="9" max="9" width="3.28515625" customWidth="1"/>
    <col min="10" max="10" width="20" customWidth="1"/>
    <col min="11" max="11" width="9.140625" style="1"/>
    <col min="13" max="13" width="3" customWidth="1"/>
  </cols>
  <sheetData>
    <row r="1" spans="1:14">
      <c r="A1" t="s">
        <v>41</v>
      </c>
      <c r="B1" t="str">
        <f>C1&amp;D1&amp;E1</f>
        <v>000000ZZZZ000000</v>
      </c>
      <c r="C1" s="44" t="s">
        <v>142</v>
      </c>
      <c r="D1" s="1" t="s">
        <v>143</v>
      </c>
      <c r="E1" s="44" t="s">
        <v>142</v>
      </c>
      <c r="F1" s="1" t="s">
        <v>8</v>
      </c>
      <c r="G1" s="1"/>
      <c r="H1" s="1"/>
    </row>
    <row r="2" spans="1:14">
      <c r="A2" t="s">
        <v>144</v>
      </c>
      <c r="B2" t="str">
        <f t="shared" ref="B2:B65" si="0">C2&amp;D2&amp;E2</f>
        <v>000001Q00000B</v>
      </c>
      <c r="C2" s="1" t="str">
        <f>HEX2BIN(F2,6)</f>
        <v>000001</v>
      </c>
      <c r="D2" s="1" t="s">
        <v>145</v>
      </c>
      <c r="F2" s="1" t="s">
        <v>9</v>
      </c>
      <c r="G2" s="1"/>
      <c r="H2" s="1"/>
      <c r="J2" s="45" t="s">
        <v>146</v>
      </c>
      <c r="K2" s="45" t="s">
        <v>147</v>
      </c>
      <c r="M2">
        <v>0</v>
      </c>
      <c r="N2" s="3" t="s">
        <v>148</v>
      </c>
    </row>
    <row r="3" spans="1:14">
      <c r="A3" s="3" t="s">
        <v>149</v>
      </c>
      <c r="B3" t="str">
        <f t="shared" si="0"/>
        <v>000001Q00001B</v>
      </c>
      <c r="C3" s="1" t="str">
        <f>HEX2BIN(F3,6)</f>
        <v>000001</v>
      </c>
      <c r="D3" s="1" t="s">
        <v>150</v>
      </c>
      <c r="F3" s="1" t="s">
        <v>9</v>
      </c>
      <c r="G3" s="1"/>
      <c r="H3" s="1"/>
      <c r="I3" s="45" t="s">
        <v>151</v>
      </c>
      <c r="J3" s="3" t="s">
        <v>152</v>
      </c>
      <c r="K3" s="1">
        <v>6</v>
      </c>
      <c r="M3">
        <f>M2+1</f>
        <v>1</v>
      </c>
      <c r="N3" s="3" t="s">
        <v>153</v>
      </c>
    </row>
    <row r="4" spans="1:14">
      <c r="A4" s="3" t="s">
        <v>154</v>
      </c>
      <c r="B4" t="str">
        <f t="shared" si="0"/>
        <v>000001Q10000B</v>
      </c>
      <c r="C4" s="1" t="str">
        <f>HEX2BIN(F4,6)</f>
        <v>000001</v>
      </c>
      <c r="D4" s="1" t="s">
        <v>155</v>
      </c>
      <c r="F4" s="1" t="s">
        <v>9</v>
      </c>
      <c r="G4" s="1"/>
      <c r="H4" s="1"/>
      <c r="I4" s="45" t="s">
        <v>156</v>
      </c>
      <c r="J4" s="3" t="s">
        <v>157</v>
      </c>
      <c r="K4" s="1">
        <v>6</v>
      </c>
      <c r="M4">
        <f t="shared" ref="M4:M50" si="1">M3+1</f>
        <v>2</v>
      </c>
      <c r="N4" s="3" t="s">
        <v>158</v>
      </c>
    </row>
    <row r="5" spans="1:14">
      <c r="A5" s="3" t="s">
        <v>159</v>
      </c>
      <c r="B5" t="str">
        <f>C5&amp;D5&amp;E5</f>
        <v>000001Q10001B</v>
      </c>
      <c r="C5" s="1" t="str">
        <f>HEX2BIN(F5,6)</f>
        <v>000001</v>
      </c>
      <c r="D5" s="1" t="s">
        <v>160</v>
      </c>
      <c r="F5" s="1" t="s">
        <v>9</v>
      </c>
      <c r="G5" s="1"/>
      <c r="H5" s="1"/>
      <c r="I5" s="45" t="s">
        <v>161</v>
      </c>
      <c r="J5" s="3" t="s">
        <v>162</v>
      </c>
      <c r="K5" s="1">
        <v>6</v>
      </c>
      <c r="M5">
        <f t="shared" si="1"/>
        <v>3</v>
      </c>
      <c r="N5" s="3" t="s">
        <v>163</v>
      </c>
    </row>
    <row r="6" spans="1:14">
      <c r="A6" t="s">
        <v>164</v>
      </c>
      <c r="B6" t="str">
        <f t="shared" si="0"/>
        <v>000010J</v>
      </c>
      <c r="C6" s="1" t="str">
        <f t="shared" ref="C6:C19" si="2">HEX2BIN(F6,6)</f>
        <v>000010</v>
      </c>
      <c r="D6" s="1" t="s">
        <v>165</v>
      </c>
      <c r="F6" s="1" t="s">
        <v>10</v>
      </c>
      <c r="G6" s="1"/>
      <c r="H6" s="1"/>
      <c r="I6" s="45" t="s">
        <v>166</v>
      </c>
      <c r="J6" s="3" t="s">
        <v>167</v>
      </c>
      <c r="K6" s="1">
        <v>6</v>
      </c>
      <c r="M6">
        <f t="shared" si="1"/>
        <v>4</v>
      </c>
      <c r="N6" s="3" t="s">
        <v>168</v>
      </c>
    </row>
    <row r="7" spans="1:14">
      <c r="A7" t="s">
        <v>169</v>
      </c>
      <c r="B7" t="str">
        <f t="shared" si="0"/>
        <v>000011J</v>
      </c>
      <c r="C7" s="1" t="str">
        <f t="shared" si="2"/>
        <v>000011</v>
      </c>
      <c r="D7" s="1" t="s">
        <v>165</v>
      </c>
      <c r="F7" s="1" t="s">
        <v>11</v>
      </c>
      <c r="G7" s="1"/>
      <c r="H7" s="1"/>
      <c r="I7" s="45"/>
      <c r="M7">
        <f t="shared" si="1"/>
        <v>5</v>
      </c>
      <c r="N7" s="3" t="s">
        <v>170</v>
      </c>
    </row>
    <row r="8" spans="1:14">
      <c r="A8" t="s">
        <v>171</v>
      </c>
      <c r="B8" t="str">
        <f t="shared" si="0"/>
        <v>000100QWB</v>
      </c>
      <c r="C8" s="1" t="str">
        <f t="shared" si="2"/>
        <v>000100</v>
      </c>
      <c r="D8" s="1" t="s">
        <v>172</v>
      </c>
      <c r="F8" s="1" t="s">
        <v>12</v>
      </c>
      <c r="G8" s="1"/>
      <c r="H8" s="1"/>
      <c r="I8" s="45" t="s">
        <v>173</v>
      </c>
      <c r="J8" s="3" t="s">
        <v>174</v>
      </c>
      <c r="K8" s="1">
        <v>16</v>
      </c>
      <c r="M8">
        <f t="shared" si="1"/>
        <v>6</v>
      </c>
      <c r="N8" s="3" t="s">
        <v>175</v>
      </c>
    </row>
    <row r="9" spans="1:14">
      <c r="A9" t="s">
        <v>176</v>
      </c>
      <c r="B9" t="str">
        <f t="shared" si="0"/>
        <v>000101QWB</v>
      </c>
      <c r="C9" s="1" t="str">
        <f t="shared" si="2"/>
        <v>000101</v>
      </c>
      <c r="D9" s="1" t="s">
        <v>172</v>
      </c>
      <c r="F9" s="1" t="s">
        <v>13</v>
      </c>
      <c r="G9" s="1"/>
      <c r="H9" s="1"/>
      <c r="I9" s="45" t="s">
        <v>165</v>
      </c>
      <c r="J9" s="3" t="s">
        <v>177</v>
      </c>
      <c r="K9" s="1">
        <v>26</v>
      </c>
      <c r="M9">
        <f t="shared" si="1"/>
        <v>7</v>
      </c>
      <c r="N9" s="3" t="s">
        <v>178</v>
      </c>
    </row>
    <row r="10" spans="1:14">
      <c r="A10" t="s">
        <v>179</v>
      </c>
      <c r="B10" t="str">
        <f t="shared" si="0"/>
        <v>000110QZB</v>
      </c>
      <c r="C10" s="1" t="str">
        <f t="shared" si="2"/>
        <v>000110</v>
      </c>
      <c r="D10" s="1" t="s">
        <v>180</v>
      </c>
      <c r="F10" s="1" t="s">
        <v>14</v>
      </c>
      <c r="G10" s="1"/>
      <c r="H10" s="1"/>
      <c r="I10" s="45" t="s">
        <v>181</v>
      </c>
      <c r="J10" s="3" t="s">
        <v>182</v>
      </c>
      <c r="K10" s="1">
        <v>6</v>
      </c>
      <c r="M10">
        <f t="shared" si="1"/>
        <v>8</v>
      </c>
      <c r="N10" s="3" t="s">
        <v>183</v>
      </c>
    </row>
    <row r="11" spans="1:14">
      <c r="A11" t="s">
        <v>184</v>
      </c>
      <c r="B11" t="str">
        <f t="shared" si="0"/>
        <v>000111QZB</v>
      </c>
      <c r="C11" s="1" t="str">
        <f t="shared" si="2"/>
        <v>000111</v>
      </c>
      <c r="D11" s="1" t="s">
        <v>180</v>
      </c>
      <c r="F11" s="1" t="s">
        <v>15</v>
      </c>
      <c r="G11" s="1"/>
      <c r="H11" s="1"/>
      <c r="I11" s="45" t="s">
        <v>185</v>
      </c>
      <c r="J11" s="3" t="s">
        <v>186</v>
      </c>
      <c r="K11" s="1">
        <v>16</v>
      </c>
      <c r="M11">
        <f t="shared" si="1"/>
        <v>9</v>
      </c>
      <c r="N11" s="3" t="s">
        <v>187</v>
      </c>
    </row>
    <row r="12" spans="1:14">
      <c r="A12" t="s">
        <v>188</v>
      </c>
      <c r="B12" t="str">
        <f t="shared" si="0"/>
        <v>001000WQL</v>
      </c>
      <c r="C12" s="1" t="str">
        <f t="shared" si="2"/>
        <v>001000</v>
      </c>
      <c r="D12" s="1" t="s">
        <v>189</v>
      </c>
      <c r="F12" s="1" t="s">
        <v>16</v>
      </c>
      <c r="G12" s="1"/>
      <c r="H12" s="1"/>
      <c r="I12" s="45"/>
      <c r="M12">
        <f t="shared" si="1"/>
        <v>10</v>
      </c>
      <c r="N12" s="3" t="s">
        <v>190</v>
      </c>
    </row>
    <row r="13" spans="1:14">
      <c r="A13" t="s">
        <v>191</v>
      </c>
      <c r="B13" t="str">
        <f t="shared" si="0"/>
        <v>001001WQL</v>
      </c>
      <c r="C13" s="1" t="str">
        <f t="shared" si="2"/>
        <v>001001</v>
      </c>
      <c r="D13" s="1" t="s">
        <v>189</v>
      </c>
      <c r="F13" s="1" t="s">
        <v>17</v>
      </c>
      <c r="G13" s="1"/>
      <c r="H13" s="1"/>
      <c r="I13" s="45" t="s">
        <v>192</v>
      </c>
      <c r="J13" s="3" t="s">
        <v>193</v>
      </c>
      <c r="K13" s="1">
        <v>20</v>
      </c>
      <c r="M13">
        <f t="shared" si="1"/>
        <v>11</v>
      </c>
      <c r="N13" s="3" t="s">
        <v>194</v>
      </c>
    </row>
    <row r="14" spans="1:14">
      <c r="A14" t="s">
        <v>195</v>
      </c>
      <c r="B14" t="str">
        <f t="shared" si="0"/>
        <v>001010WQL</v>
      </c>
      <c r="C14" s="1" t="str">
        <f t="shared" si="2"/>
        <v>001010</v>
      </c>
      <c r="D14" s="1" t="s">
        <v>189</v>
      </c>
      <c r="F14" s="1" t="s">
        <v>18</v>
      </c>
      <c r="G14" s="1"/>
      <c r="H14" s="1"/>
      <c r="I14" s="45"/>
      <c r="J14" s="3"/>
      <c r="M14">
        <f t="shared" si="1"/>
        <v>12</v>
      </c>
      <c r="N14" s="3" t="s">
        <v>196</v>
      </c>
    </row>
    <row r="15" spans="1:14">
      <c r="A15" t="s">
        <v>197</v>
      </c>
      <c r="B15" t="str">
        <f t="shared" si="0"/>
        <v>001011WQL</v>
      </c>
      <c r="C15" s="1" t="str">
        <f t="shared" si="2"/>
        <v>001011</v>
      </c>
      <c r="D15" s="1" t="s">
        <v>189</v>
      </c>
      <c r="F15" s="1" t="s">
        <v>19</v>
      </c>
      <c r="G15" s="1"/>
      <c r="H15" s="1"/>
      <c r="I15" s="45" t="s">
        <v>198</v>
      </c>
      <c r="J15" s="31" t="s">
        <v>199</v>
      </c>
      <c r="K15" s="1">
        <v>5</v>
      </c>
      <c r="M15">
        <f t="shared" si="1"/>
        <v>13</v>
      </c>
      <c r="N15" s="3" t="s">
        <v>200</v>
      </c>
    </row>
    <row r="16" spans="1:14">
      <c r="A16" t="s">
        <v>201</v>
      </c>
      <c r="B16" t="str">
        <f t="shared" si="0"/>
        <v>001100WQL</v>
      </c>
      <c r="C16" s="1" t="str">
        <f t="shared" si="2"/>
        <v>001100</v>
      </c>
      <c r="D16" s="1" t="s">
        <v>189</v>
      </c>
      <c r="F16" s="1" t="s">
        <v>20</v>
      </c>
      <c r="G16" s="1"/>
      <c r="H16" s="1"/>
      <c r="M16">
        <f t="shared" si="1"/>
        <v>14</v>
      </c>
      <c r="N16" s="3" t="s">
        <v>202</v>
      </c>
    </row>
    <row r="17" spans="1:14">
      <c r="A17" t="s">
        <v>203</v>
      </c>
      <c r="B17" t="str">
        <f t="shared" si="0"/>
        <v>001101WQL</v>
      </c>
      <c r="C17" s="1" t="str">
        <f t="shared" si="2"/>
        <v>001101</v>
      </c>
      <c r="D17" s="1" t="s">
        <v>189</v>
      </c>
      <c r="F17" s="1" t="s">
        <v>21</v>
      </c>
      <c r="G17" s="1"/>
      <c r="H17" s="1"/>
      <c r="M17">
        <f t="shared" si="1"/>
        <v>15</v>
      </c>
      <c r="N17" s="3" t="s">
        <v>204</v>
      </c>
    </row>
    <row r="18" spans="1:14">
      <c r="A18" t="s">
        <v>205</v>
      </c>
      <c r="B18" t="str">
        <f t="shared" si="0"/>
        <v>001110WQL</v>
      </c>
      <c r="C18" s="1" t="str">
        <f t="shared" si="2"/>
        <v>001110</v>
      </c>
      <c r="D18" s="1" t="s">
        <v>189</v>
      </c>
      <c r="F18" s="1" t="s">
        <v>22</v>
      </c>
      <c r="G18" s="1"/>
      <c r="H18" s="1"/>
      <c r="M18">
        <f t="shared" si="1"/>
        <v>16</v>
      </c>
      <c r="N18" s="3" t="s">
        <v>206</v>
      </c>
    </row>
    <row r="19" spans="1:14">
      <c r="A19" t="s">
        <v>207</v>
      </c>
      <c r="B19" t="str">
        <f t="shared" si="0"/>
        <v>001111ZQL</v>
      </c>
      <c r="C19" s="1" t="str">
        <f t="shared" si="2"/>
        <v>001111</v>
      </c>
      <c r="D19" s="1" t="s">
        <v>208</v>
      </c>
      <c r="F19" s="1" t="s">
        <v>23</v>
      </c>
      <c r="G19" s="1"/>
      <c r="H19" s="1"/>
      <c r="M19">
        <v>0</v>
      </c>
      <c r="N19" s="3" t="s">
        <v>209</v>
      </c>
    </row>
    <row r="20" spans="1:14">
      <c r="A20" s="3" t="s">
        <v>210</v>
      </c>
      <c r="B20" t="str">
        <f t="shared" si="0"/>
        <v>01000000000QWZ000000</v>
      </c>
      <c r="C20" s="44" t="s">
        <v>211</v>
      </c>
      <c r="D20" s="1" t="s">
        <v>212</v>
      </c>
      <c r="E20" s="44" t="s">
        <v>142</v>
      </c>
      <c r="F20" s="1"/>
      <c r="G20" s="1"/>
      <c r="H20" s="1"/>
      <c r="M20">
        <f t="shared" si="1"/>
        <v>1</v>
      </c>
      <c r="N20" s="3" t="s">
        <v>213</v>
      </c>
    </row>
    <row r="21" spans="1:14">
      <c r="A21" s="3" t="s">
        <v>214</v>
      </c>
      <c r="B21" t="str">
        <f t="shared" si="0"/>
        <v>01000100000QWZ000000</v>
      </c>
      <c r="C21" s="44" t="s">
        <v>215</v>
      </c>
      <c r="D21" s="1" t="s">
        <v>212</v>
      </c>
      <c r="E21" s="44" t="s">
        <v>142</v>
      </c>
      <c r="F21" s="1"/>
      <c r="G21" s="1"/>
      <c r="H21" s="1"/>
      <c r="M21">
        <f t="shared" si="1"/>
        <v>2</v>
      </c>
      <c r="N21" s="3" t="s">
        <v>216</v>
      </c>
    </row>
    <row r="22" spans="1:14">
      <c r="A22" s="3" t="s">
        <v>217</v>
      </c>
      <c r="B22" t="str">
        <f t="shared" si="0"/>
        <v>01001000000QWZ000000</v>
      </c>
      <c r="C22" s="44" t="s">
        <v>218</v>
      </c>
      <c r="D22" s="1" t="s">
        <v>212</v>
      </c>
      <c r="E22" s="44" t="s">
        <v>142</v>
      </c>
      <c r="F22" s="1"/>
      <c r="G22" s="1"/>
      <c r="H22" s="1"/>
      <c r="M22">
        <f t="shared" si="1"/>
        <v>3</v>
      </c>
      <c r="N22" s="3" t="s">
        <v>219</v>
      </c>
    </row>
    <row r="23" spans="1:14">
      <c r="A23" s="3" t="s">
        <v>220</v>
      </c>
      <c r="B23" t="str">
        <f t="shared" si="0"/>
        <v>01001100000QWZ000000</v>
      </c>
      <c r="C23" s="44" t="s">
        <v>221</v>
      </c>
      <c r="D23" s="1" t="s">
        <v>212</v>
      </c>
      <c r="E23" s="44" t="s">
        <v>142</v>
      </c>
      <c r="F23" s="1"/>
      <c r="G23" s="1"/>
      <c r="H23" s="1"/>
      <c r="M23">
        <f t="shared" si="1"/>
        <v>4</v>
      </c>
      <c r="N23" s="3" t="s">
        <v>222</v>
      </c>
    </row>
    <row r="24" spans="1:14">
      <c r="A24" s="3" t="s">
        <v>223</v>
      </c>
      <c r="B24" t="str">
        <f>C24&amp;D24&amp;E24</f>
        <v>01000000010QWZ000000</v>
      </c>
      <c r="C24" s="44" t="s">
        <v>211</v>
      </c>
      <c r="D24" s="1" t="s">
        <v>224</v>
      </c>
      <c r="E24" s="44" t="s">
        <v>142</v>
      </c>
      <c r="F24" s="1"/>
      <c r="G24" s="1"/>
      <c r="H24" s="1"/>
      <c r="M24">
        <f t="shared" si="1"/>
        <v>5</v>
      </c>
      <c r="N24" s="3" t="s">
        <v>225</v>
      </c>
    </row>
    <row r="25" spans="1:14">
      <c r="A25" s="3" t="s">
        <v>226</v>
      </c>
      <c r="B25" t="str">
        <f>C25&amp;D25&amp;E25</f>
        <v>01000100010QWZ000000</v>
      </c>
      <c r="C25" s="44" t="s">
        <v>215</v>
      </c>
      <c r="D25" s="1" t="s">
        <v>224</v>
      </c>
      <c r="E25" s="44" t="s">
        <v>142</v>
      </c>
      <c r="F25" s="1"/>
      <c r="G25" s="1"/>
      <c r="H25" s="1"/>
      <c r="M25">
        <f t="shared" si="1"/>
        <v>6</v>
      </c>
      <c r="N25" s="3" t="s">
        <v>227</v>
      </c>
    </row>
    <row r="26" spans="1:14">
      <c r="A26" s="3" t="s">
        <v>228</v>
      </c>
      <c r="B26" t="str">
        <f>C26&amp;D26&amp;E26</f>
        <v>01001000010QWZ000000</v>
      </c>
      <c r="C26" s="44" t="s">
        <v>218</v>
      </c>
      <c r="D26" s="1" t="s">
        <v>224</v>
      </c>
      <c r="E26" s="44" t="s">
        <v>142</v>
      </c>
      <c r="F26" s="1"/>
      <c r="G26" s="1"/>
      <c r="H26" s="1"/>
      <c r="M26">
        <f t="shared" si="1"/>
        <v>7</v>
      </c>
      <c r="N26" s="3" t="s">
        <v>229</v>
      </c>
    </row>
    <row r="27" spans="1:14">
      <c r="A27" s="3" t="s">
        <v>230</v>
      </c>
      <c r="B27" t="str">
        <f>C27&amp;D27&amp;E27</f>
        <v>01001100010QWZ000000</v>
      </c>
      <c r="C27" s="44" t="s">
        <v>221</v>
      </c>
      <c r="D27" s="1" t="s">
        <v>224</v>
      </c>
      <c r="E27" s="44" t="s">
        <v>142</v>
      </c>
      <c r="F27" s="1"/>
      <c r="G27" s="1"/>
      <c r="H27" s="1"/>
      <c r="M27">
        <f t="shared" si="1"/>
        <v>8</v>
      </c>
      <c r="N27" s="3" t="s">
        <v>231</v>
      </c>
    </row>
    <row r="28" spans="1:14">
      <c r="A28" s="3" t="s">
        <v>232</v>
      </c>
      <c r="B28" t="str">
        <f t="shared" si="0"/>
        <v>01000000100QWZ000000</v>
      </c>
      <c r="C28" s="44" t="s">
        <v>211</v>
      </c>
      <c r="D28" s="1" t="s">
        <v>233</v>
      </c>
      <c r="E28" s="44" t="s">
        <v>142</v>
      </c>
      <c r="F28" s="1"/>
      <c r="G28" s="1"/>
      <c r="H28" s="1"/>
      <c r="M28">
        <f t="shared" si="1"/>
        <v>9</v>
      </c>
      <c r="N28" s="3" t="s">
        <v>234</v>
      </c>
    </row>
    <row r="29" spans="1:14">
      <c r="A29" s="3" t="s">
        <v>235</v>
      </c>
      <c r="B29" t="str">
        <f t="shared" si="0"/>
        <v>01000100100QWZ000000</v>
      </c>
      <c r="C29" s="44" t="s">
        <v>215</v>
      </c>
      <c r="D29" s="1" t="s">
        <v>233</v>
      </c>
      <c r="E29" s="44" t="s">
        <v>142</v>
      </c>
      <c r="F29" s="1"/>
      <c r="G29" s="1"/>
      <c r="H29" s="1"/>
      <c r="M29">
        <f t="shared" si="1"/>
        <v>10</v>
      </c>
      <c r="N29" s="3" t="s">
        <v>236</v>
      </c>
    </row>
    <row r="30" spans="1:14">
      <c r="A30" s="3" t="s">
        <v>237</v>
      </c>
      <c r="B30" t="str">
        <f t="shared" si="0"/>
        <v>01001000100QWZ000000</v>
      </c>
      <c r="C30" s="44" t="s">
        <v>218</v>
      </c>
      <c r="D30" s="1" t="s">
        <v>233</v>
      </c>
      <c r="E30" s="44" t="s">
        <v>142</v>
      </c>
      <c r="F30" s="1"/>
      <c r="G30" s="1"/>
      <c r="H30" s="1"/>
      <c r="M30">
        <f t="shared" si="1"/>
        <v>11</v>
      </c>
      <c r="N30" s="3" t="s">
        <v>238</v>
      </c>
    </row>
    <row r="31" spans="1:14">
      <c r="A31" s="3" t="s">
        <v>239</v>
      </c>
      <c r="B31" t="str">
        <f t="shared" si="0"/>
        <v>01001100100QWZ000000</v>
      </c>
      <c r="C31" s="44" t="s">
        <v>221</v>
      </c>
      <c r="D31" s="1" t="s">
        <v>233</v>
      </c>
      <c r="E31" s="44" t="s">
        <v>142</v>
      </c>
      <c r="F31" s="1"/>
      <c r="G31" s="1"/>
      <c r="H31" s="1"/>
      <c r="M31">
        <f t="shared" si="1"/>
        <v>12</v>
      </c>
      <c r="N31" s="3" t="s">
        <v>240</v>
      </c>
    </row>
    <row r="32" spans="1:14">
      <c r="A32" s="3" t="s">
        <v>241</v>
      </c>
      <c r="B32" t="str">
        <f>C32&amp;D32&amp;E32</f>
        <v>01000000110QWZ000000</v>
      </c>
      <c r="C32" s="44" t="s">
        <v>211</v>
      </c>
      <c r="D32" s="1" t="s">
        <v>242</v>
      </c>
      <c r="E32" s="44" t="s">
        <v>142</v>
      </c>
      <c r="F32" s="1"/>
      <c r="G32" s="1"/>
      <c r="H32" s="1"/>
      <c r="M32">
        <f t="shared" si="1"/>
        <v>13</v>
      </c>
      <c r="N32" s="3" t="s">
        <v>243</v>
      </c>
    </row>
    <row r="33" spans="1:14">
      <c r="A33" s="3" t="s">
        <v>244</v>
      </c>
      <c r="B33" t="str">
        <f t="shared" si="0"/>
        <v>01000100110QWZ000000</v>
      </c>
      <c r="C33" s="44" t="s">
        <v>215</v>
      </c>
      <c r="D33" s="1" t="s">
        <v>242</v>
      </c>
      <c r="E33" s="44" t="s">
        <v>142</v>
      </c>
      <c r="F33" s="1"/>
      <c r="G33" s="1"/>
      <c r="H33" s="1"/>
      <c r="M33">
        <f t="shared" si="1"/>
        <v>14</v>
      </c>
      <c r="N33" s="3" t="s">
        <v>245</v>
      </c>
    </row>
    <row r="34" spans="1:14">
      <c r="A34" s="3" t="s">
        <v>246</v>
      </c>
      <c r="B34" t="str">
        <f t="shared" si="0"/>
        <v>01001000110QWZ000000</v>
      </c>
      <c r="C34" s="44" t="s">
        <v>218</v>
      </c>
      <c r="D34" s="1" t="s">
        <v>242</v>
      </c>
      <c r="E34" s="44" t="s">
        <v>142</v>
      </c>
      <c r="F34" s="1"/>
      <c r="G34" s="1"/>
      <c r="H34" s="1"/>
      <c r="M34">
        <f t="shared" si="1"/>
        <v>15</v>
      </c>
      <c r="N34" s="3" t="s">
        <v>247</v>
      </c>
    </row>
    <row r="35" spans="1:14">
      <c r="A35" s="3" t="s">
        <v>248</v>
      </c>
      <c r="B35" t="str">
        <f t="shared" si="0"/>
        <v>01001100110QWZ000000</v>
      </c>
      <c r="C35" s="44" t="s">
        <v>221</v>
      </c>
      <c r="D35" s="1" t="s">
        <v>242</v>
      </c>
      <c r="E35" s="44" t="s">
        <v>142</v>
      </c>
      <c r="F35" s="1"/>
      <c r="G35" s="1"/>
      <c r="H35" s="1"/>
      <c r="M35">
        <f t="shared" si="1"/>
        <v>16</v>
      </c>
      <c r="N35" s="3" t="s">
        <v>249</v>
      </c>
    </row>
    <row r="36" spans="1:14">
      <c r="A36" s="3" t="s">
        <v>250</v>
      </c>
      <c r="B36" t="str">
        <f t="shared" si="0"/>
        <v>01000010000000000000000000010000</v>
      </c>
      <c r="C36" s="44" t="s">
        <v>211</v>
      </c>
      <c r="D36" s="44" t="s">
        <v>251</v>
      </c>
      <c r="E36" s="44" t="s">
        <v>211</v>
      </c>
      <c r="F36" s="1"/>
      <c r="G36" s="1"/>
      <c r="H36" s="1"/>
      <c r="M36">
        <f t="shared" si="1"/>
        <v>17</v>
      </c>
      <c r="N36" s="3" t="s">
        <v>252</v>
      </c>
    </row>
    <row r="37" spans="1:14">
      <c r="A37" s="3" t="s">
        <v>253</v>
      </c>
      <c r="B37" t="str">
        <f>C37&amp;D37&amp;E37</f>
        <v>01000010000000000000000000001000</v>
      </c>
      <c r="C37" s="44" t="s">
        <v>211</v>
      </c>
      <c r="D37" s="44" t="s">
        <v>251</v>
      </c>
      <c r="E37" s="44" t="s">
        <v>254</v>
      </c>
      <c r="F37" s="1"/>
      <c r="G37" s="1"/>
      <c r="H37" s="1"/>
      <c r="M37">
        <f t="shared" si="1"/>
        <v>18</v>
      </c>
      <c r="N37" s="3" t="s">
        <v>255</v>
      </c>
    </row>
    <row r="38" spans="1:14">
      <c r="A38" s="3" t="s">
        <v>256</v>
      </c>
      <c r="B38" t="str">
        <f>C38&amp;D38&amp;E38</f>
        <v>01000010000000000000000000000001</v>
      </c>
      <c r="C38" s="44" t="s">
        <v>211</v>
      </c>
      <c r="D38" s="44" t="s">
        <v>251</v>
      </c>
      <c r="E38" s="44" t="s">
        <v>257</v>
      </c>
      <c r="F38" s="1"/>
      <c r="G38" s="1"/>
      <c r="H38" s="1"/>
      <c r="M38">
        <f t="shared" si="1"/>
        <v>19</v>
      </c>
      <c r="N38" s="3" t="s">
        <v>258</v>
      </c>
    </row>
    <row r="39" spans="1:14">
      <c r="A39" s="3" t="s">
        <v>259</v>
      </c>
      <c r="B39" t="str">
        <f>C39&amp;D39&amp;E39</f>
        <v>01000010000000000000000000000010</v>
      </c>
      <c r="C39" s="44" t="s">
        <v>211</v>
      </c>
      <c r="D39" s="44" t="s">
        <v>251</v>
      </c>
      <c r="E39" s="44" t="s">
        <v>260</v>
      </c>
      <c r="F39" s="1"/>
      <c r="G39" s="1"/>
      <c r="H39" s="1"/>
      <c r="M39">
        <f t="shared" si="1"/>
        <v>20</v>
      </c>
      <c r="N39" s="3" t="s">
        <v>261</v>
      </c>
    </row>
    <row r="40" spans="1:14">
      <c r="A40" s="3" t="s">
        <v>262</v>
      </c>
      <c r="B40" t="str">
        <f>C40&amp;D40&amp;E40</f>
        <v>01000010000000000000000000000011</v>
      </c>
      <c r="C40" s="44" t="s">
        <v>211</v>
      </c>
      <c r="D40" s="44" t="s">
        <v>251</v>
      </c>
      <c r="E40" s="44" t="s">
        <v>263</v>
      </c>
      <c r="F40" s="1"/>
      <c r="G40" s="1"/>
      <c r="H40" s="1"/>
      <c r="M40">
        <f t="shared" si="1"/>
        <v>21</v>
      </c>
      <c r="N40" s="3" t="s">
        <v>264</v>
      </c>
    </row>
    <row r="41" spans="1:14">
      <c r="A41" t="s">
        <v>265</v>
      </c>
      <c r="B41" t="str">
        <f t="shared" si="0"/>
        <v>100000RQL</v>
      </c>
      <c r="C41" s="1" t="str">
        <f t="shared" ref="C41:C88" si="3">HEX2BIN(F41,6)</f>
        <v>100000</v>
      </c>
      <c r="D41" s="1" t="s">
        <v>266</v>
      </c>
      <c r="F41" s="1" t="s">
        <v>267</v>
      </c>
      <c r="G41" s="1"/>
      <c r="H41" s="1"/>
      <c r="M41">
        <f t="shared" si="1"/>
        <v>22</v>
      </c>
      <c r="N41" s="3" t="s">
        <v>268</v>
      </c>
    </row>
    <row r="42" spans="1:14">
      <c r="A42" t="s">
        <v>269</v>
      </c>
      <c r="B42" t="str">
        <f t="shared" si="0"/>
        <v>100001RQL</v>
      </c>
      <c r="C42" s="1" t="str">
        <f t="shared" si="3"/>
        <v>100001</v>
      </c>
      <c r="D42" s="1" t="s">
        <v>266</v>
      </c>
      <c r="F42" s="1" t="s">
        <v>270</v>
      </c>
      <c r="G42" s="1"/>
      <c r="H42" s="1"/>
      <c r="M42">
        <f t="shared" si="1"/>
        <v>23</v>
      </c>
      <c r="N42" s="3" t="s">
        <v>271</v>
      </c>
    </row>
    <row r="43" spans="1:14">
      <c r="A43" t="s">
        <v>272</v>
      </c>
      <c r="B43" t="str">
        <f t="shared" si="0"/>
        <v>100010RQL</v>
      </c>
      <c r="C43" s="1" t="str">
        <f t="shared" si="3"/>
        <v>100010</v>
      </c>
      <c r="D43" s="1" t="s">
        <v>266</v>
      </c>
      <c r="F43" s="1" t="s">
        <v>28</v>
      </c>
      <c r="G43" s="1"/>
      <c r="H43" s="1"/>
      <c r="M43">
        <f t="shared" si="1"/>
        <v>24</v>
      </c>
      <c r="N43" s="3" t="s">
        <v>273</v>
      </c>
    </row>
    <row r="44" spans="1:14">
      <c r="A44" t="s">
        <v>6</v>
      </c>
      <c r="B44" t="str">
        <f t="shared" si="0"/>
        <v>100011RQL</v>
      </c>
      <c r="C44" s="1" t="str">
        <f t="shared" si="3"/>
        <v>100011</v>
      </c>
      <c r="D44" s="1" t="s">
        <v>266</v>
      </c>
      <c r="F44" s="1" t="s">
        <v>29</v>
      </c>
      <c r="G44" s="1"/>
      <c r="H44" s="1"/>
      <c r="M44">
        <f t="shared" si="1"/>
        <v>25</v>
      </c>
      <c r="N44" s="3" t="s">
        <v>274</v>
      </c>
    </row>
    <row r="45" spans="1:14">
      <c r="A45" t="s">
        <v>275</v>
      </c>
      <c r="B45" t="str">
        <f t="shared" si="0"/>
        <v>100100RQL</v>
      </c>
      <c r="C45" s="1" t="str">
        <f t="shared" si="3"/>
        <v>100100</v>
      </c>
      <c r="D45" s="1" t="s">
        <v>266</v>
      </c>
      <c r="F45" s="1" t="s">
        <v>30</v>
      </c>
      <c r="G45" s="1"/>
      <c r="H45" s="1"/>
      <c r="M45">
        <f t="shared" si="1"/>
        <v>26</v>
      </c>
      <c r="N45" s="3" t="s">
        <v>276</v>
      </c>
    </row>
    <row r="46" spans="1:14">
      <c r="A46" t="s">
        <v>277</v>
      </c>
      <c r="B46" t="str">
        <f t="shared" si="0"/>
        <v>100101RQL</v>
      </c>
      <c r="C46" s="1" t="str">
        <f t="shared" si="3"/>
        <v>100101</v>
      </c>
      <c r="D46" s="1" t="s">
        <v>266</v>
      </c>
      <c r="F46" s="1" t="s">
        <v>278</v>
      </c>
      <c r="G46" s="1"/>
      <c r="H46" s="1"/>
      <c r="M46">
        <f t="shared" si="1"/>
        <v>27</v>
      </c>
      <c r="N46" s="3" t="s">
        <v>279</v>
      </c>
    </row>
    <row r="47" spans="1:14">
      <c r="A47" t="s">
        <v>280</v>
      </c>
      <c r="B47" t="str">
        <f t="shared" si="0"/>
        <v>100110RQL</v>
      </c>
      <c r="C47" s="1" t="str">
        <f t="shared" si="3"/>
        <v>100110</v>
      </c>
      <c r="D47" s="1" t="s">
        <v>266</v>
      </c>
      <c r="F47" s="1" t="s">
        <v>281</v>
      </c>
      <c r="G47" s="1"/>
      <c r="H47" s="1"/>
      <c r="M47">
        <f t="shared" si="1"/>
        <v>28</v>
      </c>
      <c r="N47" s="3" t="s">
        <v>282</v>
      </c>
    </row>
    <row r="48" spans="1:14">
      <c r="A48" t="s">
        <v>283</v>
      </c>
      <c r="B48" t="str">
        <f t="shared" si="0"/>
        <v>101000RQL</v>
      </c>
      <c r="C48" s="1" t="str">
        <f t="shared" si="3"/>
        <v>101000</v>
      </c>
      <c r="D48" s="1" t="s">
        <v>266</v>
      </c>
      <c r="F48" s="1" t="s">
        <v>32</v>
      </c>
      <c r="G48" s="1"/>
      <c r="H48" s="1"/>
      <c r="M48">
        <f t="shared" si="1"/>
        <v>29</v>
      </c>
      <c r="N48" s="3" t="s">
        <v>284</v>
      </c>
    </row>
    <row r="49" spans="1:14">
      <c r="A49" t="s">
        <v>285</v>
      </c>
      <c r="B49" t="str">
        <f t="shared" si="0"/>
        <v>101001RQL</v>
      </c>
      <c r="C49" s="1" t="str">
        <f t="shared" si="3"/>
        <v>101001</v>
      </c>
      <c r="D49" s="1" t="s">
        <v>266</v>
      </c>
      <c r="F49" s="1" t="s">
        <v>33</v>
      </c>
      <c r="G49" s="1"/>
      <c r="H49" s="1"/>
      <c r="M49">
        <f t="shared" si="1"/>
        <v>30</v>
      </c>
      <c r="N49" s="3" t="s">
        <v>286</v>
      </c>
    </row>
    <row r="50" spans="1:14">
      <c r="A50" t="s">
        <v>287</v>
      </c>
      <c r="B50" t="str">
        <f t="shared" si="0"/>
        <v>101010RQL</v>
      </c>
      <c r="C50" s="1" t="str">
        <f t="shared" si="3"/>
        <v>101010</v>
      </c>
      <c r="D50" s="1" t="s">
        <v>266</v>
      </c>
      <c r="F50" s="1" t="s">
        <v>34</v>
      </c>
      <c r="G50" s="1"/>
      <c r="H50" s="1"/>
      <c r="M50">
        <f t="shared" si="1"/>
        <v>31</v>
      </c>
      <c r="N50" s="3" t="s">
        <v>288</v>
      </c>
    </row>
    <row r="51" spans="1:14">
      <c r="A51" t="s">
        <v>7</v>
      </c>
      <c r="B51" t="str">
        <f t="shared" si="0"/>
        <v>101011RQL</v>
      </c>
      <c r="C51" s="1" t="str">
        <f t="shared" si="3"/>
        <v>101011</v>
      </c>
      <c r="D51" s="1" t="s">
        <v>266</v>
      </c>
      <c r="F51" s="1" t="s">
        <v>35</v>
      </c>
      <c r="G51" s="1"/>
      <c r="H51" s="1"/>
      <c r="M51">
        <f>M2</f>
        <v>0</v>
      </c>
      <c r="N51" s="3" t="s">
        <v>289</v>
      </c>
    </row>
    <row r="52" spans="1:14">
      <c r="A52" t="s">
        <v>290</v>
      </c>
      <c r="B52" t="str">
        <f t="shared" si="0"/>
        <v>101110RQL</v>
      </c>
      <c r="C52" s="1" t="str">
        <f t="shared" si="3"/>
        <v>101110</v>
      </c>
      <c r="D52" s="1" t="s">
        <v>266</v>
      </c>
      <c r="F52" s="1" t="s">
        <v>291</v>
      </c>
      <c r="G52" s="1"/>
      <c r="H52" s="1"/>
      <c r="M52">
        <f t="shared" ref="M52:M82" si="4">M3</f>
        <v>1</v>
      </c>
      <c r="N52" s="3" t="s">
        <v>292</v>
      </c>
    </row>
    <row r="53" spans="1:14">
      <c r="A53" t="s">
        <v>293</v>
      </c>
      <c r="B53" t="str">
        <f t="shared" si="0"/>
        <v>110000RQL</v>
      </c>
      <c r="C53" s="44" t="s">
        <v>294</v>
      </c>
      <c r="D53" s="1" t="s">
        <v>266</v>
      </c>
      <c r="F53" s="1"/>
      <c r="G53" s="1"/>
      <c r="H53" s="1"/>
      <c r="M53">
        <f t="shared" si="4"/>
        <v>2</v>
      </c>
      <c r="N53" s="3" t="s">
        <v>295</v>
      </c>
    </row>
    <row r="54" spans="1:14">
      <c r="A54" t="s">
        <v>296</v>
      </c>
      <c r="B54" t="str">
        <f t="shared" si="0"/>
        <v>110001RQL</v>
      </c>
      <c r="C54" s="44" t="s">
        <v>297</v>
      </c>
      <c r="D54" s="1" t="s">
        <v>266</v>
      </c>
      <c r="F54" s="1"/>
      <c r="G54" s="1"/>
      <c r="H54" s="1"/>
      <c r="M54">
        <f t="shared" si="4"/>
        <v>3</v>
      </c>
      <c r="N54" s="3" t="s">
        <v>298</v>
      </c>
    </row>
    <row r="55" spans="1:14">
      <c r="A55" t="s">
        <v>299</v>
      </c>
      <c r="B55" t="str">
        <f t="shared" si="0"/>
        <v>110010RQL</v>
      </c>
      <c r="C55" s="44" t="s">
        <v>300</v>
      </c>
      <c r="D55" s="1" t="s">
        <v>266</v>
      </c>
      <c r="F55" s="1"/>
      <c r="G55" s="1"/>
      <c r="H55" s="1"/>
      <c r="M55">
        <f t="shared" si="4"/>
        <v>4</v>
      </c>
      <c r="N55" s="3" t="s">
        <v>301</v>
      </c>
    </row>
    <row r="56" spans="1:14">
      <c r="A56" t="s">
        <v>302</v>
      </c>
      <c r="B56" t="str">
        <f t="shared" si="0"/>
        <v>110011RQL</v>
      </c>
      <c r="C56" s="44" t="s">
        <v>303</v>
      </c>
      <c r="D56" s="1" t="s">
        <v>266</v>
      </c>
      <c r="F56" s="1"/>
      <c r="G56" s="1"/>
      <c r="H56" s="1"/>
      <c r="M56">
        <f t="shared" si="4"/>
        <v>5</v>
      </c>
      <c r="N56" s="3" t="s">
        <v>304</v>
      </c>
    </row>
    <row r="57" spans="1:14">
      <c r="A57" t="s">
        <v>305</v>
      </c>
      <c r="B57" t="str">
        <f t="shared" si="0"/>
        <v>111000RQL</v>
      </c>
      <c r="C57" s="44" t="s">
        <v>306</v>
      </c>
      <c r="D57" s="1" t="s">
        <v>266</v>
      </c>
      <c r="F57" s="1"/>
      <c r="G57" s="1"/>
      <c r="H57" s="1"/>
      <c r="M57">
        <f t="shared" si="4"/>
        <v>6</v>
      </c>
      <c r="N57" s="3" t="s">
        <v>307</v>
      </c>
    </row>
    <row r="58" spans="1:14">
      <c r="A58" t="s">
        <v>308</v>
      </c>
      <c r="B58" t="str">
        <f t="shared" si="0"/>
        <v>111001RQL</v>
      </c>
      <c r="C58" s="44" t="s">
        <v>309</v>
      </c>
      <c r="D58" s="1" t="s">
        <v>266</v>
      </c>
      <c r="F58" s="1"/>
      <c r="G58" s="1"/>
      <c r="H58" s="1"/>
      <c r="M58">
        <f t="shared" si="4"/>
        <v>7</v>
      </c>
      <c r="N58" s="3" t="s">
        <v>310</v>
      </c>
    </row>
    <row r="59" spans="1:14">
      <c r="A59" t="s">
        <v>311</v>
      </c>
      <c r="B59" t="str">
        <f t="shared" si="0"/>
        <v>111010RQL</v>
      </c>
      <c r="C59" s="44" t="s">
        <v>312</v>
      </c>
      <c r="D59" s="1" t="s">
        <v>266</v>
      </c>
      <c r="F59" s="1"/>
      <c r="G59" s="1"/>
      <c r="H59" s="1"/>
      <c r="M59">
        <f t="shared" si="4"/>
        <v>8</v>
      </c>
      <c r="N59" s="3" t="s">
        <v>313</v>
      </c>
    </row>
    <row r="60" spans="1:14">
      <c r="A60" t="s">
        <v>314</v>
      </c>
      <c r="B60" t="str">
        <f t="shared" si="0"/>
        <v>111011RQL</v>
      </c>
      <c r="C60" s="44" t="s">
        <v>315</v>
      </c>
      <c r="D60" s="1" t="s">
        <v>266</v>
      </c>
      <c r="F60" s="1"/>
      <c r="G60" s="1"/>
      <c r="H60" s="1"/>
      <c r="M60">
        <f t="shared" si="4"/>
        <v>9</v>
      </c>
      <c r="N60" s="3" t="s">
        <v>316</v>
      </c>
    </row>
    <row r="61" spans="1:14">
      <c r="A61" t="s">
        <v>317</v>
      </c>
      <c r="B61" t="str">
        <f t="shared" si="0"/>
        <v>000000ZWQS000000</v>
      </c>
      <c r="C61" s="1" t="str">
        <f t="shared" si="3"/>
        <v>000000</v>
      </c>
      <c r="D61" s="1" t="s">
        <v>318</v>
      </c>
      <c r="E61" s="1" t="str">
        <f t="shared" ref="E61:E88" si="5">HEX2BIN(G61,6)</f>
        <v>000000</v>
      </c>
      <c r="F61" s="1" t="s">
        <v>8</v>
      </c>
      <c r="G61" s="1" t="s">
        <v>8</v>
      </c>
      <c r="H61" s="1"/>
      <c r="M61">
        <f t="shared" si="4"/>
        <v>10</v>
      </c>
      <c r="N61" s="3" t="s">
        <v>319</v>
      </c>
    </row>
    <row r="62" spans="1:14">
      <c r="A62" t="s">
        <v>320</v>
      </c>
      <c r="B62" t="str">
        <f t="shared" si="0"/>
        <v>000000ZWQS000010</v>
      </c>
      <c r="C62" s="1" t="str">
        <f t="shared" si="3"/>
        <v>000000</v>
      </c>
      <c r="D62" s="1" t="s">
        <v>318</v>
      </c>
      <c r="E62" s="1" t="str">
        <f t="shared" si="5"/>
        <v>000010</v>
      </c>
      <c r="F62" s="1" t="s">
        <v>8</v>
      </c>
      <c r="G62" s="1" t="s">
        <v>10</v>
      </c>
      <c r="H62" s="1"/>
      <c r="M62">
        <f t="shared" si="4"/>
        <v>11</v>
      </c>
      <c r="N62" s="3" t="s">
        <v>321</v>
      </c>
    </row>
    <row r="63" spans="1:14">
      <c r="A63" t="s">
        <v>322</v>
      </c>
      <c r="B63" t="str">
        <f t="shared" si="0"/>
        <v>000000ZWQS000011</v>
      </c>
      <c r="C63" s="1" t="str">
        <f t="shared" si="3"/>
        <v>000000</v>
      </c>
      <c r="D63" s="1" t="s">
        <v>318</v>
      </c>
      <c r="E63" s="1" t="str">
        <f t="shared" si="5"/>
        <v>000011</v>
      </c>
      <c r="F63" s="1" t="s">
        <v>8</v>
      </c>
      <c r="G63" s="1" t="s">
        <v>11</v>
      </c>
      <c r="H63" s="1"/>
      <c r="M63">
        <f t="shared" si="4"/>
        <v>12</v>
      </c>
      <c r="N63" s="3" t="s">
        <v>323</v>
      </c>
    </row>
    <row r="64" spans="1:14">
      <c r="A64" t="s">
        <v>324</v>
      </c>
      <c r="B64" t="str">
        <f t="shared" si="0"/>
        <v>000000EWQZ000100</v>
      </c>
      <c r="C64" s="1" t="str">
        <f t="shared" si="3"/>
        <v>000000</v>
      </c>
      <c r="D64" s="1" t="s">
        <v>325</v>
      </c>
      <c r="E64" s="1" t="str">
        <f t="shared" si="5"/>
        <v>000100</v>
      </c>
      <c r="F64" s="1" t="s">
        <v>8</v>
      </c>
      <c r="G64" s="1" t="s">
        <v>12</v>
      </c>
      <c r="H64" s="1"/>
      <c r="M64">
        <f t="shared" si="4"/>
        <v>13</v>
      </c>
      <c r="N64" s="3" t="s">
        <v>326</v>
      </c>
    </row>
    <row r="65" spans="1:14">
      <c r="A65" t="s">
        <v>327</v>
      </c>
      <c r="B65" t="str">
        <f t="shared" si="0"/>
        <v>000000EWQZ000110</v>
      </c>
      <c r="C65" s="1" t="str">
        <f t="shared" si="3"/>
        <v>000000</v>
      </c>
      <c r="D65" s="1" t="s">
        <v>325</v>
      </c>
      <c r="E65" s="1" t="str">
        <f t="shared" si="5"/>
        <v>000110</v>
      </c>
      <c r="F65" s="1" t="s">
        <v>8</v>
      </c>
      <c r="G65" s="1" t="s">
        <v>14</v>
      </c>
      <c r="H65" s="1"/>
      <c r="M65">
        <f t="shared" si="4"/>
        <v>14</v>
      </c>
      <c r="N65" s="3" t="s">
        <v>328</v>
      </c>
    </row>
    <row r="66" spans="1:14">
      <c r="A66" t="s">
        <v>329</v>
      </c>
      <c r="B66" t="str">
        <f t="shared" ref="B66:B88" si="6">C66&amp;D66&amp;E66</f>
        <v>000000EWQZ000111</v>
      </c>
      <c r="C66" s="1" t="str">
        <f t="shared" si="3"/>
        <v>000000</v>
      </c>
      <c r="D66" s="1" t="s">
        <v>325</v>
      </c>
      <c r="E66" s="1" t="str">
        <f t="shared" si="5"/>
        <v>000111</v>
      </c>
      <c r="F66" s="1" t="s">
        <v>8</v>
      </c>
      <c r="G66" s="1" t="s">
        <v>15</v>
      </c>
      <c r="H66" s="1"/>
      <c r="M66">
        <f t="shared" si="4"/>
        <v>15</v>
      </c>
      <c r="N66" s="3" t="s">
        <v>330</v>
      </c>
    </row>
    <row r="67" spans="1:14">
      <c r="A67" t="s">
        <v>331</v>
      </c>
      <c r="B67" t="str">
        <f t="shared" si="6"/>
        <v>000000QZZZ001000</v>
      </c>
      <c r="C67" s="1" t="str">
        <f t="shared" si="3"/>
        <v>000000</v>
      </c>
      <c r="D67" s="1" t="s">
        <v>332</v>
      </c>
      <c r="E67" s="1" t="str">
        <f t="shared" si="5"/>
        <v>001000</v>
      </c>
      <c r="F67" s="1" t="s">
        <v>8</v>
      </c>
      <c r="G67" s="1" t="s">
        <v>16</v>
      </c>
      <c r="H67" s="1"/>
      <c r="M67">
        <f t="shared" si="4"/>
        <v>16</v>
      </c>
      <c r="N67" s="3" t="s">
        <v>333</v>
      </c>
    </row>
    <row r="68" spans="1:14">
      <c r="A68" t="s">
        <v>334</v>
      </c>
      <c r="B68" t="str">
        <f t="shared" si="6"/>
        <v>000000QZWZ001001</v>
      </c>
      <c r="C68" s="1" t="str">
        <f t="shared" si="3"/>
        <v>000000</v>
      </c>
      <c r="D68" s="1" t="s">
        <v>335</v>
      </c>
      <c r="E68" s="1" t="str">
        <f t="shared" si="5"/>
        <v>001001</v>
      </c>
      <c r="F68" s="1" t="s">
        <v>8</v>
      </c>
      <c r="G68" s="1" t="s">
        <v>17</v>
      </c>
      <c r="H68" s="1"/>
      <c r="M68">
        <f t="shared" si="4"/>
        <v>0</v>
      </c>
      <c r="N68" s="3" t="s">
        <v>336</v>
      </c>
    </row>
    <row r="69" spans="1:14">
      <c r="A69" t="s">
        <v>337</v>
      </c>
      <c r="B69" t="str">
        <f t="shared" si="6"/>
        <v>000000F001100</v>
      </c>
      <c r="C69" s="1" t="str">
        <f t="shared" si="3"/>
        <v>000000</v>
      </c>
      <c r="D69" s="1" t="s">
        <v>192</v>
      </c>
      <c r="E69" s="1" t="str">
        <f t="shared" si="5"/>
        <v>001100</v>
      </c>
      <c r="F69" s="1" t="s">
        <v>8</v>
      </c>
      <c r="G69" s="1" t="s">
        <v>20</v>
      </c>
      <c r="H69" s="1"/>
      <c r="M69">
        <f t="shared" si="4"/>
        <v>1</v>
      </c>
      <c r="N69" s="3" t="s">
        <v>338</v>
      </c>
    </row>
    <row r="70" spans="1:14">
      <c r="A70" t="s">
        <v>339</v>
      </c>
      <c r="B70" t="str">
        <f t="shared" si="6"/>
        <v>000000F001101</v>
      </c>
      <c r="C70" s="1" t="str">
        <f t="shared" si="3"/>
        <v>000000</v>
      </c>
      <c r="D70" s="1" t="s">
        <v>192</v>
      </c>
      <c r="E70" s="1" t="str">
        <f t="shared" si="5"/>
        <v>001101</v>
      </c>
      <c r="F70" s="1" t="s">
        <v>8</v>
      </c>
      <c r="G70" s="1" t="s">
        <v>21</v>
      </c>
      <c r="H70" s="1"/>
      <c r="M70">
        <f t="shared" si="4"/>
        <v>2</v>
      </c>
      <c r="N70" s="3" t="s">
        <v>340</v>
      </c>
    </row>
    <row r="71" spans="1:14">
      <c r="A71" t="s">
        <v>341</v>
      </c>
      <c r="B71" t="str">
        <f t="shared" si="6"/>
        <v>000000ZZQZ010000</v>
      </c>
      <c r="C71" s="1" t="str">
        <f t="shared" si="3"/>
        <v>000000</v>
      </c>
      <c r="D71" s="1" t="s">
        <v>342</v>
      </c>
      <c r="E71" s="1" t="str">
        <f t="shared" si="5"/>
        <v>010000</v>
      </c>
      <c r="F71" s="1" t="s">
        <v>8</v>
      </c>
      <c r="G71" s="1" t="s">
        <v>24</v>
      </c>
      <c r="H71" s="1"/>
      <c r="M71">
        <f t="shared" si="4"/>
        <v>3</v>
      </c>
      <c r="N71" s="3" t="s">
        <v>343</v>
      </c>
    </row>
    <row r="72" spans="1:14">
      <c r="A72" t="s">
        <v>344</v>
      </c>
      <c r="B72" t="str">
        <f t="shared" si="6"/>
        <v>000000QZZZ010001</v>
      </c>
      <c r="C72" s="1" t="str">
        <f t="shared" si="3"/>
        <v>000000</v>
      </c>
      <c r="D72" s="1" t="s">
        <v>332</v>
      </c>
      <c r="E72" s="1" t="str">
        <f t="shared" si="5"/>
        <v>010001</v>
      </c>
      <c r="F72" s="1" t="s">
        <v>8</v>
      </c>
      <c r="G72" s="1" t="s">
        <v>25</v>
      </c>
      <c r="H72" s="1"/>
      <c r="M72">
        <f t="shared" si="4"/>
        <v>4</v>
      </c>
      <c r="N72" s="3" t="s">
        <v>345</v>
      </c>
    </row>
    <row r="73" spans="1:14">
      <c r="A73" t="s">
        <v>346</v>
      </c>
      <c r="B73" t="str">
        <f t="shared" si="6"/>
        <v>000000ZZQZ010010</v>
      </c>
      <c r="C73" s="1" t="str">
        <f t="shared" si="3"/>
        <v>000000</v>
      </c>
      <c r="D73" s="1" t="s">
        <v>342</v>
      </c>
      <c r="E73" s="1" t="str">
        <f t="shared" si="5"/>
        <v>010010</v>
      </c>
      <c r="F73" s="1" t="s">
        <v>8</v>
      </c>
      <c r="G73" s="1" t="s">
        <v>26</v>
      </c>
      <c r="H73" s="1"/>
      <c r="M73">
        <f t="shared" si="4"/>
        <v>5</v>
      </c>
      <c r="N73" s="3" t="s">
        <v>347</v>
      </c>
    </row>
    <row r="74" spans="1:14">
      <c r="A74" t="s">
        <v>348</v>
      </c>
      <c r="B74" t="str">
        <f t="shared" si="6"/>
        <v>000000QZZZ010011</v>
      </c>
      <c r="C74" s="1" t="str">
        <f t="shared" si="3"/>
        <v>000000</v>
      </c>
      <c r="D74" s="1" t="s">
        <v>332</v>
      </c>
      <c r="E74" s="1" t="str">
        <f t="shared" si="5"/>
        <v>010011</v>
      </c>
      <c r="F74" s="1" t="s">
        <v>8</v>
      </c>
      <c r="G74" s="1" t="s">
        <v>349</v>
      </c>
      <c r="H74" s="1"/>
      <c r="M74">
        <f t="shared" si="4"/>
        <v>6</v>
      </c>
      <c r="N74" s="3" t="s">
        <v>350</v>
      </c>
    </row>
    <row r="75" spans="1:14">
      <c r="A75" t="s">
        <v>351</v>
      </c>
      <c r="B75" t="str">
        <f t="shared" si="6"/>
        <v>000000QWZZ011000</v>
      </c>
      <c r="C75" s="1" t="str">
        <f t="shared" si="3"/>
        <v>000000</v>
      </c>
      <c r="D75" s="1" t="s">
        <v>352</v>
      </c>
      <c r="E75" s="1" t="str">
        <f t="shared" si="5"/>
        <v>011000</v>
      </c>
      <c r="F75" s="1" t="s">
        <v>8</v>
      </c>
      <c r="G75" s="1" t="s">
        <v>353</v>
      </c>
      <c r="H75" s="1"/>
      <c r="M75">
        <f t="shared" si="4"/>
        <v>7</v>
      </c>
      <c r="N75" s="3" t="s">
        <v>354</v>
      </c>
    </row>
    <row r="76" spans="1:14">
      <c r="A76" t="s">
        <v>355</v>
      </c>
      <c r="B76" t="str">
        <f t="shared" si="6"/>
        <v>000000QWZZ011001</v>
      </c>
      <c r="C76" s="1" t="str">
        <f t="shared" si="3"/>
        <v>000000</v>
      </c>
      <c r="D76" s="1" t="s">
        <v>352</v>
      </c>
      <c r="E76" s="1" t="str">
        <f t="shared" si="5"/>
        <v>011001</v>
      </c>
      <c r="F76" s="1" t="s">
        <v>8</v>
      </c>
      <c r="G76" s="1" t="s">
        <v>27</v>
      </c>
      <c r="H76" s="1"/>
      <c r="M76">
        <f t="shared" si="4"/>
        <v>8</v>
      </c>
      <c r="N76" s="3" t="s">
        <v>356</v>
      </c>
    </row>
    <row r="77" spans="1:14">
      <c r="A77" t="s">
        <v>357</v>
      </c>
      <c r="B77" t="str">
        <f t="shared" si="6"/>
        <v>000000QWZZ011010</v>
      </c>
      <c r="C77" s="1" t="str">
        <f t="shared" si="3"/>
        <v>000000</v>
      </c>
      <c r="D77" s="1" t="s">
        <v>352</v>
      </c>
      <c r="E77" s="1" t="str">
        <f t="shared" si="5"/>
        <v>011010</v>
      </c>
      <c r="F77" s="1" t="s">
        <v>8</v>
      </c>
      <c r="G77" s="1" t="s">
        <v>358</v>
      </c>
      <c r="H77" s="1"/>
      <c r="M77">
        <f t="shared" si="4"/>
        <v>9</v>
      </c>
      <c r="N77" s="3" t="s">
        <v>359</v>
      </c>
    </row>
    <row r="78" spans="1:14">
      <c r="A78" t="s">
        <v>360</v>
      </c>
      <c r="B78" t="str">
        <f t="shared" si="6"/>
        <v>000000QWZZ011011</v>
      </c>
      <c r="C78" s="1" t="str">
        <f t="shared" si="3"/>
        <v>000000</v>
      </c>
      <c r="D78" s="1" t="s">
        <v>352</v>
      </c>
      <c r="E78" s="1" t="str">
        <f t="shared" si="5"/>
        <v>011011</v>
      </c>
      <c r="F78" s="1" t="s">
        <v>8</v>
      </c>
      <c r="G78" s="1" t="s">
        <v>361</v>
      </c>
      <c r="H78" s="1"/>
      <c r="M78">
        <f t="shared" si="4"/>
        <v>10</v>
      </c>
      <c r="N78" s="3" t="s">
        <v>362</v>
      </c>
    </row>
    <row r="79" spans="1:14">
      <c r="A79" t="s">
        <v>363</v>
      </c>
      <c r="B79" t="str">
        <f t="shared" si="6"/>
        <v>000000WEQZ100000</v>
      </c>
      <c r="C79" s="1" t="str">
        <f t="shared" si="3"/>
        <v>000000</v>
      </c>
      <c r="D79" s="1" t="s">
        <v>364</v>
      </c>
      <c r="E79" s="1" t="str">
        <f t="shared" si="5"/>
        <v>100000</v>
      </c>
      <c r="F79" s="1" t="s">
        <v>8</v>
      </c>
      <c r="G79" s="1" t="s">
        <v>267</v>
      </c>
      <c r="H79" s="1"/>
      <c r="L79" s="3"/>
      <c r="M79">
        <f t="shared" si="4"/>
        <v>11</v>
      </c>
      <c r="N79" s="3" t="s">
        <v>365</v>
      </c>
    </row>
    <row r="80" spans="1:14">
      <c r="A80" t="s">
        <v>366</v>
      </c>
      <c r="B80" t="str">
        <f t="shared" si="6"/>
        <v>000000WEQZ100001</v>
      </c>
      <c r="C80" s="1" t="str">
        <f t="shared" si="3"/>
        <v>000000</v>
      </c>
      <c r="D80" s="1" t="s">
        <v>364</v>
      </c>
      <c r="E80" s="1" t="str">
        <f t="shared" si="5"/>
        <v>100001</v>
      </c>
      <c r="F80" s="1" t="s">
        <v>8</v>
      </c>
      <c r="G80" s="1" t="s">
        <v>270</v>
      </c>
      <c r="H80" s="1"/>
      <c r="L80" s="3"/>
      <c r="M80">
        <f t="shared" si="4"/>
        <v>12</v>
      </c>
      <c r="N80" s="3" t="s">
        <v>367</v>
      </c>
    </row>
    <row r="81" spans="1:14">
      <c r="A81" t="s">
        <v>368</v>
      </c>
      <c r="B81" t="str">
        <f t="shared" si="6"/>
        <v>000000WEQZ100010</v>
      </c>
      <c r="C81" s="1" t="str">
        <f t="shared" si="3"/>
        <v>000000</v>
      </c>
      <c r="D81" s="1" t="s">
        <v>364</v>
      </c>
      <c r="E81" s="1" t="str">
        <f t="shared" si="5"/>
        <v>100010</v>
      </c>
      <c r="F81" s="1" t="s">
        <v>8</v>
      </c>
      <c r="G81" s="1" t="s">
        <v>28</v>
      </c>
      <c r="H81" s="1"/>
      <c r="L81" s="3"/>
      <c r="M81">
        <f t="shared" si="4"/>
        <v>13</v>
      </c>
      <c r="N81" s="3" t="s">
        <v>369</v>
      </c>
    </row>
    <row r="82" spans="1:14">
      <c r="A82" t="s">
        <v>370</v>
      </c>
      <c r="B82" t="str">
        <f t="shared" si="6"/>
        <v>000000WEQZ100011</v>
      </c>
      <c r="C82" s="1" t="str">
        <f t="shared" si="3"/>
        <v>000000</v>
      </c>
      <c r="D82" s="1" t="s">
        <v>364</v>
      </c>
      <c r="E82" s="1" t="str">
        <f t="shared" si="5"/>
        <v>100011</v>
      </c>
      <c r="F82" s="1" t="s">
        <v>8</v>
      </c>
      <c r="G82" s="1" t="s">
        <v>29</v>
      </c>
      <c r="H82" s="1"/>
      <c r="L82" s="3"/>
      <c r="M82">
        <f t="shared" si="4"/>
        <v>14</v>
      </c>
      <c r="N82" s="3" t="s">
        <v>371</v>
      </c>
    </row>
    <row r="83" spans="1:14">
      <c r="A83" t="s">
        <v>372</v>
      </c>
      <c r="B83" t="str">
        <f t="shared" si="6"/>
        <v>000000WEQZ100100</v>
      </c>
      <c r="C83" s="1" t="str">
        <f t="shared" si="3"/>
        <v>000000</v>
      </c>
      <c r="D83" s="1" t="s">
        <v>364</v>
      </c>
      <c r="E83" s="1" t="str">
        <f t="shared" si="5"/>
        <v>100100</v>
      </c>
      <c r="F83" s="1" t="s">
        <v>8</v>
      </c>
      <c r="G83" s="1" t="s">
        <v>30</v>
      </c>
      <c r="H83" s="1"/>
      <c r="L83" s="3"/>
    </row>
    <row r="84" spans="1:14">
      <c r="A84" t="s">
        <v>373</v>
      </c>
      <c r="B84" t="str">
        <f t="shared" si="6"/>
        <v>000000WEQZ100101</v>
      </c>
      <c r="C84" s="1" t="str">
        <f t="shared" si="3"/>
        <v>000000</v>
      </c>
      <c r="D84" s="1" t="s">
        <v>364</v>
      </c>
      <c r="E84" s="1" t="str">
        <f t="shared" si="5"/>
        <v>100101</v>
      </c>
      <c r="F84" s="1" t="s">
        <v>8</v>
      </c>
      <c r="G84" s="1" t="s">
        <v>278</v>
      </c>
      <c r="H84" s="1"/>
      <c r="L84" s="3"/>
    </row>
    <row r="85" spans="1:14">
      <c r="A85" t="s">
        <v>374</v>
      </c>
      <c r="B85" t="str">
        <f t="shared" si="6"/>
        <v>000000WEQZ100110</v>
      </c>
      <c r="C85" s="1" t="str">
        <f t="shared" si="3"/>
        <v>000000</v>
      </c>
      <c r="D85" s="1" t="s">
        <v>364</v>
      </c>
      <c r="E85" s="1" t="str">
        <f t="shared" si="5"/>
        <v>100110</v>
      </c>
      <c r="F85" s="1" t="s">
        <v>8</v>
      </c>
      <c r="G85" s="1" t="s">
        <v>281</v>
      </c>
      <c r="H85" s="1"/>
      <c r="L85" s="3"/>
    </row>
    <row r="86" spans="1:14">
      <c r="A86" t="s">
        <v>375</v>
      </c>
      <c r="B86" t="str">
        <f t="shared" si="6"/>
        <v>000000WEQZ100111</v>
      </c>
      <c r="C86" s="1" t="str">
        <f t="shared" si="3"/>
        <v>000000</v>
      </c>
      <c r="D86" s="1" t="s">
        <v>364</v>
      </c>
      <c r="E86" s="1" t="str">
        <f t="shared" si="5"/>
        <v>100111</v>
      </c>
      <c r="F86" s="1" t="s">
        <v>8</v>
      </c>
      <c r="G86" s="1" t="s">
        <v>31</v>
      </c>
      <c r="H86" s="1"/>
      <c r="L86" s="3"/>
    </row>
    <row r="87" spans="1:14">
      <c r="A87" t="s">
        <v>376</v>
      </c>
      <c r="B87" t="str">
        <f t="shared" si="6"/>
        <v>000000WEQZ101010</v>
      </c>
      <c r="C87" s="1" t="str">
        <f t="shared" si="3"/>
        <v>000000</v>
      </c>
      <c r="D87" s="1" t="s">
        <v>364</v>
      </c>
      <c r="E87" s="1" t="str">
        <f t="shared" si="5"/>
        <v>101010</v>
      </c>
      <c r="F87" s="1" t="s">
        <v>8</v>
      </c>
      <c r="G87" s="1" t="s">
        <v>34</v>
      </c>
      <c r="H87" s="1"/>
      <c r="L87" s="3"/>
    </row>
    <row r="88" spans="1:14">
      <c r="A88" t="s">
        <v>377</v>
      </c>
      <c r="B88" t="str">
        <f t="shared" si="6"/>
        <v>000000WEQZ101011</v>
      </c>
      <c r="C88" s="1" t="str">
        <f t="shared" si="3"/>
        <v>000000</v>
      </c>
      <c r="D88" s="1" t="s">
        <v>364</v>
      </c>
      <c r="E88" s="1" t="str">
        <f t="shared" si="5"/>
        <v>101011</v>
      </c>
      <c r="F88" s="1" t="s">
        <v>8</v>
      </c>
      <c r="G88" s="1" t="s">
        <v>35</v>
      </c>
      <c r="H88" s="1"/>
      <c r="L88" s="3"/>
    </row>
    <row r="90" spans="1:14">
      <c r="C90"/>
    </row>
    <row r="91" spans="1:14">
      <c r="C91"/>
    </row>
    <row r="92" spans="1:14">
      <c r="C92" s="46"/>
    </row>
    <row r="93" spans="1:14">
      <c r="C93"/>
    </row>
    <row r="94" spans="1:14">
      <c r="C94"/>
    </row>
    <row r="95" spans="1:14">
      <c r="C95"/>
    </row>
    <row r="96" spans="1:14">
      <c r="C96"/>
    </row>
    <row r="97" spans="3:3">
      <c r="C97"/>
    </row>
    <row r="98" spans="3:3">
      <c r="C98"/>
    </row>
    <row r="99" spans="3:3">
      <c r="C99"/>
    </row>
    <row r="100" spans="3:3">
      <c r="C100"/>
    </row>
    <row r="101" spans="3:3">
      <c r="C101"/>
    </row>
    <row r="102" spans="3:3">
      <c r="C102"/>
    </row>
    <row r="103" spans="3:3">
      <c r="C103"/>
    </row>
    <row r="104" spans="3:3">
      <c r="C104"/>
    </row>
    <row r="105" spans="3:3">
      <c r="C105"/>
    </row>
    <row r="106" spans="3:3">
      <c r="C106"/>
    </row>
    <row r="107" spans="3:3">
      <c r="C107"/>
    </row>
    <row r="108" spans="3:3">
      <c r="C108"/>
    </row>
    <row r="109" spans="3:3">
      <c r="C109"/>
    </row>
    <row r="110" spans="3:3">
      <c r="C110"/>
    </row>
    <row r="111" spans="3:3">
      <c r="C111"/>
    </row>
    <row r="112" spans="3:3">
      <c r="C112"/>
    </row>
    <row r="113" spans="3:3">
      <c r="C113"/>
    </row>
    <row r="114" spans="3:3">
      <c r="C114"/>
    </row>
    <row r="115" spans="3:3">
      <c r="C115"/>
    </row>
    <row r="116" spans="3:3">
      <c r="C116"/>
    </row>
    <row r="117" spans="3:3">
      <c r="C117"/>
    </row>
    <row r="118" spans="3:3">
      <c r="C118"/>
    </row>
    <row r="119" spans="3:3">
      <c r="C119"/>
    </row>
    <row r="120" spans="3:3">
      <c r="C120"/>
    </row>
    <row r="121" spans="3:3">
      <c r="C121"/>
    </row>
    <row r="122" spans="3:3">
      <c r="C122"/>
    </row>
    <row r="123" spans="3:3">
      <c r="C123"/>
    </row>
    <row r="124" spans="3:3">
      <c r="C124"/>
    </row>
    <row r="125" spans="3:3">
      <c r="C125"/>
    </row>
    <row r="126" spans="3:3">
      <c r="C126"/>
    </row>
    <row r="127" spans="3:3">
      <c r="C127"/>
    </row>
    <row r="128" spans="3:3">
      <c r="C128"/>
    </row>
    <row r="129" spans="3:3">
      <c r="C129"/>
    </row>
    <row r="130" spans="3:3">
      <c r="C130"/>
    </row>
    <row r="131" spans="3:3">
      <c r="C131"/>
    </row>
    <row r="132" spans="3:3">
      <c r="C132"/>
    </row>
    <row r="133" spans="3:3">
      <c r="C133"/>
    </row>
    <row r="134" spans="3:3">
      <c r="C134"/>
    </row>
    <row r="135" spans="3:3">
      <c r="C135"/>
    </row>
    <row r="136" spans="3:3">
      <c r="C136"/>
    </row>
    <row r="137" spans="3:3">
      <c r="C137"/>
    </row>
    <row r="138" spans="3:3">
      <c r="C138"/>
    </row>
    <row r="139" spans="3:3">
      <c r="C139"/>
    </row>
    <row r="140" spans="3:3">
      <c r="C140"/>
    </row>
    <row r="141" spans="3:3">
      <c r="C141"/>
    </row>
    <row r="142" spans="3:3">
      <c r="C142"/>
    </row>
    <row r="143" spans="3:3">
      <c r="C143"/>
    </row>
    <row r="144" spans="3:3">
      <c r="C144"/>
    </row>
    <row r="145" spans="3:3">
      <c r="C145"/>
    </row>
    <row r="146" spans="3:3">
      <c r="C146"/>
    </row>
    <row r="147" spans="3:3">
      <c r="C147"/>
    </row>
    <row r="148" spans="3:3">
      <c r="C148"/>
    </row>
    <row r="149" spans="3:3">
      <c r="C149"/>
    </row>
    <row r="150" spans="3:3">
      <c r="C150"/>
    </row>
    <row r="151" spans="3:3">
      <c r="C151"/>
    </row>
    <row r="152" spans="3:3">
      <c r="C152"/>
    </row>
    <row r="153" spans="3:3">
      <c r="C153"/>
    </row>
    <row r="154" spans="3:3">
      <c r="C154"/>
    </row>
    <row r="155" spans="3:3">
      <c r="C155"/>
    </row>
    <row r="156" spans="3:3">
      <c r="C156"/>
    </row>
    <row r="157" spans="3:3">
      <c r="C157"/>
    </row>
    <row r="158" spans="3:3">
      <c r="C158"/>
    </row>
    <row r="159" spans="3:3">
      <c r="C159"/>
    </row>
    <row r="160" spans="3:3">
      <c r="C160"/>
    </row>
    <row r="161" spans="3:3">
      <c r="C161"/>
    </row>
    <row r="162" spans="3:3">
      <c r="C162"/>
    </row>
    <row r="163" spans="3:3">
      <c r="C163"/>
    </row>
    <row r="164" spans="3:3">
      <c r="C164"/>
    </row>
    <row r="165" spans="3:3">
      <c r="C165"/>
    </row>
    <row r="166" spans="3:3">
      <c r="C166"/>
    </row>
    <row r="167" spans="3:3">
      <c r="C167"/>
    </row>
    <row r="168" spans="3:3">
      <c r="C168"/>
    </row>
    <row r="169" spans="3:3">
      <c r="C169"/>
    </row>
    <row r="170" spans="3:3">
      <c r="C170"/>
    </row>
    <row r="171" spans="3:3">
      <c r="C171"/>
    </row>
    <row r="172" spans="3:3">
      <c r="C172"/>
    </row>
    <row r="173" spans="3:3">
      <c r="C173"/>
    </row>
    <row r="174" spans="3:3">
      <c r="C174"/>
    </row>
    <row r="175" spans="3:3">
      <c r="C175"/>
    </row>
    <row r="176" spans="3:3">
      <c r="C176"/>
    </row>
    <row r="177" spans="3:3">
      <c r="C177"/>
    </row>
    <row r="178" spans="3:3">
      <c r="C178"/>
    </row>
    <row r="179" spans="3:3">
      <c r="C179"/>
    </row>
    <row r="180" spans="3:3">
      <c r="C180"/>
    </row>
    <row r="181" spans="3:3">
      <c r="C181"/>
    </row>
    <row r="182" spans="3:3">
      <c r="C182"/>
    </row>
    <row r="183" spans="3:3">
      <c r="C183"/>
    </row>
    <row r="184" spans="3:3">
      <c r="C184"/>
    </row>
    <row r="185" spans="3:3">
      <c r="C185"/>
    </row>
    <row r="186" spans="3:3">
      <c r="C186"/>
    </row>
    <row r="187" spans="3:3">
      <c r="C187"/>
    </row>
    <row r="188" spans="3:3">
      <c r="C188"/>
    </row>
    <row r="189" spans="3:3">
      <c r="C189"/>
    </row>
    <row r="190" spans="3:3">
      <c r="C190"/>
    </row>
    <row r="191" spans="3:3">
      <c r="C191"/>
    </row>
    <row r="192" spans="3:3">
      <c r="C192"/>
    </row>
    <row r="193" spans="3:3">
      <c r="C193"/>
    </row>
    <row r="194" spans="3:3">
      <c r="C194"/>
    </row>
    <row r="195" spans="3:3">
      <c r="C195"/>
    </row>
    <row r="196" spans="3:3">
      <c r="C196"/>
    </row>
    <row r="197" spans="3:3">
      <c r="C197"/>
    </row>
    <row r="198" spans="3:3">
      <c r="C198"/>
    </row>
    <row r="199" spans="3:3">
      <c r="C199"/>
    </row>
    <row r="200" spans="3:3">
      <c r="C200"/>
    </row>
    <row r="201" spans="3:3">
      <c r="C201"/>
    </row>
    <row r="202" spans="3:3">
      <c r="C202"/>
    </row>
    <row r="203" spans="3:3">
      <c r="C203"/>
    </row>
    <row r="204" spans="3:3">
      <c r="C204"/>
    </row>
    <row r="205" spans="3:3">
      <c r="C205"/>
    </row>
    <row r="206" spans="3:3">
      <c r="C206"/>
    </row>
    <row r="207" spans="3:3">
      <c r="C207"/>
    </row>
    <row r="208" spans="3:3">
      <c r="C208"/>
    </row>
    <row r="209" spans="3:3">
      <c r="C209"/>
    </row>
    <row r="210" spans="3:3">
      <c r="C210"/>
    </row>
    <row r="211" spans="3:3">
      <c r="C211"/>
    </row>
    <row r="212" spans="3:3">
      <c r="C212"/>
    </row>
    <row r="213" spans="3:3">
      <c r="C213"/>
    </row>
    <row r="214" spans="3:3">
      <c r="C214"/>
    </row>
    <row r="215" spans="3:3">
      <c r="C215"/>
    </row>
    <row r="216" spans="3:3">
      <c r="C216"/>
    </row>
    <row r="217" spans="3:3">
      <c r="C217"/>
    </row>
    <row r="218" spans="3:3">
      <c r="C218"/>
    </row>
    <row r="219" spans="3:3">
      <c r="C219" s="46"/>
    </row>
    <row r="220" spans="3:3">
      <c r="C220" s="46"/>
    </row>
    <row r="221" spans="3:3">
      <c r="C221" s="46"/>
    </row>
    <row r="222" spans="3:3">
      <c r="C222" s="46"/>
    </row>
    <row r="223" spans="3:3">
      <c r="C223" s="46"/>
    </row>
    <row r="224" spans="3:3">
      <c r="C224" s="46"/>
    </row>
    <row r="225" spans="3:3">
      <c r="C225" s="46"/>
    </row>
    <row r="226" spans="3:3">
      <c r="C226" s="46"/>
    </row>
    <row r="227" spans="3:3">
      <c r="C227" s="46"/>
    </row>
    <row r="228" spans="3:3">
      <c r="C228" s="46"/>
    </row>
    <row r="229" spans="3:3">
      <c r="C229" s="46"/>
    </row>
    <row r="230" spans="3:3">
      <c r="C230" s="46"/>
    </row>
    <row r="231" spans="3:3">
      <c r="C231" s="46"/>
    </row>
    <row r="232" spans="3:3">
      <c r="C232" s="46"/>
    </row>
    <row r="233" spans="3:3">
      <c r="C233" s="46"/>
    </row>
    <row r="234" spans="3:3">
      <c r="C234" s="46"/>
    </row>
    <row r="235" spans="3:3">
      <c r="C235" s="46"/>
    </row>
    <row r="236" spans="3:3">
      <c r="C236" s="46"/>
    </row>
    <row r="237" spans="3:3">
      <c r="C237" s="46"/>
    </row>
    <row r="238" spans="3:3">
      <c r="C238" s="46"/>
    </row>
    <row r="239" spans="3:3">
      <c r="C239" s="46"/>
    </row>
    <row r="240" spans="3:3">
      <c r="C240" s="46"/>
    </row>
    <row r="241" spans="3:3">
      <c r="C241" s="46"/>
    </row>
    <row r="242" spans="3:3">
      <c r="C242" s="46"/>
    </row>
    <row r="243" spans="3:3">
      <c r="C243" s="46"/>
    </row>
    <row r="244" spans="3:3">
      <c r="C244" s="46"/>
    </row>
    <row r="245" spans="3:3">
      <c r="C245" s="46"/>
    </row>
    <row r="246" spans="3:3">
      <c r="C246" s="46"/>
    </row>
    <row r="247" spans="3:3">
      <c r="C247" s="46"/>
    </row>
    <row r="248" spans="3:3">
      <c r="C248" s="4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3" tint="0.39997558519241921"/>
  </sheetPr>
  <dimension ref="A1:O1069"/>
  <sheetViews>
    <sheetView topLeftCell="M1" workbookViewId="0">
      <selection activeCell="M25" sqref="M25"/>
    </sheetView>
  </sheetViews>
  <sheetFormatPr defaultRowHeight="15"/>
  <cols>
    <col min="1" max="2" width="8.85546875" style="1" hidden="1" customWidth="1"/>
    <col min="3" max="3" width="6" style="1" hidden="1" customWidth="1"/>
    <col min="4" max="5" width="5.42578125" style="1" hidden="1" customWidth="1"/>
    <col min="6" max="6" width="11.5703125" style="1" hidden="1" customWidth="1"/>
    <col min="7" max="7" width="3.7109375" style="1" hidden="1" customWidth="1"/>
    <col min="8" max="10" width="11.140625" style="1" hidden="1" customWidth="1"/>
    <col min="11" max="11" width="5.42578125" style="1" hidden="1" customWidth="1"/>
    <col min="12" max="12" width="7.28515625" hidden="1" customWidth="1"/>
    <col min="13" max="13" width="70.85546875" style="30" customWidth="1"/>
  </cols>
  <sheetData>
    <row r="1" spans="1:15">
      <c r="A1" s="1">
        <v>1</v>
      </c>
      <c r="B1" s="1">
        <f>ROW()</f>
        <v>1</v>
      </c>
      <c r="F1" s="1">
        <f>MAX(A1:A1069)</f>
        <v>7</v>
      </c>
      <c r="L1" t="s">
        <v>37</v>
      </c>
      <c r="M1" s="30" t="str">
        <f>IF(ROW()&lt;=$F$1,INDEX($L:$L,VLOOKUP(ROW(),A:B,2,FALSE)),"")</f>
        <v xml:space="preserve">&lt;?xml version="1.0" encoding="utf-8" ?&gt; </v>
      </c>
      <c r="O1" s="2"/>
    </row>
    <row r="2" spans="1:15">
      <c r="A2" s="1">
        <f t="shared" ref="A2:A6" si="0">IF(LEN(TRIM(L2)),A1+1,A1)</f>
        <v>2</v>
      </c>
      <c r="B2" s="1">
        <f>ROW()</f>
        <v>2</v>
      </c>
      <c r="L2" t="s">
        <v>36</v>
      </c>
      <c r="M2" s="30" t="str">
        <f t="shared" ref="M2:M6" si="1">IF(ROW()&lt;=$F$1,INDEX($L:$L,VLOOKUP(ROW(),A:B,2,FALSE)),"")</f>
        <v>&lt;Patches&gt;</v>
      </c>
      <c r="O2" s="2"/>
    </row>
    <row r="3" spans="1:15">
      <c r="A3" s="1">
        <f t="shared" si="0"/>
        <v>3</v>
      </c>
      <c r="B3" s="1">
        <f>ROW()</f>
        <v>3</v>
      </c>
      <c r="L3" t="str">
        <f>"  &lt;Patch name="""&amp;Code!$B$1&amp;"""&gt;"</f>
        <v xml:space="preserve">  &lt;Patch name="Alternate Animations"&gt;</v>
      </c>
      <c r="M3" s="30" t="str">
        <f t="shared" si="1"/>
        <v xml:space="preserve">  &lt;Patch name="Alternate Animations"&gt;</v>
      </c>
      <c r="O3" s="2"/>
    </row>
    <row r="4" spans="1:15">
      <c r="A4" s="1">
        <f t="shared" si="0"/>
        <v>4</v>
      </c>
      <c r="B4" s="1">
        <f>ROW()</f>
        <v>4</v>
      </c>
      <c r="L4" t="str">
        <f>"    &lt;Description&gt;"&amp;Code!$F$1&amp;"&lt;/Description&gt;"</f>
        <v xml:space="preserve">    &lt;Description&gt;Assign alternate animations based on the unit's SEQ Type.&lt;/Description&gt;</v>
      </c>
      <c r="M4" s="30" t="str">
        <f t="shared" si="1"/>
        <v xml:space="preserve">    &lt;Description&gt;Assign alternate animations based on the unit's SEQ Type.&lt;/Description&gt;</v>
      </c>
      <c r="O4" s="2"/>
    </row>
    <row r="5" spans="1:15">
      <c r="A5" s="1">
        <f t="shared" si="0"/>
        <v>4</v>
      </c>
      <c r="B5" s="1">
        <f>ROW()</f>
        <v>5</v>
      </c>
      <c r="C5" s="1">
        <v>1</v>
      </c>
      <c r="D5" s="1">
        <v>0</v>
      </c>
      <c r="E5" s="1" t="e">
        <f>IF(D5=0,INDEX('Compile Sheet'!$AK:$AK,C5),0)</f>
        <v>#VALUE!</v>
      </c>
      <c r="F5" s="1" t="e">
        <f>IF(E5,INDEX(Code!A:A,E5),"")</f>
        <v>#VALUE!</v>
      </c>
      <c r="G5" s="1" t="e">
        <f>IF(LEN(F5),VLOOKUP(F5,'Compile Sheet'!$AE$1:$AH$23,2,FALSE),"")</f>
        <v>#VALUE!</v>
      </c>
      <c r="H5" s="1" t="e">
        <f>IF(LEN($G5),INDEX('Compile Sheet'!AG:AG,$G5),"")</f>
        <v>#VALUE!</v>
      </c>
      <c r="I5" s="1" t="e">
        <f>IF(LEN(G5),DEC2HEX(HEX2DEC(RIGHT(INDEX('Compile Sheet'!$AR:$AR,E5+1),7))-HEX2DEC(IF($G5,INDEX('Compile Sheet'!AH:AH,$G5)))),"")</f>
        <v>#VALUE!</v>
      </c>
      <c r="J5" s="1" t="str">
        <f t="shared" ref="J5:J6" si="2">IF(D5=-2,"  &lt;/Patch&gt;",IF(D5=-3,"&lt;/Patches&gt;",""))</f>
        <v/>
      </c>
      <c r="L5" t="str">
        <f>IFERROR(IF(D5=0,"    &lt;Location file="""&amp;H5&amp;""" offset="""&amp;I5&amp;"""&gt;",IF(AND(D5=-1,D4&lt;&gt;-1),"    &lt;/Location&gt;",IF(D5&lt;-1,J5,"      "&amp;INDEX('Compile Sheet'!$CE:$CE,D5+INDEX('Compile Sheet'!$AK:$AK,C5))))),"")</f>
        <v/>
      </c>
      <c r="M5" s="30" t="str">
        <f t="shared" si="1"/>
        <v xml:space="preserve">    &lt;/Location&gt;</v>
      </c>
      <c r="N5" s="2"/>
      <c r="O5" s="2"/>
    </row>
    <row r="6" spans="1:15">
      <c r="A6" s="1">
        <f t="shared" si="0"/>
        <v>5</v>
      </c>
      <c r="B6" s="1">
        <f>ROW()</f>
        <v>6</v>
      </c>
      <c r="C6" s="1" t="e">
        <f>IF(D6=-1,IF(C5-1&gt;MAX('Compile Sheet'!$AJ$1:$AJ$128),NA(),C5+1),C5)</f>
        <v>#VALUE!</v>
      </c>
      <c r="D6" s="1">
        <f>IFERROR(IF(D5+1&gt;INDEX('Compile Sheet'!$AL:$AL,C5)-1,-1,D5+1),D5-1)</f>
        <v>-1</v>
      </c>
      <c r="E6" s="1">
        <f>IF(D6=0,INDEX('Compile Sheet'!$AK:$AK,C6),0)</f>
        <v>0</v>
      </c>
      <c r="F6" s="1" t="str">
        <f>IF(E6,INDEX(Code!A:A,E6),"")</f>
        <v/>
      </c>
      <c r="G6" s="1" t="str">
        <f>IF(LEN(F6),VLOOKUP(F6,'Compile Sheet'!$AE$1:$AH$23,2,FALSE),"")</f>
        <v/>
      </c>
      <c r="H6" s="1" t="str">
        <f>IF(LEN($G6),INDEX('Compile Sheet'!AG:AG,$G6),"")</f>
        <v/>
      </c>
      <c r="I6" s="1" t="str">
        <f>IF(LEN(G6),DEC2HEX(HEX2DEC(RIGHT(INDEX('Compile Sheet'!$AR:$AR,E6+1),7))-HEX2DEC(IF($G6,INDEX('Compile Sheet'!AH:AH,$G6)))),"")</f>
        <v/>
      </c>
      <c r="J6" s="1" t="str">
        <f t="shared" si="2"/>
        <v/>
      </c>
      <c r="L6" t="str">
        <f>IFERROR(IF(D6=0,"    &lt;Location file="""&amp;H6&amp;""" offset="""&amp;I6&amp;"""&gt;",IF(AND(D6=-1,D5&lt;&gt;-1),"    &lt;/Location&gt;",IF(D6&lt;-1,J6,"      "&amp;INDEX('Compile Sheet'!$CE:$CE,D6+INDEX('Compile Sheet'!$AK:$AK,C6))))),"")</f>
        <v xml:space="preserve">    &lt;/Location&gt;</v>
      </c>
      <c r="M6" s="30" t="str">
        <f t="shared" si="1"/>
        <v xml:space="preserve">  &lt;/Patch&gt;</v>
      </c>
      <c r="N6" s="2"/>
      <c r="O6" s="2"/>
    </row>
    <row r="7" spans="1:15">
      <c r="A7" s="1">
        <f t="shared" ref="A7:A70" si="3">IF(LEN(TRIM(L7)),A6+1,A6)</f>
        <v>6</v>
      </c>
      <c r="B7" s="1">
        <f>ROW()</f>
        <v>7</v>
      </c>
      <c r="C7" s="1" t="e">
        <f>IF(D7=-1,IF(C6-1&gt;MAX('Compile Sheet'!$AJ$1:$AJ$128),NA(),C6+1),C6)</f>
        <v>#VALUE!</v>
      </c>
      <c r="D7" s="1">
        <f>IFERROR(IF(D6+1&gt;INDEX('Compile Sheet'!$AL:$AL,C6)-1,-1,D6+1),D6-1)</f>
        <v>-2</v>
      </c>
      <c r="E7" s="1">
        <f>IF(D7=0,INDEX('Compile Sheet'!$AK:$AK,C7),0)</f>
        <v>0</v>
      </c>
      <c r="F7" s="1" t="str">
        <f>IF(E7,INDEX(Code!A:A,E7),"")</f>
        <v/>
      </c>
      <c r="G7" s="1" t="str">
        <f>IF(LEN(F7),VLOOKUP(F7,'Compile Sheet'!$AE$1:$AH$23,2,FALSE),"")</f>
        <v/>
      </c>
      <c r="H7" s="1" t="str">
        <f>IF(LEN($G7),INDEX('Compile Sheet'!AG:AG,$G7),"")</f>
        <v/>
      </c>
      <c r="I7" s="1" t="str">
        <f>IF(LEN(G7),DEC2HEX(HEX2DEC(RIGHT(INDEX('Compile Sheet'!$AR:$AR,E7+1),7))-HEX2DEC(IF($G7,INDEX('Compile Sheet'!AH:AH,$G7)))),"")</f>
        <v/>
      </c>
      <c r="J7" s="1" t="str">
        <f t="shared" ref="J7:J70" si="4">IF(D7=-2,"  &lt;/Patch&gt;",IF(D7=-3,"&lt;/Patches&gt;",""))</f>
        <v xml:space="preserve">  &lt;/Patch&gt;</v>
      </c>
      <c r="L7" t="str">
        <f>IFERROR(IF(D7=0,"    &lt;Location file="""&amp;H7&amp;""" offset="""&amp;I7&amp;"""&gt;",IF(AND(D7=-1,D6&lt;&gt;-1),"    &lt;/Location&gt;",IF(D7&lt;-1,J7,"      "&amp;INDEX('Compile Sheet'!$CE:$CE,D7+INDEX('Compile Sheet'!$AK:$AK,C7))))),"")</f>
        <v xml:space="preserve">  &lt;/Patch&gt;</v>
      </c>
      <c r="M7" s="30" t="str">
        <f t="shared" ref="M7:M70" si="5">IF(ROW()&lt;=$F$1,INDEX($L:$L,VLOOKUP(ROW(),A:B,2,FALSE)),"")</f>
        <v>&lt;/Patches&gt;</v>
      </c>
      <c r="N7" s="2"/>
    </row>
    <row r="8" spans="1:15">
      <c r="A8" s="1">
        <f t="shared" si="3"/>
        <v>7</v>
      </c>
      <c r="B8" s="1">
        <f>ROW()</f>
        <v>8</v>
      </c>
      <c r="C8" s="1" t="e">
        <f>IF(D8=-1,IF(C7-1&gt;MAX('Compile Sheet'!$AJ$1:$AJ$128),NA(),C7+1),C7)</f>
        <v>#VALUE!</v>
      </c>
      <c r="D8" s="1">
        <f>IFERROR(IF(D7+1&gt;INDEX('Compile Sheet'!$AL:$AL,C7)-1,-1,D7+1),D7-1)</f>
        <v>-3</v>
      </c>
      <c r="E8" s="1">
        <f>IF(D8=0,INDEX('Compile Sheet'!$AK:$AK,C8),0)</f>
        <v>0</v>
      </c>
      <c r="F8" s="1" t="str">
        <f>IF(E8,INDEX(Code!A:A,E8),"")</f>
        <v/>
      </c>
      <c r="G8" s="1" t="str">
        <f>IF(LEN(F8),VLOOKUP(F8,'Compile Sheet'!$AE$1:$AH$23,2,FALSE),"")</f>
        <v/>
      </c>
      <c r="H8" s="1" t="str">
        <f>IF(LEN($G8),INDEX('Compile Sheet'!AG:AG,$G8),"")</f>
        <v/>
      </c>
      <c r="I8" s="1" t="str">
        <f>IF(LEN(G8),DEC2HEX(HEX2DEC(RIGHT(INDEX('Compile Sheet'!$AR:$AR,E8+1),7))-HEX2DEC(IF($G8,INDEX('Compile Sheet'!AH:AH,$G8)))),"")</f>
        <v/>
      </c>
      <c r="J8" s="1" t="str">
        <f t="shared" si="4"/>
        <v>&lt;/Patches&gt;</v>
      </c>
      <c r="L8" t="str">
        <f>IFERROR(IF(D8=0,"    &lt;Location file="""&amp;H8&amp;""" offset="""&amp;I8&amp;"""&gt;",IF(AND(D8=-1,D7&lt;&gt;-1),"    &lt;/Location&gt;",IF(D8&lt;-1,J8,"      "&amp;INDEX('Compile Sheet'!$CE:$CE,D8+INDEX('Compile Sheet'!$AK:$AK,C8))))),"")</f>
        <v>&lt;/Patches&gt;</v>
      </c>
      <c r="M8" s="30" t="str">
        <f t="shared" si="5"/>
        <v/>
      </c>
      <c r="N8" s="2"/>
    </row>
    <row r="9" spans="1:15">
      <c r="A9" s="1">
        <f t="shared" si="3"/>
        <v>7</v>
      </c>
      <c r="B9" s="1">
        <f>ROW()</f>
        <v>9</v>
      </c>
      <c r="C9" s="1" t="e">
        <f>IF(D9=-1,IF(C8-1&gt;MAX('Compile Sheet'!$AJ$1:$AJ$128),NA(),C8+1),C8)</f>
        <v>#VALUE!</v>
      </c>
      <c r="D9" s="1">
        <f>IFERROR(IF(D8+1&gt;INDEX('Compile Sheet'!$AL:$AL,C8)-1,-1,D8+1),D8-1)</f>
        <v>-4</v>
      </c>
      <c r="E9" s="1">
        <f>IF(D9=0,INDEX('Compile Sheet'!$AK:$AK,C9),0)</f>
        <v>0</v>
      </c>
      <c r="F9" s="1" t="str">
        <f>IF(E9,INDEX(Code!A:A,E9),"")</f>
        <v/>
      </c>
      <c r="G9" s="1" t="str">
        <f>IF(LEN(F9),VLOOKUP(F9,'Compile Sheet'!$AE$1:$AH$23,2,FALSE),"")</f>
        <v/>
      </c>
      <c r="H9" s="1" t="str">
        <f>IF(LEN($G9),INDEX('Compile Sheet'!AG:AG,$G9),"")</f>
        <v/>
      </c>
      <c r="I9" s="1" t="str">
        <f>IF(LEN(G9),DEC2HEX(HEX2DEC(RIGHT(INDEX('Compile Sheet'!$AR:$AR,E9+1),7))-HEX2DEC(IF($G9,INDEX('Compile Sheet'!AH:AH,$G9)))),"")</f>
        <v/>
      </c>
      <c r="J9" s="1" t="str">
        <f t="shared" si="4"/>
        <v/>
      </c>
      <c r="L9" t="str">
        <f>IFERROR(IF(D9=0,"    &lt;Location file="""&amp;H9&amp;""" offset="""&amp;I9&amp;"""&gt;",IF(AND(D9=-1,D8&lt;&gt;-1),"    &lt;/Location&gt;",IF(D9&lt;-1,J9,"      "&amp;INDEX('Compile Sheet'!$CE:$CE,D9+INDEX('Compile Sheet'!$AK:$AK,C9))))),"")</f>
        <v/>
      </c>
      <c r="M9" s="30" t="str">
        <f t="shared" si="5"/>
        <v/>
      </c>
      <c r="N9" s="2"/>
    </row>
    <row r="10" spans="1:15">
      <c r="A10" s="1">
        <f t="shared" si="3"/>
        <v>7</v>
      </c>
      <c r="B10" s="1">
        <f>ROW()</f>
        <v>10</v>
      </c>
      <c r="C10" s="1" t="e">
        <f>IF(D10=-1,IF(C9-1&gt;MAX('Compile Sheet'!$AJ$1:$AJ$128),NA(),C9+1),C9)</f>
        <v>#VALUE!</v>
      </c>
      <c r="D10" s="1">
        <f>IFERROR(IF(D9+1&gt;INDEX('Compile Sheet'!$AL:$AL,C9)-1,-1,D9+1),D9-1)</f>
        <v>-5</v>
      </c>
      <c r="E10" s="1">
        <f>IF(D10=0,INDEX('Compile Sheet'!$AK:$AK,C10),0)</f>
        <v>0</v>
      </c>
      <c r="F10" s="1" t="str">
        <f>IF(E10,INDEX(Code!A:A,E10),"")</f>
        <v/>
      </c>
      <c r="G10" s="1" t="str">
        <f>IF(LEN(F10),VLOOKUP(F10,'Compile Sheet'!$AE$1:$AH$23,2,FALSE),"")</f>
        <v/>
      </c>
      <c r="H10" s="1" t="str">
        <f>IF(LEN($G10),INDEX('Compile Sheet'!AG:AG,$G10),"")</f>
        <v/>
      </c>
      <c r="I10" s="1" t="str">
        <f>IF(LEN(G10),DEC2HEX(HEX2DEC(RIGHT(INDEX('Compile Sheet'!$AR:$AR,E10+1),7))-HEX2DEC(IF($G10,INDEX('Compile Sheet'!AH:AH,$G10)))),"")</f>
        <v/>
      </c>
      <c r="J10" s="1" t="str">
        <f t="shared" si="4"/>
        <v/>
      </c>
      <c r="L10" t="str">
        <f>IFERROR(IF(D10=0,"    &lt;Location file="""&amp;H10&amp;""" offset="""&amp;I10&amp;"""&gt;",IF(AND(D10=-1,D9&lt;&gt;-1),"    &lt;/Location&gt;",IF(D10&lt;-1,J10,"      "&amp;INDEX('Compile Sheet'!$CE:$CE,D10+INDEX('Compile Sheet'!$AK:$AK,C10))))),"")</f>
        <v/>
      </c>
      <c r="M10" s="30" t="str">
        <f t="shared" si="5"/>
        <v/>
      </c>
      <c r="N10" s="2"/>
    </row>
    <row r="11" spans="1:15">
      <c r="A11" s="1">
        <f t="shared" si="3"/>
        <v>7</v>
      </c>
      <c r="B11" s="1">
        <f>ROW()</f>
        <v>11</v>
      </c>
      <c r="C11" s="1" t="e">
        <f>IF(D11=-1,IF(C10-1&gt;MAX('Compile Sheet'!$AJ$1:$AJ$128),NA(),C10+1),C10)</f>
        <v>#VALUE!</v>
      </c>
      <c r="D11" s="1">
        <f>IFERROR(IF(D10+1&gt;INDEX('Compile Sheet'!$AL:$AL,C10)-1,-1,D10+1),D10-1)</f>
        <v>-6</v>
      </c>
      <c r="E11" s="1">
        <f>IF(D11=0,INDEX('Compile Sheet'!$AK:$AK,C11),0)</f>
        <v>0</v>
      </c>
      <c r="F11" s="1" t="str">
        <f>IF(E11,INDEX(Code!A:A,E11),"")</f>
        <v/>
      </c>
      <c r="G11" s="1" t="str">
        <f>IF(LEN(F11),VLOOKUP(F11,'Compile Sheet'!$AE$1:$AH$23,2,FALSE),"")</f>
        <v/>
      </c>
      <c r="H11" s="1" t="str">
        <f>IF(LEN($G11),INDEX('Compile Sheet'!AG:AG,$G11),"")</f>
        <v/>
      </c>
      <c r="I11" s="1" t="str">
        <f>IF(LEN(G11),DEC2HEX(HEX2DEC(RIGHT(INDEX('Compile Sheet'!$AR:$AR,E11+1),7))-HEX2DEC(IF($G11,INDEX('Compile Sheet'!AH:AH,$G11)))),"")</f>
        <v/>
      </c>
      <c r="J11" s="1" t="str">
        <f t="shared" si="4"/>
        <v/>
      </c>
      <c r="L11" t="str">
        <f>IFERROR(IF(D11=0,"    &lt;Location file="""&amp;H11&amp;""" offset="""&amp;I11&amp;"""&gt;",IF(AND(D11=-1,D10&lt;&gt;-1),"    &lt;/Location&gt;",IF(D11&lt;-1,J11,"      "&amp;INDEX('Compile Sheet'!$CE:$CE,D11+INDEX('Compile Sheet'!$AK:$AK,C11))))),"")</f>
        <v/>
      </c>
      <c r="M11" s="30" t="str">
        <f t="shared" si="5"/>
        <v/>
      </c>
      <c r="N11" s="2"/>
    </row>
    <row r="12" spans="1:15">
      <c r="A12" s="1">
        <f t="shared" si="3"/>
        <v>7</v>
      </c>
      <c r="B12" s="1">
        <f>ROW()</f>
        <v>12</v>
      </c>
      <c r="C12" s="1" t="e">
        <f>IF(D12=-1,IF(C11-1&gt;MAX('Compile Sheet'!$AJ$1:$AJ$128),NA(),C11+1),C11)</f>
        <v>#VALUE!</v>
      </c>
      <c r="D12" s="1">
        <f>IFERROR(IF(D11+1&gt;INDEX('Compile Sheet'!$AL:$AL,C11)-1,-1,D11+1),D11-1)</f>
        <v>-7</v>
      </c>
      <c r="E12" s="1">
        <f>IF(D12=0,INDEX('Compile Sheet'!$AK:$AK,C12),0)</f>
        <v>0</v>
      </c>
      <c r="F12" s="1" t="str">
        <f>IF(E12,INDEX(Code!A:A,E12),"")</f>
        <v/>
      </c>
      <c r="G12" s="1" t="str">
        <f>IF(LEN(F12),VLOOKUP(F12,'Compile Sheet'!$AE$1:$AH$23,2,FALSE),"")</f>
        <v/>
      </c>
      <c r="H12" s="1" t="str">
        <f>IF(LEN($G12),INDEX('Compile Sheet'!AG:AG,$G12),"")</f>
        <v/>
      </c>
      <c r="I12" s="1" t="str">
        <f>IF(LEN(G12),DEC2HEX(HEX2DEC(RIGHT(INDEX('Compile Sheet'!$AR:$AR,E12+1),7))-HEX2DEC(IF($G12,INDEX('Compile Sheet'!AH:AH,$G12)))),"")</f>
        <v/>
      </c>
      <c r="J12" s="1" t="str">
        <f t="shared" si="4"/>
        <v/>
      </c>
      <c r="L12" t="str">
        <f>IFERROR(IF(D12=0,"    &lt;Location file="""&amp;H12&amp;""" offset="""&amp;I12&amp;"""&gt;",IF(AND(D12=-1,D11&lt;&gt;-1),"    &lt;/Location&gt;",IF(D12&lt;-1,J12,"      "&amp;INDEX('Compile Sheet'!$CE:$CE,D12+INDEX('Compile Sheet'!$AK:$AK,C12))))),"")</f>
        <v/>
      </c>
      <c r="M12" s="30" t="str">
        <f t="shared" si="5"/>
        <v/>
      </c>
      <c r="N12" s="2"/>
    </row>
    <row r="13" spans="1:15">
      <c r="A13" s="1">
        <f t="shared" si="3"/>
        <v>7</v>
      </c>
      <c r="B13" s="1">
        <f>ROW()</f>
        <v>13</v>
      </c>
      <c r="C13" s="1" t="e">
        <f>IF(D13=-1,IF(C12-1&gt;MAX('Compile Sheet'!$AJ$1:$AJ$128),NA(),C12+1),C12)</f>
        <v>#VALUE!</v>
      </c>
      <c r="D13" s="1">
        <f>IFERROR(IF(D12+1&gt;INDEX('Compile Sheet'!$AL:$AL,C12)-1,-1,D12+1),D12-1)</f>
        <v>-8</v>
      </c>
      <c r="E13" s="1">
        <f>IF(D13=0,INDEX('Compile Sheet'!$AK:$AK,C13),0)</f>
        <v>0</v>
      </c>
      <c r="F13" s="1" t="str">
        <f>IF(E13,INDEX(Code!A:A,E13),"")</f>
        <v/>
      </c>
      <c r="G13" s="1" t="str">
        <f>IF(LEN(F13),VLOOKUP(F13,'Compile Sheet'!$AE$1:$AH$23,2,FALSE),"")</f>
        <v/>
      </c>
      <c r="H13" s="1" t="str">
        <f>IF(LEN($G13),INDEX('Compile Sheet'!AG:AG,$G13),"")</f>
        <v/>
      </c>
      <c r="I13" s="1" t="str">
        <f>IF(LEN(G13),DEC2HEX(HEX2DEC(RIGHT(INDEX('Compile Sheet'!$AR:$AR,E13+1),7))-HEX2DEC(IF($G13,INDEX('Compile Sheet'!AH:AH,$G13)))),"")</f>
        <v/>
      </c>
      <c r="J13" s="1" t="str">
        <f t="shared" si="4"/>
        <v/>
      </c>
      <c r="L13" t="str">
        <f>IFERROR(IF(D13=0,"    &lt;Location file="""&amp;H13&amp;""" offset="""&amp;I13&amp;"""&gt;",IF(AND(D13=-1,D12&lt;&gt;-1),"    &lt;/Location&gt;",IF(D13&lt;-1,J13,"      "&amp;INDEX('Compile Sheet'!$CE:$CE,D13+INDEX('Compile Sheet'!$AK:$AK,C13))))),"")</f>
        <v/>
      </c>
      <c r="M13" s="30" t="str">
        <f t="shared" si="5"/>
        <v/>
      </c>
      <c r="N13" s="2"/>
    </row>
    <row r="14" spans="1:15">
      <c r="A14" s="1">
        <f t="shared" si="3"/>
        <v>7</v>
      </c>
      <c r="B14" s="1">
        <f>ROW()</f>
        <v>14</v>
      </c>
      <c r="C14" s="1" t="e">
        <f>IF(D14=-1,IF(C13-1&gt;MAX('Compile Sheet'!$AJ$1:$AJ$128),NA(),C13+1),C13)</f>
        <v>#VALUE!</v>
      </c>
      <c r="D14" s="1">
        <f>IFERROR(IF(D13+1&gt;INDEX('Compile Sheet'!$AL:$AL,C13)-1,-1,D13+1),D13-1)</f>
        <v>-9</v>
      </c>
      <c r="E14" s="1">
        <f>IF(D14=0,INDEX('Compile Sheet'!$AK:$AK,C14),0)</f>
        <v>0</v>
      </c>
      <c r="F14" s="1" t="str">
        <f>IF(E14,INDEX(Code!A:A,E14),"")</f>
        <v/>
      </c>
      <c r="G14" s="1" t="str">
        <f>IF(LEN(F14),VLOOKUP(F14,'Compile Sheet'!$AE$1:$AH$23,2,FALSE),"")</f>
        <v/>
      </c>
      <c r="H14" s="1" t="str">
        <f>IF(LEN($G14),INDEX('Compile Sheet'!AG:AG,$G14),"")</f>
        <v/>
      </c>
      <c r="I14" s="1" t="str">
        <f>IF(LEN(G14),DEC2HEX(HEX2DEC(RIGHT(INDEX('Compile Sheet'!$AR:$AR,E14+1),7))-HEX2DEC(IF($G14,INDEX('Compile Sheet'!AH:AH,$G14)))),"")</f>
        <v/>
      </c>
      <c r="J14" s="1" t="str">
        <f t="shared" si="4"/>
        <v/>
      </c>
      <c r="L14" t="str">
        <f>IFERROR(IF(D14=0,"    &lt;Location file="""&amp;H14&amp;""" offset="""&amp;I14&amp;"""&gt;",IF(AND(D14=-1,D13&lt;&gt;-1),"    &lt;/Location&gt;",IF(D14&lt;-1,J14,"      "&amp;INDEX('Compile Sheet'!$CE:$CE,D14+INDEX('Compile Sheet'!$AK:$AK,C14))))),"")</f>
        <v/>
      </c>
      <c r="M14" s="30" t="str">
        <f t="shared" si="5"/>
        <v/>
      </c>
      <c r="N14" s="2"/>
    </row>
    <row r="15" spans="1:15">
      <c r="A15" s="1">
        <f t="shared" si="3"/>
        <v>7</v>
      </c>
      <c r="B15" s="1">
        <f>ROW()</f>
        <v>15</v>
      </c>
      <c r="C15" s="1" t="e">
        <f>IF(D15=-1,IF(C14-1&gt;MAX('Compile Sheet'!$AJ$1:$AJ$128),NA(),C14+1),C14)</f>
        <v>#VALUE!</v>
      </c>
      <c r="D15" s="1">
        <f>IFERROR(IF(D14+1&gt;INDEX('Compile Sheet'!$AL:$AL,C14)-1,-1,D14+1),D14-1)</f>
        <v>-10</v>
      </c>
      <c r="E15" s="1">
        <f>IF(D15=0,INDEX('Compile Sheet'!$AK:$AK,C15),0)</f>
        <v>0</v>
      </c>
      <c r="F15" s="1" t="str">
        <f>IF(E15,INDEX(Code!A:A,E15),"")</f>
        <v/>
      </c>
      <c r="G15" s="1" t="str">
        <f>IF(LEN(F15),VLOOKUP(F15,'Compile Sheet'!$AE$1:$AH$23,2,FALSE),"")</f>
        <v/>
      </c>
      <c r="H15" s="1" t="str">
        <f>IF(LEN($G15),INDEX('Compile Sheet'!AG:AG,$G15),"")</f>
        <v/>
      </c>
      <c r="I15" s="1" t="str">
        <f>IF(LEN(G15),DEC2HEX(HEX2DEC(RIGHT(INDEX('Compile Sheet'!$AR:$AR,E15+1),7))-HEX2DEC(IF($G15,INDEX('Compile Sheet'!AH:AH,$G15)))),"")</f>
        <v/>
      </c>
      <c r="J15" s="1" t="str">
        <f t="shared" si="4"/>
        <v/>
      </c>
      <c r="L15" t="str">
        <f>IFERROR(IF(D15=0,"    &lt;Location file="""&amp;H15&amp;""" offset="""&amp;I15&amp;"""&gt;",IF(AND(D15=-1,D14&lt;&gt;-1),"    &lt;/Location&gt;",IF(D15&lt;-1,J15,"      "&amp;INDEX('Compile Sheet'!$CE:$CE,D15+INDEX('Compile Sheet'!$AK:$AK,C15))))),"")</f>
        <v/>
      </c>
      <c r="M15" s="30" t="str">
        <f t="shared" si="5"/>
        <v/>
      </c>
      <c r="N15" s="2"/>
    </row>
    <row r="16" spans="1:15">
      <c r="A16" s="1">
        <f t="shared" si="3"/>
        <v>7</v>
      </c>
      <c r="B16" s="1">
        <f>ROW()</f>
        <v>16</v>
      </c>
      <c r="C16" s="1" t="e">
        <f>IF(D16=-1,IF(C15-1&gt;MAX('Compile Sheet'!$AJ$1:$AJ$128),NA(),C15+1),C15)</f>
        <v>#VALUE!</v>
      </c>
      <c r="D16" s="1">
        <f>IFERROR(IF(D15+1&gt;INDEX('Compile Sheet'!$AL:$AL,C15)-1,-1,D15+1),D15-1)</f>
        <v>-11</v>
      </c>
      <c r="E16" s="1">
        <f>IF(D16=0,INDEX('Compile Sheet'!$AK:$AK,C16),0)</f>
        <v>0</v>
      </c>
      <c r="F16" s="1" t="str">
        <f>IF(E16,INDEX(Code!A:A,E16),"")</f>
        <v/>
      </c>
      <c r="G16" s="1" t="str">
        <f>IF(LEN(F16),VLOOKUP(F16,'Compile Sheet'!$AE$1:$AH$23,2,FALSE),"")</f>
        <v/>
      </c>
      <c r="H16" s="1" t="str">
        <f>IF(LEN($G16),INDEX('Compile Sheet'!AG:AG,$G16),"")</f>
        <v/>
      </c>
      <c r="I16" s="1" t="str">
        <f>IF(LEN(G16),DEC2HEX(HEX2DEC(RIGHT(INDEX('Compile Sheet'!$AR:$AR,E16+1),7))-HEX2DEC(IF($G16,INDEX('Compile Sheet'!AH:AH,$G16)))),"")</f>
        <v/>
      </c>
      <c r="J16" s="1" t="str">
        <f t="shared" si="4"/>
        <v/>
      </c>
      <c r="L16" t="str">
        <f>IFERROR(IF(D16=0,"    &lt;Location file="""&amp;H16&amp;""" offset="""&amp;I16&amp;"""&gt;",IF(AND(D16=-1,D15&lt;&gt;-1),"    &lt;/Location&gt;",IF(D16&lt;-1,J16,"      "&amp;INDEX('Compile Sheet'!$CE:$CE,D16+INDEX('Compile Sheet'!$AK:$AK,C16))))),"")</f>
        <v/>
      </c>
      <c r="M16" s="30" t="str">
        <f t="shared" si="5"/>
        <v/>
      </c>
      <c r="N16" s="2"/>
    </row>
    <row r="17" spans="1:14">
      <c r="A17" s="1">
        <f t="shared" si="3"/>
        <v>7</v>
      </c>
      <c r="B17" s="1">
        <f>ROW()</f>
        <v>17</v>
      </c>
      <c r="C17" s="1" t="e">
        <f>IF(D17=-1,IF(C16-1&gt;MAX('Compile Sheet'!$AJ$1:$AJ$128),NA(),C16+1),C16)</f>
        <v>#VALUE!</v>
      </c>
      <c r="D17" s="1">
        <f>IFERROR(IF(D16+1&gt;INDEX('Compile Sheet'!$AL:$AL,C16)-1,-1,D16+1),D16-1)</f>
        <v>-12</v>
      </c>
      <c r="E17" s="1">
        <f>IF(D17=0,INDEX('Compile Sheet'!$AK:$AK,C17),0)</f>
        <v>0</v>
      </c>
      <c r="F17" s="1" t="str">
        <f>IF(E17,INDEX(Code!A:A,E17),"")</f>
        <v/>
      </c>
      <c r="G17" s="1" t="str">
        <f>IF(LEN(F17),VLOOKUP(F17,'Compile Sheet'!$AE$1:$AH$23,2,FALSE),"")</f>
        <v/>
      </c>
      <c r="H17" s="1" t="str">
        <f>IF(LEN($G17),INDEX('Compile Sheet'!AG:AG,$G17),"")</f>
        <v/>
      </c>
      <c r="I17" s="1" t="str">
        <f>IF(LEN(G17),DEC2HEX(HEX2DEC(RIGHT(INDEX('Compile Sheet'!$AR:$AR,E17+1),7))-HEX2DEC(IF($G17,INDEX('Compile Sheet'!AH:AH,$G17)))),"")</f>
        <v/>
      </c>
      <c r="J17" s="1" t="str">
        <f t="shared" si="4"/>
        <v/>
      </c>
      <c r="L17" t="str">
        <f>IFERROR(IF(D17=0,"    &lt;Location file="""&amp;H17&amp;""" offset="""&amp;I17&amp;"""&gt;",IF(AND(D17=-1,D16&lt;&gt;-1),"    &lt;/Location&gt;",IF(D17&lt;-1,J17,"      "&amp;INDEX('Compile Sheet'!$CE:$CE,D17+INDEX('Compile Sheet'!$AK:$AK,C17))))),"")</f>
        <v/>
      </c>
      <c r="M17" s="30" t="str">
        <f t="shared" si="5"/>
        <v/>
      </c>
      <c r="N17" s="2"/>
    </row>
    <row r="18" spans="1:14">
      <c r="A18" s="1">
        <f t="shared" si="3"/>
        <v>7</v>
      </c>
      <c r="B18" s="1">
        <f>ROW()</f>
        <v>18</v>
      </c>
      <c r="C18" s="1" t="e">
        <f>IF(D18=-1,IF(C17-1&gt;MAX('Compile Sheet'!$AJ$1:$AJ$128),NA(),C17+1),C17)</f>
        <v>#VALUE!</v>
      </c>
      <c r="D18" s="1">
        <f>IFERROR(IF(D17+1&gt;INDEX('Compile Sheet'!$AL:$AL,C17)-1,-1,D17+1),D17-1)</f>
        <v>-13</v>
      </c>
      <c r="E18" s="1">
        <f>IF(D18=0,INDEX('Compile Sheet'!$AK:$AK,C18),0)</f>
        <v>0</v>
      </c>
      <c r="F18" s="1" t="str">
        <f>IF(E18,INDEX(Code!A:A,E18),"")</f>
        <v/>
      </c>
      <c r="G18" s="1" t="str">
        <f>IF(LEN(F18),VLOOKUP(F18,'Compile Sheet'!$AE$1:$AH$23,2,FALSE),"")</f>
        <v/>
      </c>
      <c r="H18" s="1" t="str">
        <f>IF(LEN($G18),INDEX('Compile Sheet'!AG:AG,$G18),"")</f>
        <v/>
      </c>
      <c r="I18" s="1" t="str">
        <f>IF(LEN(G18),DEC2HEX(HEX2DEC(RIGHT(INDEX('Compile Sheet'!$AR:$AR,E18+1),7))-HEX2DEC(IF($G18,INDEX('Compile Sheet'!AH:AH,$G18)))),"")</f>
        <v/>
      </c>
      <c r="J18" s="1" t="str">
        <f t="shared" si="4"/>
        <v/>
      </c>
      <c r="L18" t="str">
        <f>IFERROR(IF(D18=0,"    &lt;Location file="""&amp;H18&amp;""" offset="""&amp;I18&amp;"""&gt;",IF(AND(D18=-1,D17&lt;&gt;-1),"    &lt;/Location&gt;",IF(D18&lt;-1,J18,"      "&amp;INDEX('Compile Sheet'!$CE:$CE,D18+INDEX('Compile Sheet'!$AK:$AK,C18))))),"")</f>
        <v/>
      </c>
      <c r="M18" s="30" t="str">
        <f t="shared" si="5"/>
        <v/>
      </c>
      <c r="N18" s="2"/>
    </row>
    <row r="19" spans="1:14">
      <c r="A19" s="1">
        <f t="shared" si="3"/>
        <v>7</v>
      </c>
      <c r="B19" s="1">
        <f>ROW()</f>
        <v>19</v>
      </c>
      <c r="C19" s="1" t="e">
        <f>IF(D19=-1,IF(C18-1&gt;MAX('Compile Sheet'!$AJ$1:$AJ$128),NA(),C18+1),C18)</f>
        <v>#VALUE!</v>
      </c>
      <c r="D19" s="1">
        <f>IFERROR(IF(D18+1&gt;INDEX('Compile Sheet'!$AL:$AL,C18)-1,-1,D18+1),D18-1)</f>
        <v>-14</v>
      </c>
      <c r="E19" s="1">
        <f>IF(D19=0,INDEX('Compile Sheet'!$AK:$AK,C19),0)</f>
        <v>0</v>
      </c>
      <c r="F19" s="1" t="str">
        <f>IF(E19,INDEX(Code!A:A,E19),"")</f>
        <v/>
      </c>
      <c r="G19" s="1" t="str">
        <f>IF(LEN(F19),VLOOKUP(F19,'Compile Sheet'!$AE$1:$AH$23,2,FALSE),"")</f>
        <v/>
      </c>
      <c r="H19" s="1" t="str">
        <f>IF(LEN($G19),INDEX('Compile Sheet'!AG:AG,$G19),"")</f>
        <v/>
      </c>
      <c r="I19" s="1" t="str">
        <f>IF(LEN(G19),DEC2HEX(HEX2DEC(RIGHT(INDEX('Compile Sheet'!$AR:$AR,E19+1),7))-HEX2DEC(IF($G19,INDEX('Compile Sheet'!AH:AH,$G19)))),"")</f>
        <v/>
      </c>
      <c r="J19" s="1" t="str">
        <f t="shared" si="4"/>
        <v/>
      </c>
      <c r="L19" t="str">
        <f>IFERROR(IF(D19=0,"    &lt;Location file="""&amp;H19&amp;""" offset="""&amp;I19&amp;"""&gt;",IF(AND(D19=-1,D18&lt;&gt;-1),"    &lt;/Location&gt;",IF(D19&lt;-1,J19,"      "&amp;INDEX('Compile Sheet'!$CE:$CE,D19+INDEX('Compile Sheet'!$AK:$AK,C19))))),"")</f>
        <v/>
      </c>
      <c r="M19" s="30" t="str">
        <f t="shared" si="5"/>
        <v/>
      </c>
      <c r="N19" s="2"/>
    </row>
    <row r="20" spans="1:14">
      <c r="A20" s="1">
        <f t="shared" si="3"/>
        <v>7</v>
      </c>
      <c r="B20" s="1">
        <f>ROW()</f>
        <v>20</v>
      </c>
      <c r="C20" s="1" t="e">
        <f>IF(D20=-1,IF(C19-1&gt;MAX('Compile Sheet'!$AJ$1:$AJ$128),NA(),C19+1),C19)</f>
        <v>#VALUE!</v>
      </c>
      <c r="D20" s="1">
        <f>IFERROR(IF(D19+1&gt;INDEX('Compile Sheet'!$AL:$AL,C19)-1,-1,D19+1),D19-1)</f>
        <v>-15</v>
      </c>
      <c r="E20" s="1">
        <f>IF(D20=0,INDEX('Compile Sheet'!$AK:$AK,C20),0)</f>
        <v>0</v>
      </c>
      <c r="F20" s="1" t="str">
        <f>IF(E20,INDEX(Code!A:A,E20),"")</f>
        <v/>
      </c>
      <c r="G20" s="1" t="str">
        <f>IF(LEN(F20),VLOOKUP(F20,'Compile Sheet'!$AE$1:$AH$23,2,FALSE),"")</f>
        <v/>
      </c>
      <c r="H20" s="1" t="str">
        <f>IF(LEN($G20),INDEX('Compile Sheet'!AG:AG,$G20),"")</f>
        <v/>
      </c>
      <c r="I20" s="1" t="str">
        <f>IF(LEN(G20),DEC2HEX(HEX2DEC(RIGHT(INDEX('Compile Sheet'!$AR:$AR,E20+1),7))-HEX2DEC(IF($G20,INDEX('Compile Sheet'!AH:AH,$G20)))),"")</f>
        <v/>
      </c>
      <c r="J20" s="1" t="str">
        <f t="shared" si="4"/>
        <v/>
      </c>
      <c r="L20" t="str">
        <f>IFERROR(IF(D20=0,"    &lt;Location file="""&amp;H20&amp;""" offset="""&amp;I20&amp;"""&gt;",IF(AND(D20=-1,D19&lt;&gt;-1),"    &lt;/Location&gt;",IF(D20&lt;-1,J20,"      "&amp;INDEX('Compile Sheet'!$CE:$CE,D20+INDEX('Compile Sheet'!$AK:$AK,C20))))),"")</f>
        <v/>
      </c>
      <c r="M20" s="30" t="str">
        <f t="shared" si="5"/>
        <v/>
      </c>
      <c r="N20" s="2"/>
    </row>
    <row r="21" spans="1:14">
      <c r="A21" s="1">
        <f t="shared" si="3"/>
        <v>7</v>
      </c>
      <c r="B21" s="1">
        <f>ROW()</f>
        <v>21</v>
      </c>
      <c r="C21" s="1" t="e">
        <f>IF(D21=-1,IF(C20-1&gt;MAX('Compile Sheet'!$AJ$1:$AJ$128),NA(),C20+1),C20)</f>
        <v>#VALUE!</v>
      </c>
      <c r="D21" s="1">
        <f>IFERROR(IF(D20+1&gt;INDEX('Compile Sheet'!$AL:$AL,C20)-1,-1,D20+1),D20-1)</f>
        <v>-16</v>
      </c>
      <c r="E21" s="1">
        <f>IF(D21=0,INDEX('Compile Sheet'!$AK:$AK,C21),0)</f>
        <v>0</v>
      </c>
      <c r="F21" s="1" t="str">
        <f>IF(E21,INDEX(Code!A:A,E21),"")</f>
        <v/>
      </c>
      <c r="G21" s="1" t="str">
        <f>IF(LEN(F21),VLOOKUP(F21,'Compile Sheet'!$AE$1:$AH$23,2,FALSE),"")</f>
        <v/>
      </c>
      <c r="H21" s="1" t="str">
        <f>IF(LEN($G21),INDEX('Compile Sheet'!AG:AG,$G21),"")</f>
        <v/>
      </c>
      <c r="I21" s="1" t="str">
        <f>IF(LEN(G21),DEC2HEX(HEX2DEC(RIGHT(INDEX('Compile Sheet'!$AR:$AR,E21+1),7))-HEX2DEC(IF($G21,INDEX('Compile Sheet'!AH:AH,$G21)))),"")</f>
        <v/>
      </c>
      <c r="J21" s="1" t="str">
        <f t="shared" si="4"/>
        <v/>
      </c>
      <c r="L21" t="str">
        <f>IFERROR(IF(D21=0,"    &lt;Location file="""&amp;H21&amp;""" offset="""&amp;I21&amp;"""&gt;",IF(AND(D21=-1,D20&lt;&gt;-1),"    &lt;/Location&gt;",IF(D21&lt;-1,J21,"      "&amp;INDEX('Compile Sheet'!$CE:$CE,D21+INDEX('Compile Sheet'!$AK:$AK,C21))))),"")</f>
        <v/>
      </c>
      <c r="M21" s="30" t="str">
        <f t="shared" si="5"/>
        <v/>
      </c>
      <c r="N21" s="2"/>
    </row>
    <row r="22" spans="1:14">
      <c r="A22" s="1">
        <f t="shared" si="3"/>
        <v>7</v>
      </c>
      <c r="B22" s="1">
        <f>ROW()</f>
        <v>22</v>
      </c>
      <c r="C22" s="1" t="e">
        <f>IF(D22=-1,IF(C21-1&gt;MAX('Compile Sheet'!$AJ$1:$AJ$128),NA(),C21+1),C21)</f>
        <v>#VALUE!</v>
      </c>
      <c r="D22" s="1">
        <f>IFERROR(IF(D21+1&gt;INDEX('Compile Sheet'!$AL:$AL,C21)-1,-1,D21+1),D21-1)</f>
        <v>-17</v>
      </c>
      <c r="E22" s="1">
        <f>IF(D22=0,INDEX('Compile Sheet'!$AK:$AK,C22),0)</f>
        <v>0</v>
      </c>
      <c r="F22" s="1" t="str">
        <f>IF(E22,INDEX(Code!A:A,E22),"")</f>
        <v/>
      </c>
      <c r="G22" s="1" t="str">
        <f>IF(LEN(F22),VLOOKUP(F22,'Compile Sheet'!$AE$1:$AH$23,2,FALSE),"")</f>
        <v/>
      </c>
      <c r="H22" s="1" t="str">
        <f>IF(LEN($G22),INDEX('Compile Sheet'!AG:AG,$G22),"")</f>
        <v/>
      </c>
      <c r="I22" s="1" t="str">
        <f>IF(LEN(G22),DEC2HEX(HEX2DEC(RIGHT(INDEX('Compile Sheet'!$AR:$AR,E22+1),7))-HEX2DEC(IF($G22,INDEX('Compile Sheet'!AH:AH,$G22)))),"")</f>
        <v/>
      </c>
      <c r="J22" s="1" t="str">
        <f t="shared" si="4"/>
        <v/>
      </c>
      <c r="L22" t="str">
        <f>IFERROR(IF(D22=0,"    &lt;Location file="""&amp;H22&amp;""" offset="""&amp;I22&amp;"""&gt;",IF(AND(D22=-1,D21&lt;&gt;-1),"    &lt;/Location&gt;",IF(D22&lt;-1,J22,"      "&amp;INDEX('Compile Sheet'!$CE:$CE,D22+INDEX('Compile Sheet'!$AK:$AK,C22))))),"")</f>
        <v/>
      </c>
      <c r="M22" s="30" t="str">
        <f t="shared" si="5"/>
        <v/>
      </c>
      <c r="N22" s="2"/>
    </row>
    <row r="23" spans="1:14">
      <c r="A23" s="1">
        <f t="shared" si="3"/>
        <v>7</v>
      </c>
      <c r="B23" s="1">
        <f>ROW()</f>
        <v>23</v>
      </c>
      <c r="C23" s="1" t="e">
        <f>IF(D23=-1,IF(C22-1&gt;MAX('Compile Sheet'!$AJ$1:$AJ$128),NA(),C22+1),C22)</f>
        <v>#VALUE!</v>
      </c>
      <c r="D23" s="1">
        <f>IFERROR(IF(D22+1&gt;INDEX('Compile Sheet'!$AL:$AL,C22)-1,-1,D22+1),D22-1)</f>
        <v>-18</v>
      </c>
      <c r="E23" s="1">
        <f>IF(D23=0,INDEX('Compile Sheet'!$AK:$AK,C23),0)</f>
        <v>0</v>
      </c>
      <c r="F23" s="1" t="str">
        <f>IF(E23,INDEX(Code!A:A,E23),"")</f>
        <v/>
      </c>
      <c r="G23" s="1" t="str">
        <f>IF(LEN(F23),VLOOKUP(F23,'Compile Sheet'!$AE$1:$AH$23,2,FALSE),"")</f>
        <v/>
      </c>
      <c r="H23" s="1" t="str">
        <f>IF(LEN($G23),INDEX('Compile Sheet'!AG:AG,$G23),"")</f>
        <v/>
      </c>
      <c r="I23" s="1" t="str">
        <f>IF(LEN(G23),DEC2HEX(HEX2DEC(RIGHT(INDEX('Compile Sheet'!$AR:$AR,E23+1),7))-HEX2DEC(IF($G23,INDEX('Compile Sheet'!AH:AH,$G23)))),"")</f>
        <v/>
      </c>
      <c r="J23" s="1" t="str">
        <f t="shared" si="4"/>
        <v/>
      </c>
      <c r="L23" t="str">
        <f>IFERROR(IF(D23=0,"    &lt;Location file="""&amp;H23&amp;""" offset="""&amp;I23&amp;"""&gt;",IF(AND(D23=-1,D22&lt;&gt;-1),"    &lt;/Location&gt;",IF(D23&lt;-1,J23,"      "&amp;INDEX('Compile Sheet'!$CE:$CE,D23+INDEX('Compile Sheet'!$AK:$AK,C23))))),"")</f>
        <v/>
      </c>
      <c r="M23" s="30" t="str">
        <f t="shared" si="5"/>
        <v/>
      </c>
      <c r="N23" s="2"/>
    </row>
    <row r="24" spans="1:14">
      <c r="A24" s="1">
        <f t="shared" si="3"/>
        <v>7</v>
      </c>
      <c r="B24" s="1">
        <f>ROW()</f>
        <v>24</v>
      </c>
      <c r="C24" s="1" t="e">
        <f>IF(D24=-1,IF(C23-1&gt;MAX('Compile Sheet'!$AJ$1:$AJ$128),NA(),C23+1),C23)</f>
        <v>#VALUE!</v>
      </c>
      <c r="D24" s="1">
        <f>IFERROR(IF(D23+1&gt;INDEX('Compile Sheet'!$AL:$AL,C23)-1,-1,D23+1),D23-1)</f>
        <v>-19</v>
      </c>
      <c r="E24" s="1">
        <f>IF(D24=0,INDEX('Compile Sheet'!$AK:$AK,C24),0)</f>
        <v>0</v>
      </c>
      <c r="F24" s="1" t="str">
        <f>IF(E24,INDEX(Code!A:A,E24),"")</f>
        <v/>
      </c>
      <c r="G24" s="1" t="str">
        <f>IF(LEN(F24),VLOOKUP(F24,'Compile Sheet'!$AE$1:$AH$23,2,FALSE),"")</f>
        <v/>
      </c>
      <c r="H24" s="1" t="str">
        <f>IF(LEN($G24),INDEX('Compile Sheet'!AG:AG,$G24),"")</f>
        <v/>
      </c>
      <c r="I24" s="1" t="str">
        <f>IF(LEN(G24),DEC2HEX(HEX2DEC(RIGHT(INDEX('Compile Sheet'!$AR:$AR,E24+1),7))-HEX2DEC(IF($G24,INDEX('Compile Sheet'!AH:AH,$G24)))),"")</f>
        <v/>
      </c>
      <c r="J24" s="1" t="str">
        <f t="shared" si="4"/>
        <v/>
      </c>
      <c r="L24" t="str">
        <f>IFERROR(IF(D24=0,"    &lt;Location file="""&amp;H24&amp;""" offset="""&amp;I24&amp;"""&gt;",IF(AND(D24=-1,D23&lt;&gt;-1),"    &lt;/Location&gt;",IF(D24&lt;-1,J24,"      "&amp;INDEX('Compile Sheet'!$CE:$CE,D24+INDEX('Compile Sheet'!$AK:$AK,C24))))),"")</f>
        <v/>
      </c>
      <c r="M24" s="30" t="str">
        <f t="shared" si="5"/>
        <v/>
      </c>
      <c r="N24" s="2"/>
    </row>
    <row r="25" spans="1:14">
      <c r="A25" s="1">
        <f t="shared" si="3"/>
        <v>7</v>
      </c>
      <c r="B25" s="1">
        <f>ROW()</f>
        <v>25</v>
      </c>
      <c r="C25" s="1" t="e">
        <f>IF(D25=-1,IF(C24-1&gt;MAX('Compile Sheet'!$AJ$1:$AJ$128),NA(),C24+1),C24)</f>
        <v>#VALUE!</v>
      </c>
      <c r="D25" s="1">
        <f>IFERROR(IF(D24+1&gt;INDEX('Compile Sheet'!$AL:$AL,C24)-1,-1,D24+1),D24-1)</f>
        <v>-20</v>
      </c>
      <c r="E25" s="1">
        <f>IF(D25=0,INDEX('Compile Sheet'!$AK:$AK,C25),0)</f>
        <v>0</v>
      </c>
      <c r="F25" s="1" t="str">
        <f>IF(E25,INDEX(Code!A:A,E25),"")</f>
        <v/>
      </c>
      <c r="G25" s="1" t="str">
        <f>IF(LEN(F25),VLOOKUP(F25,'Compile Sheet'!$AE$1:$AH$23,2,FALSE),"")</f>
        <v/>
      </c>
      <c r="H25" s="1" t="str">
        <f>IF(LEN($G25),INDEX('Compile Sheet'!AG:AG,$G25),"")</f>
        <v/>
      </c>
      <c r="I25" s="1" t="str">
        <f>IF(LEN(G25),DEC2HEX(HEX2DEC(RIGHT(INDEX('Compile Sheet'!$AR:$AR,E25+1),7))-HEX2DEC(IF($G25,INDEX('Compile Sheet'!AH:AH,$G25)))),"")</f>
        <v/>
      </c>
      <c r="J25" s="1" t="str">
        <f t="shared" si="4"/>
        <v/>
      </c>
      <c r="L25" t="str">
        <f>IFERROR(IF(D25=0,"    &lt;Location file="""&amp;H25&amp;""" offset="""&amp;I25&amp;"""&gt;",IF(AND(D25=-1,D24&lt;&gt;-1),"    &lt;/Location&gt;",IF(D25&lt;-1,J25,"      "&amp;INDEX('Compile Sheet'!$CE:$CE,D25+INDEX('Compile Sheet'!$AK:$AK,C25))))),"")</f>
        <v/>
      </c>
      <c r="M25" s="30" t="str">
        <f t="shared" si="5"/>
        <v/>
      </c>
      <c r="N25" s="2"/>
    </row>
    <row r="26" spans="1:14">
      <c r="A26" s="1">
        <f t="shared" si="3"/>
        <v>7</v>
      </c>
      <c r="B26" s="1">
        <f>ROW()</f>
        <v>26</v>
      </c>
      <c r="C26" s="1" t="e">
        <f>IF(D26=-1,IF(C25-1&gt;MAX('Compile Sheet'!$AJ$1:$AJ$128),NA(),C25+1),C25)</f>
        <v>#VALUE!</v>
      </c>
      <c r="D26" s="1">
        <f>IFERROR(IF(D25+1&gt;INDEX('Compile Sheet'!$AL:$AL,C25)-1,-1,D25+1),D25-1)</f>
        <v>-21</v>
      </c>
      <c r="E26" s="1">
        <f>IF(D26=0,INDEX('Compile Sheet'!$AK:$AK,C26),0)</f>
        <v>0</v>
      </c>
      <c r="F26" s="1" t="str">
        <f>IF(E26,INDEX(Code!A:A,E26),"")</f>
        <v/>
      </c>
      <c r="G26" s="1" t="str">
        <f>IF(LEN(F26),VLOOKUP(F26,'Compile Sheet'!$AE$1:$AH$23,2,FALSE),"")</f>
        <v/>
      </c>
      <c r="H26" s="1" t="str">
        <f>IF(LEN($G26),INDEX('Compile Sheet'!AG:AG,$G26),"")</f>
        <v/>
      </c>
      <c r="I26" s="1" t="str">
        <f>IF(LEN(G26),DEC2HEX(HEX2DEC(RIGHT(INDEX('Compile Sheet'!$AR:$AR,E26+1),7))-HEX2DEC(IF($G26,INDEX('Compile Sheet'!AH:AH,$G26)))),"")</f>
        <v/>
      </c>
      <c r="J26" s="1" t="str">
        <f t="shared" si="4"/>
        <v/>
      </c>
      <c r="L26" t="str">
        <f>IFERROR(IF(D26=0,"    &lt;Location file="""&amp;H26&amp;""" offset="""&amp;I26&amp;"""&gt;",IF(AND(D26=-1,D25&lt;&gt;-1),"    &lt;/Location&gt;",IF(D26&lt;-1,J26,"      "&amp;INDEX('Compile Sheet'!$CE:$CE,D26+INDEX('Compile Sheet'!$AK:$AK,C26))))),"")</f>
        <v/>
      </c>
      <c r="M26" s="30" t="str">
        <f t="shared" si="5"/>
        <v/>
      </c>
      <c r="N26" s="2"/>
    </row>
    <row r="27" spans="1:14">
      <c r="A27" s="1">
        <f t="shared" si="3"/>
        <v>7</v>
      </c>
      <c r="B27" s="1">
        <f>ROW()</f>
        <v>27</v>
      </c>
      <c r="C27" s="1" t="e">
        <f>IF(D27=-1,IF(C26-1&gt;MAX('Compile Sheet'!$AJ$1:$AJ$128),NA(),C26+1),C26)</f>
        <v>#VALUE!</v>
      </c>
      <c r="D27" s="1">
        <f>IFERROR(IF(D26+1&gt;INDEX('Compile Sheet'!$AL:$AL,C26)-1,-1,D26+1),D26-1)</f>
        <v>-22</v>
      </c>
      <c r="E27" s="1">
        <f>IF(D27=0,INDEX('Compile Sheet'!$AK:$AK,C27),0)</f>
        <v>0</v>
      </c>
      <c r="F27" s="1" t="str">
        <f>IF(E27,INDEX(Code!A:A,E27),"")</f>
        <v/>
      </c>
      <c r="G27" s="1" t="str">
        <f>IF(LEN(F27),VLOOKUP(F27,'Compile Sheet'!$AE$1:$AH$23,2,FALSE),"")</f>
        <v/>
      </c>
      <c r="H27" s="1" t="str">
        <f>IF(LEN($G27),INDEX('Compile Sheet'!AG:AG,$G27),"")</f>
        <v/>
      </c>
      <c r="I27" s="1" t="str">
        <f>IF(LEN(G27),DEC2HEX(HEX2DEC(RIGHT(INDEX('Compile Sheet'!$AR:$AR,E27+1),7))-HEX2DEC(IF($G27,INDEX('Compile Sheet'!AH:AH,$G27)))),"")</f>
        <v/>
      </c>
      <c r="J27" s="1" t="str">
        <f t="shared" si="4"/>
        <v/>
      </c>
      <c r="L27" t="str">
        <f>IFERROR(IF(D27=0,"    &lt;Location file="""&amp;H27&amp;""" offset="""&amp;I27&amp;"""&gt;",IF(AND(D27=-1,D26&lt;&gt;-1),"    &lt;/Location&gt;",IF(D27&lt;-1,J27,"      "&amp;INDEX('Compile Sheet'!$CE:$CE,D27+INDEX('Compile Sheet'!$AK:$AK,C27))))),"")</f>
        <v/>
      </c>
      <c r="M27" s="30" t="str">
        <f t="shared" si="5"/>
        <v/>
      </c>
      <c r="N27" s="2"/>
    </row>
    <row r="28" spans="1:14">
      <c r="A28" s="1">
        <f t="shared" si="3"/>
        <v>7</v>
      </c>
      <c r="B28" s="1">
        <f>ROW()</f>
        <v>28</v>
      </c>
      <c r="C28" s="1" t="e">
        <f>IF(D28=-1,IF(C27-1&gt;MAX('Compile Sheet'!$AJ$1:$AJ$128),NA(),C27+1),C27)</f>
        <v>#VALUE!</v>
      </c>
      <c r="D28" s="1">
        <f>IFERROR(IF(D27+1&gt;INDEX('Compile Sheet'!$AL:$AL,C27)-1,-1,D27+1),D27-1)</f>
        <v>-23</v>
      </c>
      <c r="E28" s="1">
        <f>IF(D28=0,INDEX('Compile Sheet'!$AK:$AK,C28),0)</f>
        <v>0</v>
      </c>
      <c r="F28" s="1" t="str">
        <f>IF(E28,INDEX(Code!A:A,E28),"")</f>
        <v/>
      </c>
      <c r="G28" s="1" t="str">
        <f>IF(LEN(F28),VLOOKUP(F28,'Compile Sheet'!$AE$1:$AH$23,2,FALSE),"")</f>
        <v/>
      </c>
      <c r="H28" s="1" t="str">
        <f>IF(LEN($G28),INDEX('Compile Sheet'!AG:AG,$G28),"")</f>
        <v/>
      </c>
      <c r="I28" s="1" t="str">
        <f>IF(LEN(G28),DEC2HEX(HEX2DEC(RIGHT(INDEX('Compile Sheet'!$AR:$AR,E28+1),7))-HEX2DEC(IF($G28,INDEX('Compile Sheet'!AH:AH,$G28)))),"")</f>
        <v/>
      </c>
      <c r="J28" s="1" t="str">
        <f t="shared" si="4"/>
        <v/>
      </c>
      <c r="L28" t="str">
        <f>IFERROR(IF(D28=0,"    &lt;Location file="""&amp;H28&amp;""" offset="""&amp;I28&amp;"""&gt;",IF(AND(D28=-1,D27&lt;&gt;-1),"    &lt;/Location&gt;",IF(D28&lt;-1,J28,"      "&amp;INDEX('Compile Sheet'!$CE:$CE,D28+INDEX('Compile Sheet'!$AK:$AK,C28))))),"")</f>
        <v/>
      </c>
      <c r="M28" s="30" t="str">
        <f t="shared" si="5"/>
        <v/>
      </c>
      <c r="N28" s="2"/>
    </row>
    <row r="29" spans="1:14">
      <c r="A29" s="1">
        <f t="shared" si="3"/>
        <v>7</v>
      </c>
      <c r="B29" s="1">
        <f>ROW()</f>
        <v>29</v>
      </c>
      <c r="C29" s="1" t="e">
        <f>IF(D29=-1,IF(C28-1&gt;MAX('Compile Sheet'!$AJ$1:$AJ$128),NA(),C28+1),C28)</f>
        <v>#VALUE!</v>
      </c>
      <c r="D29" s="1">
        <f>IFERROR(IF(D28+1&gt;INDEX('Compile Sheet'!$AL:$AL,C28)-1,-1,D28+1),D28-1)</f>
        <v>-24</v>
      </c>
      <c r="E29" s="1">
        <f>IF(D29=0,INDEX('Compile Sheet'!$AK:$AK,C29),0)</f>
        <v>0</v>
      </c>
      <c r="F29" s="1" t="str">
        <f>IF(E29,INDEX(Code!A:A,E29),"")</f>
        <v/>
      </c>
      <c r="G29" s="1" t="str">
        <f>IF(LEN(F29),VLOOKUP(F29,'Compile Sheet'!$AE$1:$AH$23,2,FALSE),"")</f>
        <v/>
      </c>
      <c r="H29" s="1" t="str">
        <f>IF(LEN($G29),INDEX('Compile Sheet'!AG:AG,$G29),"")</f>
        <v/>
      </c>
      <c r="I29" s="1" t="str">
        <f>IF(LEN(G29),DEC2HEX(HEX2DEC(RIGHT(INDEX('Compile Sheet'!$AR:$AR,E29+1),7))-HEX2DEC(IF($G29,INDEX('Compile Sheet'!AH:AH,$G29)))),"")</f>
        <v/>
      </c>
      <c r="J29" s="1" t="str">
        <f t="shared" si="4"/>
        <v/>
      </c>
      <c r="L29" t="str">
        <f>IFERROR(IF(D29=0,"    &lt;Location file="""&amp;H29&amp;""" offset="""&amp;I29&amp;"""&gt;",IF(AND(D29=-1,D28&lt;&gt;-1),"    &lt;/Location&gt;",IF(D29&lt;-1,J29,"      "&amp;INDEX('Compile Sheet'!$CE:$CE,D29+INDEX('Compile Sheet'!$AK:$AK,C29))))),"")</f>
        <v/>
      </c>
      <c r="M29" s="30" t="str">
        <f t="shared" si="5"/>
        <v/>
      </c>
      <c r="N29" s="2"/>
    </row>
    <row r="30" spans="1:14">
      <c r="A30" s="1">
        <f t="shared" si="3"/>
        <v>7</v>
      </c>
      <c r="B30" s="1">
        <f>ROW()</f>
        <v>30</v>
      </c>
      <c r="C30" s="1" t="e">
        <f>IF(D30=-1,IF(C29-1&gt;MAX('Compile Sheet'!$AJ$1:$AJ$128),NA(),C29+1),C29)</f>
        <v>#VALUE!</v>
      </c>
      <c r="D30" s="1">
        <f>IFERROR(IF(D29+1&gt;INDEX('Compile Sheet'!$AL:$AL,C29)-1,-1,D29+1),D29-1)</f>
        <v>-25</v>
      </c>
      <c r="E30" s="1">
        <f>IF(D30=0,INDEX('Compile Sheet'!$AK:$AK,C30),0)</f>
        <v>0</v>
      </c>
      <c r="F30" s="1" t="str">
        <f>IF(E30,INDEX(Code!A:A,E30),"")</f>
        <v/>
      </c>
      <c r="G30" s="1" t="str">
        <f>IF(LEN(F30),VLOOKUP(F30,'Compile Sheet'!$AE$1:$AH$23,2,FALSE),"")</f>
        <v/>
      </c>
      <c r="H30" s="1" t="str">
        <f>IF(LEN($G30),INDEX('Compile Sheet'!AG:AG,$G30),"")</f>
        <v/>
      </c>
      <c r="I30" s="1" t="str">
        <f>IF(LEN(G30),DEC2HEX(HEX2DEC(RIGHT(INDEX('Compile Sheet'!$AR:$AR,E30+1),7))-HEX2DEC(IF($G30,INDEX('Compile Sheet'!AH:AH,$G30)))),"")</f>
        <v/>
      </c>
      <c r="J30" s="1" t="str">
        <f t="shared" si="4"/>
        <v/>
      </c>
      <c r="L30" t="str">
        <f>IFERROR(IF(D30=0,"    &lt;Location file="""&amp;H30&amp;""" offset="""&amp;I30&amp;"""&gt;",IF(AND(D30=-1,D29&lt;&gt;-1),"    &lt;/Location&gt;",IF(D30&lt;-1,J30,"      "&amp;INDEX('Compile Sheet'!$CE:$CE,D30+INDEX('Compile Sheet'!$AK:$AK,C30))))),"")</f>
        <v/>
      </c>
      <c r="M30" s="30" t="str">
        <f t="shared" si="5"/>
        <v/>
      </c>
      <c r="N30" s="2"/>
    </row>
    <row r="31" spans="1:14">
      <c r="A31" s="1">
        <f t="shared" si="3"/>
        <v>7</v>
      </c>
      <c r="B31" s="1">
        <f>ROW()</f>
        <v>31</v>
      </c>
      <c r="C31" s="1" t="e">
        <f>IF(D31=-1,IF(C30-1&gt;MAX('Compile Sheet'!$AJ$1:$AJ$128),NA(),C30+1),C30)</f>
        <v>#VALUE!</v>
      </c>
      <c r="D31" s="1">
        <f>IFERROR(IF(D30+1&gt;INDEX('Compile Sheet'!$AL:$AL,C30)-1,-1,D30+1),D30-1)</f>
        <v>-26</v>
      </c>
      <c r="E31" s="1">
        <f>IF(D31=0,INDEX('Compile Sheet'!$AK:$AK,C31),0)</f>
        <v>0</v>
      </c>
      <c r="F31" s="1" t="str">
        <f>IF(E31,INDEX(Code!A:A,E31),"")</f>
        <v/>
      </c>
      <c r="G31" s="1" t="str">
        <f>IF(LEN(F31),VLOOKUP(F31,'Compile Sheet'!$AE$1:$AH$23,2,FALSE),"")</f>
        <v/>
      </c>
      <c r="H31" s="1" t="str">
        <f>IF(LEN($G31),INDEX('Compile Sheet'!AG:AG,$G31),"")</f>
        <v/>
      </c>
      <c r="I31" s="1" t="str">
        <f>IF(LEN(G31),DEC2HEX(HEX2DEC(RIGHT(INDEX('Compile Sheet'!$AR:$AR,E31+1),7))-HEX2DEC(IF($G31,INDEX('Compile Sheet'!AH:AH,$G31)))),"")</f>
        <v/>
      </c>
      <c r="J31" s="1" t="str">
        <f t="shared" si="4"/>
        <v/>
      </c>
      <c r="L31" t="str">
        <f>IFERROR(IF(D31=0,"    &lt;Location file="""&amp;H31&amp;""" offset="""&amp;I31&amp;"""&gt;",IF(AND(D31=-1,D30&lt;&gt;-1),"    &lt;/Location&gt;",IF(D31&lt;-1,J31,"      "&amp;INDEX('Compile Sheet'!$CE:$CE,D31+INDEX('Compile Sheet'!$AK:$AK,C31))))),"")</f>
        <v/>
      </c>
      <c r="M31" s="30" t="str">
        <f t="shared" si="5"/>
        <v/>
      </c>
      <c r="N31" s="2"/>
    </row>
    <row r="32" spans="1:14">
      <c r="A32" s="1">
        <f t="shared" si="3"/>
        <v>7</v>
      </c>
      <c r="B32" s="1">
        <f>ROW()</f>
        <v>32</v>
      </c>
      <c r="C32" s="1" t="e">
        <f>IF(D32=-1,IF(C31-1&gt;MAX('Compile Sheet'!$AJ$1:$AJ$128),NA(),C31+1),C31)</f>
        <v>#VALUE!</v>
      </c>
      <c r="D32" s="1">
        <f>IFERROR(IF(D31+1&gt;INDEX('Compile Sheet'!$AL:$AL,C31)-1,-1,D31+1),D31-1)</f>
        <v>-27</v>
      </c>
      <c r="E32" s="1">
        <f>IF(D32=0,INDEX('Compile Sheet'!$AK:$AK,C32),0)</f>
        <v>0</v>
      </c>
      <c r="F32" s="1" t="str">
        <f>IF(E32,INDEX(Code!A:A,E32),"")</f>
        <v/>
      </c>
      <c r="G32" s="1" t="str">
        <f>IF(LEN(F32),VLOOKUP(F32,'Compile Sheet'!$AE$1:$AH$23,2,FALSE),"")</f>
        <v/>
      </c>
      <c r="H32" s="1" t="str">
        <f>IF(LEN($G32),INDEX('Compile Sheet'!AG:AG,$G32),"")</f>
        <v/>
      </c>
      <c r="I32" s="1" t="str">
        <f>IF(LEN(G32),DEC2HEX(HEX2DEC(RIGHT(INDEX('Compile Sheet'!$AR:$AR,E32+1),7))-HEX2DEC(IF($G32,INDEX('Compile Sheet'!AH:AH,$G32)))),"")</f>
        <v/>
      </c>
      <c r="J32" s="1" t="str">
        <f t="shared" si="4"/>
        <v/>
      </c>
      <c r="L32" t="str">
        <f>IFERROR(IF(D32=0,"    &lt;Location file="""&amp;H32&amp;""" offset="""&amp;I32&amp;"""&gt;",IF(AND(D32=-1,D31&lt;&gt;-1),"    &lt;/Location&gt;",IF(D32&lt;-1,J32,"      "&amp;INDEX('Compile Sheet'!$CE:$CE,D32+INDEX('Compile Sheet'!$AK:$AK,C32))))),"")</f>
        <v/>
      </c>
      <c r="M32" s="30" t="str">
        <f t="shared" si="5"/>
        <v/>
      </c>
      <c r="N32" s="2"/>
    </row>
    <row r="33" spans="1:14">
      <c r="A33" s="1">
        <f t="shared" si="3"/>
        <v>7</v>
      </c>
      <c r="B33" s="1">
        <f>ROW()</f>
        <v>33</v>
      </c>
      <c r="C33" s="1" t="e">
        <f>IF(D33=-1,IF(C32-1&gt;MAX('Compile Sheet'!$AJ$1:$AJ$128),NA(),C32+1),C32)</f>
        <v>#VALUE!</v>
      </c>
      <c r="D33" s="1">
        <f>IFERROR(IF(D32+1&gt;INDEX('Compile Sheet'!$AL:$AL,C32)-1,-1,D32+1),D32-1)</f>
        <v>-28</v>
      </c>
      <c r="E33" s="1">
        <f>IF(D33=0,INDEX('Compile Sheet'!$AK:$AK,C33),0)</f>
        <v>0</v>
      </c>
      <c r="F33" s="1" t="str">
        <f>IF(E33,INDEX(Code!A:A,E33),"")</f>
        <v/>
      </c>
      <c r="G33" s="1" t="str">
        <f>IF(LEN(F33),VLOOKUP(F33,'Compile Sheet'!$AE$1:$AH$23,2,FALSE),"")</f>
        <v/>
      </c>
      <c r="H33" s="1" t="str">
        <f>IF(LEN($G33),INDEX('Compile Sheet'!AG:AG,$G33),"")</f>
        <v/>
      </c>
      <c r="I33" s="1" t="str">
        <f>IF(LEN(G33),DEC2HEX(HEX2DEC(RIGHT(INDEX('Compile Sheet'!$AR:$AR,E33+1),7))-HEX2DEC(IF($G33,INDEX('Compile Sheet'!AH:AH,$G33)))),"")</f>
        <v/>
      </c>
      <c r="J33" s="1" t="str">
        <f t="shared" si="4"/>
        <v/>
      </c>
      <c r="L33" t="str">
        <f>IFERROR(IF(D33=0,"    &lt;Location file="""&amp;H33&amp;""" offset="""&amp;I33&amp;"""&gt;",IF(AND(D33=-1,D32&lt;&gt;-1),"    &lt;/Location&gt;",IF(D33&lt;-1,J33,"      "&amp;INDEX('Compile Sheet'!$CE:$CE,D33+INDEX('Compile Sheet'!$AK:$AK,C33))))),"")</f>
        <v/>
      </c>
      <c r="M33" s="30" t="str">
        <f t="shared" si="5"/>
        <v/>
      </c>
      <c r="N33" s="2"/>
    </row>
    <row r="34" spans="1:14">
      <c r="A34" s="1">
        <f t="shared" si="3"/>
        <v>7</v>
      </c>
      <c r="B34" s="1">
        <f>ROW()</f>
        <v>34</v>
      </c>
      <c r="C34" s="1" t="e">
        <f>IF(D34=-1,IF(C33-1&gt;MAX('Compile Sheet'!$AJ$1:$AJ$128),NA(),C33+1),C33)</f>
        <v>#VALUE!</v>
      </c>
      <c r="D34" s="1">
        <f>IFERROR(IF(D33+1&gt;INDEX('Compile Sheet'!$AL:$AL,C33)-1,-1,D33+1),D33-1)</f>
        <v>-29</v>
      </c>
      <c r="E34" s="1">
        <f>IF(D34=0,INDEX('Compile Sheet'!$AK:$AK,C34),0)</f>
        <v>0</v>
      </c>
      <c r="F34" s="1" t="str">
        <f>IF(E34,INDEX(Code!A:A,E34),"")</f>
        <v/>
      </c>
      <c r="G34" s="1" t="str">
        <f>IF(LEN(F34),VLOOKUP(F34,'Compile Sheet'!$AE$1:$AH$23,2,FALSE),"")</f>
        <v/>
      </c>
      <c r="H34" s="1" t="str">
        <f>IF(LEN($G34),INDEX('Compile Sheet'!AG:AG,$G34),"")</f>
        <v/>
      </c>
      <c r="I34" s="1" t="str">
        <f>IF(LEN(G34),DEC2HEX(HEX2DEC(RIGHT(INDEX('Compile Sheet'!$AR:$AR,E34+1),7))-HEX2DEC(IF($G34,INDEX('Compile Sheet'!AH:AH,$G34)))),"")</f>
        <v/>
      </c>
      <c r="J34" s="1" t="str">
        <f t="shared" si="4"/>
        <v/>
      </c>
      <c r="L34" t="str">
        <f>IFERROR(IF(D34=0,"    &lt;Location file="""&amp;H34&amp;""" offset="""&amp;I34&amp;"""&gt;",IF(AND(D34=-1,D33&lt;&gt;-1),"    &lt;/Location&gt;",IF(D34&lt;-1,J34,"      "&amp;INDEX('Compile Sheet'!$CE:$CE,D34+INDEX('Compile Sheet'!$AK:$AK,C34))))),"")</f>
        <v/>
      </c>
      <c r="M34" s="30" t="str">
        <f t="shared" si="5"/>
        <v/>
      </c>
      <c r="N34" s="2"/>
    </row>
    <row r="35" spans="1:14">
      <c r="A35" s="1">
        <f t="shared" si="3"/>
        <v>7</v>
      </c>
      <c r="B35" s="1">
        <f>ROW()</f>
        <v>35</v>
      </c>
      <c r="C35" s="1" t="e">
        <f>IF(D35=-1,IF(C34-1&gt;MAX('Compile Sheet'!$AJ$1:$AJ$128),NA(),C34+1),C34)</f>
        <v>#VALUE!</v>
      </c>
      <c r="D35" s="1">
        <f>IFERROR(IF(D34+1&gt;INDEX('Compile Sheet'!$AL:$AL,C34)-1,-1,D34+1),D34-1)</f>
        <v>-30</v>
      </c>
      <c r="E35" s="1">
        <f>IF(D35=0,INDEX('Compile Sheet'!$AK:$AK,C35),0)</f>
        <v>0</v>
      </c>
      <c r="F35" s="1" t="str">
        <f>IF(E35,INDEX(Code!A:A,E35),"")</f>
        <v/>
      </c>
      <c r="G35" s="1" t="str">
        <f>IF(LEN(F35),VLOOKUP(F35,'Compile Sheet'!$AE$1:$AH$23,2,FALSE),"")</f>
        <v/>
      </c>
      <c r="H35" s="1" t="str">
        <f>IF(LEN($G35),INDEX('Compile Sheet'!AG:AG,$G35),"")</f>
        <v/>
      </c>
      <c r="I35" s="1" t="str">
        <f>IF(LEN(G35),DEC2HEX(HEX2DEC(RIGHT(INDEX('Compile Sheet'!$AR:$AR,E35+1),7))-HEX2DEC(IF($G35,INDEX('Compile Sheet'!AH:AH,$G35)))),"")</f>
        <v/>
      </c>
      <c r="J35" s="1" t="str">
        <f t="shared" si="4"/>
        <v/>
      </c>
      <c r="L35" t="str">
        <f>IFERROR(IF(D35=0,"    &lt;Location file="""&amp;H35&amp;""" offset="""&amp;I35&amp;"""&gt;",IF(AND(D35=-1,D34&lt;&gt;-1),"    &lt;/Location&gt;",IF(D35&lt;-1,J35,"      "&amp;INDEX('Compile Sheet'!$CE:$CE,D35+INDEX('Compile Sheet'!$AK:$AK,C35))))),"")</f>
        <v/>
      </c>
      <c r="M35" s="30" t="str">
        <f t="shared" si="5"/>
        <v/>
      </c>
      <c r="N35" s="2"/>
    </row>
    <row r="36" spans="1:14">
      <c r="A36" s="1">
        <f t="shared" si="3"/>
        <v>7</v>
      </c>
      <c r="B36" s="1">
        <f>ROW()</f>
        <v>36</v>
      </c>
      <c r="C36" s="1" t="e">
        <f>IF(D36=-1,IF(C35-1&gt;MAX('Compile Sheet'!$AJ$1:$AJ$128),NA(),C35+1),C35)</f>
        <v>#VALUE!</v>
      </c>
      <c r="D36" s="1">
        <f>IFERROR(IF(D35+1&gt;INDEX('Compile Sheet'!$AL:$AL,C35)-1,-1,D35+1),D35-1)</f>
        <v>-31</v>
      </c>
      <c r="E36" s="1">
        <f>IF(D36=0,INDEX('Compile Sheet'!$AK:$AK,C36),0)</f>
        <v>0</v>
      </c>
      <c r="F36" s="1" t="str">
        <f>IF(E36,INDEX(Code!A:A,E36),"")</f>
        <v/>
      </c>
      <c r="G36" s="1" t="str">
        <f>IF(LEN(F36),VLOOKUP(F36,'Compile Sheet'!$AE$1:$AH$23,2,FALSE),"")</f>
        <v/>
      </c>
      <c r="H36" s="1" t="str">
        <f>IF(LEN($G36),INDEX('Compile Sheet'!AG:AG,$G36),"")</f>
        <v/>
      </c>
      <c r="I36" s="1" t="str">
        <f>IF(LEN(G36),DEC2HEX(HEX2DEC(RIGHT(INDEX('Compile Sheet'!$AR:$AR,E36+1),7))-HEX2DEC(IF($G36,INDEX('Compile Sheet'!AH:AH,$G36)))),"")</f>
        <v/>
      </c>
      <c r="J36" s="1" t="str">
        <f t="shared" si="4"/>
        <v/>
      </c>
      <c r="L36" t="str">
        <f>IFERROR(IF(D36=0,"    &lt;Location file="""&amp;H36&amp;""" offset="""&amp;I36&amp;"""&gt;",IF(AND(D36=-1,D35&lt;&gt;-1),"    &lt;/Location&gt;",IF(D36&lt;-1,J36,"      "&amp;INDEX('Compile Sheet'!$CE:$CE,D36+INDEX('Compile Sheet'!$AK:$AK,C36))))),"")</f>
        <v/>
      </c>
      <c r="M36" s="30" t="str">
        <f t="shared" si="5"/>
        <v/>
      </c>
      <c r="N36" s="2"/>
    </row>
    <row r="37" spans="1:14">
      <c r="A37" s="1">
        <f t="shared" si="3"/>
        <v>7</v>
      </c>
      <c r="B37" s="1">
        <f>ROW()</f>
        <v>37</v>
      </c>
      <c r="C37" s="1" t="e">
        <f>IF(D37=-1,IF(C36-1&gt;MAX('Compile Sheet'!$AJ$1:$AJ$128),NA(),C36+1),C36)</f>
        <v>#VALUE!</v>
      </c>
      <c r="D37" s="1">
        <f>IFERROR(IF(D36+1&gt;INDEX('Compile Sheet'!$AL:$AL,C36)-1,-1,D36+1),D36-1)</f>
        <v>-32</v>
      </c>
      <c r="E37" s="1">
        <f>IF(D37=0,INDEX('Compile Sheet'!$AK:$AK,C37),0)</f>
        <v>0</v>
      </c>
      <c r="F37" s="1" t="str">
        <f>IF(E37,INDEX(Code!A:A,E37),"")</f>
        <v/>
      </c>
      <c r="G37" s="1" t="str">
        <f>IF(LEN(F37),VLOOKUP(F37,'Compile Sheet'!$AE$1:$AH$23,2,FALSE),"")</f>
        <v/>
      </c>
      <c r="H37" s="1" t="str">
        <f>IF(LEN($G37),INDEX('Compile Sheet'!AG:AG,$G37),"")</f>
        <v/>
      </c>
      <c r="I37" s="1" t="str">
        <f>IF(LEN(G37),DEC2HEX(HEX2DEC(RIGHT(INDEX('Compile Sheet'!$AR:$AR,E37+1),7))-HEX2DEC(IF($G37,INDEX('Compile Sheet'!AH:AH,$G37)))),"")</f>
        <v/>
      </c>
      <c r="J37" s="1" t="str">
        <f t="shared" si="4"/>
        <v/>
      </c>
      <c r="L37" t="str">
        <f>IFERROR(IF(D37=0,"    &lt;Location file="""&amp;H37&amp;""" offset="""&amp;I37&amp;"""&gt;",IF(AND(D37=-1,D36&lt;&gt;-1),"    &lt;/Location&gt;",IF(D37&lt;-1,J37,"      "&amp;INDEX('Compile Sheet'!$CE:$CE,D37+INDEX('Compile Sheet'!$AK:$AK,C37))))),"")</f>
        <v/>
      </c>
      <c r="M37" s="30" t="str">
        <f t="shared" si="5"/>
        <v/>
      </c>
      <c r="N37" s="2"/>
    </row>
    <row r="38" spans="1:14">
      <c r="A38" s="1">
        <f t="shared" si="3"/>
        <v>7</v>
      </c>
      <c r="B38" s="1">
        <f>ROW()</f>
        <v>38</v>
      </c>
      <c r="C38" s="1" t="e">
        <f>IF(D38=-1,IF(C37-1&gt;MAX('Compile Sheet'!$AJ$1:$AJ$128),NA(),C37+1),C37)</f>
        <v>#VALUE!</v>
      </c>
      <c r="D38" s="1">
        <f>IFERROR(IF(D37+1&gt;INDEX('Compile Sheet'!$AL:$AL,C37)-1,-1,D37+1),D37-1)</f>
        <v>-33</v>
      </c>
      <c r="E38" s="1">
        <f>IF(D38=0,INDEX('Compile Sheet'!$AK:$AK,C38),0)</f>
        <v>0</v>
      </c>
      <c r="F38" s="1" t="str">
        <f>IF(E38,INDEX(Code!A:A,E38),"")</f>
        <v/>
      </c>
      <c r="G38" s="1" t="str">
        <f>IF(LEN(F38),VLOOKUP(F38,'Compile Sheet'!$AE$1:$AH$23,2,FALSE),"")</f>
        <v/>
      </c>
      <c r="H38" s="1" t="str">
        <f>IF(LEN($G38),INDEX('Compile Sheet'!AG:AG,$G38),"")</f>
        <v/>
      </c>
      <c r="I38" s="1" t="str">
        <f>IF(LEN(G38),DEC2HEX(HEX2DEC(RIGHT(INDEX('Compile Sheet'!$AR:$AR,E38+1),7))-HEX2DEC(IF($G38,INDEX('Compile Sheet'!AH:AH,$G38)))),"")</f>
        <v/>
      </c>
      <c r="J38" s="1" t="str">
        <f t="shared" si="4"/>
        <v/>
      </c>
      <c r="L38" t="str">
        <f>IFERROR(IF(D38=0,"    &lt;Location file="""&amp;H38&amp;""" offset="""&amp;I38&amp;"""&gt;",IF(AND(D38=-1,D37&lt;&gt;-1),"    &lt;/Location&gt;",IF(D38&lt;-1,J38,"      "&amp;INDEX('Compile Sheet'!$CE:$CE,D38+INDEX('Compile Sheet'!$AK:$AK,C38))))),"")</f>
        <v/>
      </c>
      <c r="M38" s="30" t="str">
        <f t="shared" si="5"/>
        <v/>
      </c>
      <c r="N38" s="2"/>
    </row>
    <row r="39" spans="1:14">
      <c r="A39" s="1">
        <f t="shared" si="3"/>
        <v>7</v>
      </c>
      <c r="B39" s="1">
        <f>ROW()</f>
        <v>39</v>
      </c>
      <c r="C39" s="1" t="e">
        <f>IF(D39=-1,IF(C38-1&gt;MAX('Compile Sheet'!$AJ$1:$AJ$128),NA(),C38+1),C38)</f>
        <v>#VALUE!</v>
      </c>
      <c r="D39" s="1">
        <f>IFERROR(IF(D38+1&gt;INDEX('Compile Sheet'!$AL:$AL,C38)-1,-1,D38+1),D38-1)</f>
        <v>-34</v>
      </c>
      <c r="E39" s="1">
        <f>IF(D39=0,INDEX('Compile Sheet'!$AK:$AK,C39),0)</f>
        <v>0</v>
      </c>
      <c r="F39" s="1" t="str">
        <f>IF(E39,INDEX(Code!A:A,E39),"")</f>
        <v/>
      </c>
      <c r="G39" s="1" t="str">
        <f>IF(LEN(F39),VLOOKUP(F39,'Compile Sheet'!$AE$1:$AH$23,2,FALSE),"")</f>
        <v/>
      </c>
      <c r="H39" s="1" t="str">
        <f>IF(LEN($G39),INDEX('Compile Sheet'!AG:AG,$G39),"")</f>
        <v/>
      </c>
      <c r="I39" s="1" t="str">
        <f>IF(LEN(G39),DEC2HEX(HEX2DEC(RIGHT(INDEX('Compile Sheet'!$AR:$AR,E39+1),7))-HEX2DEC(IF($G39,INDEX('Compile Sheet'!AH:AH,$G39)))),"")</f>
        <v/>
      </c>
      <c r="J39" s="1" t="str">
        <f t="shared" si="4"/>
        <v/>
      </c>
      <c r="L39" t="str">
        <f>IFERROR(IF(D39=0,"    &lt;Location file="""&amp;H39&amp;""" offset="""&amp;I39&amp;"""&gt;",IF(AND(D39=-1,D38&lt;&gt;-1),"    &lt;/Location&gt;",IF(D39&lt;-1,J39,"      "&amp;INDEX('Compile Sheet'!$CE:$CE,D39+INDEX('Compile Sheet'!$AK:$AK,C39))))),"")</f>
        <v/>
      </c>
      <c r="M39" s="30" t="str">
        <f t="shared" si="5"/>
        <v/>
      </c>
      <c r="N39" s="2"/>
    </row>
    <row r="40" spans="1:14">
      <c r="A40" s="1">
        <f t="shared" si="3"/>
        <v>7</v>
      </c>
      <c r="B40" s="1">
        <f>ROW()</f>
        <v>40</v>
      </c>
      <c r="C40" s="1" t="e">
        <f>IF(D40=-1,IF(C39-1&gt;MAX('Compile Sheet'!$AJ$1:$AJ$128),NA(),C39+1),C39)</f>
        <v>#VALUE!</v>
      </c>
      <c r="D40" s="1">
        <f>IFERROR(IF(D39+1&gt;INDEX('Compile Sheet'!$AL:$AL,C39)-1,-1,D39+1),D39-1)</f>
        <v>-35</v>
      </c>
      <c r="E40" s="1">
        <f>IF(D40=0,INDEX('Compile Sheet'!$AK:$AK,C40),0)</f>
        <v>0</v>
      </c>
      <c r="F40" s="1" t="str">
        <f>IF(E40,INDEX(Code!A:A,E40),"")</f>
        <v/>
      </c>
      <c r="G40" s="1" t="str">
        <f>IF(LEN(F40),VLOOKUP(F40,'Compile Sheet'!$AE$1:$AH$23,2,FALSE),"")</f>
        <v/>
      </c>
      <c r="H40" s="1" t="str">
        <f>IF(LEN($G40),INDEX('Compile Sheet'!AG:AG,$G40),"")</f>
        <v/>
      </c>
      <c r="I40" s="1" t="str">
        <f>IF(LEN(G40),DEC2HEX(HEX2DEC(RIGHT(INDEX('Compile Sheet'!$AR:$AR,E40+1),7))-HEX2DEC(IF($G40,INDEX('Compile Sheet'!AH:AH,$G40)))),"")</f>
        <v/>
      </c>
      <c r="J40" s="1" t="str">
        <f t="shared" si="4"/>
        <v/>
      </c>
      <c r="L40" t="str">
        <f>IFERROR(IF(D40=0,"    &lt;Location file="""&amp;H40&amp;""" offset="""&amp;I40&amp;"""&gt;",IF(AND(D40=-1,D39&lt;&gt;-1),"    &lt;/Location&gt;",IF(D40&lt;-1,J40,"      "&amp;INDEX('Compile Sheet'!$CE:$CE,D40+INDEX('Compile Sheet'!$AK:$AK,C40))))),"")</f>
        <v/>
      </c>
      <c r="M40" s="30" t="str">
        <f t="shared" si="5"/>
        <v/>
      </c>
      <c r="N40" s="2"/>
    </row>
    <row r="41" spans="1:14">
      <c r="A41" s="1">
        <f t="shared" si="3"/>
        <v>7</v>
      </c>
      <c r="B41" s="1">
        <f>ROW()</f>
        <v>41</v>
      </c>
      <c r="C41" s="1" t="e">
        <f>IF(D41=-1,IF(C40-1&gt;MAX('Compile Sheet'!$AJ$1:$AJ$128),NA(),C40+1),C40)</f>
        <v>#VALUE!</v>
      </c>
      <c r="D41" s="1">
        <f>IFERROR(IF(D40+1&gt;INDEX('Compile Sheet'!$AL:$AL,C40)-1,-1,D40+1),D40-1)</f>
        <v>-36</v>
      </c>
      <c r="E41" s="1">
        <f>IF(D41=0,INDEX('Compile Sheet'!$AK:$AK,C41),0)</f>
        <v>0</v>
      </c>
      <c r="F41" s="1" t="str">
        <f>IF(E41,INDEX(Code!A:A,E41),"")</f>
        <v/>
      </c>
      <c r="G41" s="1" t="str">
        <f>IF(LEN(F41),VLOOKUP(F41,'Compile Sheet'!$AE$1:$AH$23,2,FALSE),"")</f>
        <v/>
      </c>
      <c r="H41" s="1" t="str">
        <f>IF(LEN($G41),INDEX('Compile Sheet'!AG:AG,$G41),"")</f>
        <v/>
      </c>
      <c r="I41" s="1" t="str">
        <f>IF(LEN(G41),DEC2HEX(HEX2DEC(RIGHT(INDEX('Compile Sheet'!$AR:$AR,E41+1),7))-HEX2DEC(IF($G41,INDEX('Compile Sheet'!AH:AH,$G41)))),"")</f>
        <v/>
      </c>
      <c r="J41" s="1" t="str">
        <f t="shared" si="4"/>
        <v/>
      </c>
      <c r="L41" t="str">
        <f>IFERROR(IF(D41=0,"    &lt;Location file="""&amp;H41&amp;""" offset="""&amp;I41&amp;"""&gt;",IF(AND(D41=-1,D40&lt;&gt;-1),"    &lt;/Location&gt;",IF(D41&lt;-1,J41,"      "&amp;INDEX('Compile Sheet'!$CE:$CE,D41+INDEX('Compile Sheet'!$AK:$AK,C41))))),"")</f>
        <v/>
      </c>
      <c r="M41" s="30" t="str">
        <f t="shared" si="5"/>
        <v/>
      </c>
      <c r="N41" s="2"/>
    </row>
    <row r="42" spans="1:14">
      <c r="A42" s="1">
        <f t="shared" si="3"/>
        <v>7</v>
      </c>
      <c r="B42" s="1">
        <f>ROW()</f>
        <v>42</v>
      </c>
      <c r="C42" s="1" t="e">
        <f>IF(D42=-1,IF(C41-1&gt;MAX('Compile Sheet'!$AJ$1:$AJ$128),NA(),C41+1),C41)</f>
        <v>#VALUE!</v>
      </c>
      <c r="D42" s="1">
        <f>IFERROR(IF(D41+1&gt;INDEX('Compile Sheet'!$AL:$AL,C41)-1,-1,D41+1),D41-1)</f>
        <v>-37</v>
      </c>
      <c r="E42" s="1">
        <f>IF(D42=0,INDEX('Compile Sheet'!$AK:$AK,C42),0)</f>
        <v>0</v>
      </c>
      <c r="F42" s="1" t="str">
        <f>IF(E42,INDEX(Code!A:A,E42),"")</f>
        <v/>
      </c>
      <c r="G42" s="1" t="str">
        <f>IF(LEN(F42),VLOOKUP(F42,'Compile Sheet'!$AE$1:$AH$23,2,FALSE),"")</f>
        <v/>
      </c>
      <c r="H42" s="1" t="str">
        <f>IF(LEN($G42),INDEX('Compile Sheet'!AG:AG,$G42),"")</f>
        <v/>
      </c>
      <c r="I42" s="1" t="str">
        <f>IF(LEN(G42),DEC2HEX(HEX2DEC(RIGHT(INDEX('Compile Sheet'!$AR:$AR,E42+1),7))-HEX2DEC(IF($G42,INDEX('Compile Sheet'!AH:AH,$G42)))),"")</f>
        <v/>
      </c>
      <c r="J42" s="1" t="str">
        <f t="shared" si="4"/>
        <v/>
      </c>
      <c r="L42" t="str">
        <f>IFERROR(IF(D42=0,"    &lt;Location file="""&amp;H42&amp;""" offset="""&amp;I42&amp;"""&gt;",IF(AND(D42=-1,D41&lt;&gt;-1),"    &lt;/Location&gt;",IF(D42&lt;-1,J42,"      "&amp;INDEX('Compile Sheet'!$CE:$CE,D42+INDEX('Compile Sheet'!$AK:$AK,C42))))),"")</f>
        <v/>
      </c>
      <c r="M42" s="30" t="str">
        <f t="shared" si="5"/>
        <v/>
      </c>
      <c r="N42" s="2"/>
    </row>
    <row r="43" spans="1:14">
      <c r="A43" s="1">
        <f t="shared" si="3"/>
        <v>7</v>
      </c>
      <c r="B43" s="1">
        <f>ROW()</f>
        <v>43</v>
      </c>
      <c r="C43" s="1" t="e">
        <f>IF(D43=-1,IF(C42-1&gt;MAX('Compile Sheet'!$AJ$1:$AJ$128),NA(),C42+1),C42)</f>
        <v>#VALUE!</v>
      </c>
      <c r="D43" s="1">
        <f>IFERROR(IF(D42+1&gt;INDEX('Compile Sheet'!$AL:$AL,C42)-1,-1,D42+1),D42-1)</f>
        <v>-38</v>
      </c>
      <c r="E43" s="1">
        <f>IF(D43=0,INDEX('Compile Sheet'!$AK:$AK,C43),0)</f>
        <v>0</v>
      </c>
      <c r="F43" s="1" t="str">
        <f>IF(E43,INDEX(Code!A:A,E43),"")</f>
        <v/>
      </c>
      <c r="G43" s="1" t="str">
        <f>IF(LEN(F43),VLOOKUP(F43,'Compile Sheet'!$AE$1:$AH$23,2,FALSE),"")</f>
        <v/>
      </c>
      <c r="H43" s="1" t="str">
        <f>IF(LEN($G43),INDEX('Compile Sheet'!AG:AG,$G43),"")</f>
        <v/>
      </c>
      <c r="I43" s="1" t="str">
        <f>IF(LEN(G43),DEC2HEX(HEX2DEC(RIGHT(INDEX('Compile Sheet'!$AR:$AR,E43+1),7))-HEX2DEC(IF($G43,INDEX('Compile Sheet'!AH:AH,$G43)))),"")</f>
        <v/>
      </c>
      <c r="J43" s="1" t="str">
        <f t="shared" si="4"/>
        <v/>
      </c>
      <c r="L43" t="str">
        <f>IFERROR(IF(D43=0,"    &lt;Location file="""&amp;H43&amp;""" offset="""&amp;I43&amp;"""&gt;",IF(AND(D43=-1,D42&lt;&gt;-1),"    &lt;/Location&gt;",IF(D43&lt;-1,J43,"      "&amp;INDEX('Compile Sheet'!$CE:$CE,D43+INDEX('Compile Sheet'!$AK:$AK,C43))))),"")</f>
        <v/>
      </c>
      <c r="M43" s="30" t="str">
        <f t="shared" si="5"/>
        <v/>
      </c>
      <c r="N43" s="2"/>
    </row>
    <row r="44" spans="1:14">
      <c r="A44" s="1">
        <f t="shared" si="3"/>
        <v>7</v>
      </c>
      <c r="B44" s="1">
        <f>ROW()</f>
        <v>44</v>
      </c>
      <c r="C44" s="1" t="e">
        <f>IF(D44=-1,IF(C43-1&gt;MAX('Compile Sheet'!$AJ$1:$AJ$128),NA(),C43+1),C43)</f>
        <v>#VALUE!</v>
      </c>
      <c r="D44" s="1">
        <f>IFERROR(IF(D43+1&gt;INDEX('Compile Sheet'!$AL:$AL,C43)-1,-1,D43+1),D43-1)</f>
        <v>-39</v>
      </c>
      <c r="E44" s="1">
        <f>IF(D44=0,INDEX('Compile Sheet'!$AK:$AK,C44),0)</f>
        <v>0</v>
      </c>
      <c r="F44" s="1" t="str">
        <f>IF(E44,INDEX(Code!A:A,E44),"")</f>
        <v/>
      </c>
      <c r="G44" s="1" t="str">
        <f>IF(LEN(F44),VLOOKUP(F44,'Compile Sheet'!$AE$1:$AH$23,2,FALSE),"")</f>
        <v/>
      </c>
      <c r="H44" s="1" t="str">
        <f>IF(LEN($G44),INDEX('Compile Sheet'!AG:AG,$G44),"")</f>
        <v/>
      </c>
      <c r="I44" s="1" t="str">
        <f>IF(LEN(G44),DEC2HEX(HEX2DEC(RIGHT(INDEX('Compile Sheet'!$AR:$AR,E44+1),7))-HEX2DEC(IF($G44,INDEX('Compile Sheet'!AH:AH,$G44)))),"")</f>
        <v/>
      </c>
      <c r="J44" s="1" t="str">
        <f t="shared" si="4"/>
        <v/>
      </c>
      <c r="L44" t="str">
        <f>IFERROR(IF(D44=0,"    &lt;Location file="""&amp;H44&amp;""" offset="""&amp;I44&amp;"""&gt;",IF(AND(D44=-1,D43&lt;&gt;-1),"    &lt;/Location&gt;",IF(D44&lt;-1,J44,"      "&amp;INDEX('Compile Sheet'!$CE:$CE,D44+INDEX('Compile Sheet'!$AK:$AK,C44))))),"")</f>
        <v/>
      </c>
      <c r="M44" s="30" t="str">
        <f t="shared" si="5"/>
        <v/>
      </c>
      <c r="N44" s="2"/>
    </row>
    <row r="45" spans="1:14">
      <c r="A45" s="1">
        <f t="shared" si="3"/>
        <v>7</v>
      </c>
      <c r="B45" s="1">
        <f>ROW()</f>
        <v>45</v>
      </c>
      <c r="C45" s="1" t="e">
        <f>IF(D45=-1,IF(C44-1&gt;MAX('Compile Sheet'!$AJ$1:$AJ$128),NA(),C44+1),C44)</f>
        <v>#VALUE!</v>
      </c>
      <c r="D45" s="1">
        <f>IFERROR(IF(D44+1&gt;INDEX('Compile Sheet'!$AL:$AL,C44)-1,-1,D44+1),D44-1)</f>
        <v>-40</v>
      </c>
      <c r="E45" s="1">
        <f>IF(D45=0,INDEX('Compile Sheet'!$AK:$AK,C45),0)</f>
        <v>0</v>
      </c>
      <c r="F45" s="1" t="str">
        <f>IF(E45,INDEX(Code!A:A,E45),"")</f>
        <v/>
      </c>
      <c r="G45" s="1" t="str">
        <f>IF(LEN(F45),VLOOKUP(F45,'Compile Sheet'!$AE$1:$AH$23,2,FALSE),"")</f>
        <v/>
      </c>
      <c r="H45" s="1" t="str">
        <f>IF(LEN($G45),INDEX('Compile Sheet'!AG:AG,$G45),"")</f>
        <v/>
      </c>
      <c r="I45" s="1" t="str">
        <f>IF(LEN(G45),DEC2HEX(HEX2DEC(RIGHT(INDEX('Compile Sheet'!$AR:$AR,E45+1),7))-HEX2DEC(IF($G45,INDEX('Compile Sheet'!AH:AH,$G45)))),"")</f>
        <v/>
      </c>
      <c r="J45" s="1" t="str">
        <f t="shared" si="4"/>
        <v/>
      </c>
      <c r="L45" t="str">
        <f>IFERROR(IF(D45=0,"    &lt;Location file="""&amp;H45&amp;""" offset="""&amp;I45&amp;"""&gt;",IF(AND(D45=-1,D44&lt;&gt;-1),"    &lt;/Location&gt;",IF(D45&lt;-1,J45,"      "&amp;INDEX('Compile Sheet'!$CE:$CE,D45+INDEX('Compile Sheet'!$AK:$AK,C45))))),"")</f>
        <v/>
      </c>
      <c r="M45" s="30" t="str">
        <f t="shared" si="5"/>
        <v/>
      </c>
      <c r="N45" s="2"/>
    </row>
    <row r="46" spans="1:14">
      <c r="A46" s="1">
        <f t="shared" si="3"/>
        <v>7</v>
      </c>
      <c r="B46" s="1">
        <f>ROW()</f>
        <v>46</v>
      </c>
      <c r="C46" s="1" t="e">
        <f>IF(D46=-1,IF(C45-1&gt;MAX('Compile Sheet'!$AJ$1:$AJ$128),NA(),C45+1),C45)</f>
        <v>#VALUE!</v>
      </c>
      <c r="D46" s="1">
        <f>IFERROR(IF(D45+1&gt;INDEX('Compile Sheet'!$AL:$AL,C45)-1,-1,D45+1),D45-1)</f>
        <v>-41</v>
      </c>
      <c r="E46" s="1">
        <f>IF(D46=0,INDEX('Compile Sheet'!$AK:$AK,C46),0)</f>
        <v>0</v>
      </c>
      <c r="F46" s="1" t="str">
        <f>IF(E46,INDEX(Code!A:A,E46),"")</f>
        <v/>
      </c>
      <c r="G46" s="1" t="str">
        <f>IF(LEN(F46),VLOOKUP(F46,'Compile Sheet'!$AE$1:$AH$23,2,FALSE),"")</f>
        <v/>
      </c>
      <c r="H46" s="1" t="str">
        <f>IF(LEN($G46),INDEX('Compile Sheet'!AG:AG,$G46),"")</f>
        <v/>
      </c>
      <c r="I46" s="1" t="str">
        <f>IF(LEN(G46),DEC2HEX(HEX2DEC(RIGHT(INDEX('Compile Sheet'!$AR:$AR,E46+1),7))-HEX2DEC(IF($G46,INDEX('Compile Sheet'!AH:AH,$G46)))),"")</f>
        <v/>
      </c>
      <c r="J46" s="1" t="str">
        <f t="shared" si="4"/>
        <v/>
      </c>
      <c r="L46" t="str">
        <f>IFERROR(IF(D46=0,"    &lt;Location file="""&amp;H46&amp;""" offset="""&amp;I46&amp;"""&gt;",IF(AND(D46=-1,D45&lt;&gt;-1),"    &lt;/Location&gt;",IF(D46&lt;-1,J46,"      "&amp;INDEX('Compile Sheet'!$CE:$CE,D46+INDEX('Compile Sheet'!$AK:$AK,C46))))),"")</f>
        <v/>
      </c>
      <c r="M46" s="30" t="str">
        <f t="shared" si="5"/>
        <v/>
      </c>
      <c r="N46" s="2"/>
    </row>
    <row r="47" spans="1:14">
      <c r="A47" s="1">
        <f t="shared" si="3"/>
        <v>7</v>
      </c>
      <c r="B47" s="1">
        <f>ROW()</f>
        <v>47</v>
      </c>
      <c r="C47" s="1" t="e">
        <f>IF(D47=-1,IF(C46-1&gt;MAX('Compile Sheet'!$AJ$1:$AJ$128),NA(),C46+1),C46)</f>
        <v>#VALUE!</v>
      </c>
      <c r="D47" s="1">
        <f>IFERROR(IF(D46+1&gt;INDEX('Compile Sheet'!$AL:$AL,C46)-1,-1,D46+1),D46-1)</f>
        <v>-42</v>
      </c>
      <c r="E47" s="1">
        <f>IF(D47=0,INDEX('Compile Sheet'!$AK:$AK,C47),0)</f>
        <v>0</v>
      </c>
      <c r="F47" s="1" t="str">
        <f>IF(E47,INDEX(Code!A:A,E47),"")</f>
        <v/>
      </c>
      <c r="G47" s="1" t="str">
        <f>IF(LEN(F47),VLOOKUP(F47,'Compile Sheet'!$AE$1:$AH$23,2,FALSE),"")</f>
        <v/>
      </c>
      <c r="H47" s="1" t="str">
        <f>IF(LEN($G47),INDEX('Compile Sheet'!AG:AG,$G47),"")</f>
        <v/>
      </c>
      <c r="I47" s="1" t="str">
        <f>IF(LEN(G47),DEC2HEX(HEX2DEC(RIGHT(INDEX('Compile Sheet'!$AR:$AR,E47+1),7))-HEX2DEC(IF($G47,INDEX('Compile Sheet'!AH:AH,$G47)))),"")</f>
        <v/>
      </c>
      <c r="J47" s="1" t="str">
        <f t="shared" si="4"/>
        <v/>
      </c>
      <c r="L47" t="str">
        <f>IFERROR(IF(D47=0,"    &lt;Location file="""&amp;H47&amp;""" offset="""&amp;I47&amp;"""&gt;",IF(AND(D47=-1,D46&lt;&gt;-1),"    &lt;/Location&gt;",IF(D47&lt;-1,J47,"      "&amp;INDEX('Compile Sheet'!$CE:$CE,D47+INDEX('Compile Sheet'!$AK:$AK,C47))))),"")</f>
        <v/>
      </c>
      <c r="M47" s="30" t="str">
        <f t="shared" si="5"/>
        <v/>
      </c>
      <c r="N47" s="2"/>
    </row>
    <row r="48" spans="1:14">
      <c r="A48" s="1">
        <f t="shared" si="3"/>
        <v>7</v>
      </c>
      <c r="B48" s="1">
        <f>ROW()</f>
        <v>48</v>
      </c>
      <c r="C48" s="1" t="e">
        <f>IF(D48=-1,IF(C47-1&gt;MAX('Compile Sheet'!$AJ$1:$AJ$128),NA(),C47+1),C47)</f>
        <v>#VALUE!</v>
      </c>
      <c r="D48" s="1">
        <f>IFERROR(IF(D47+1&gt;INDEX('Compile Sheet'!$AL:$AL,C47)-1,-1,D47+1),D47-1)</f>
        <v>-43</v>
      </c>
      <c r="E48" s="1">
        <f>IF(D48=0,INDEX('Compile Sheet'!$AK:$AK,C48),0)</f>
        <v>0</v>
      </c>
      <c r="F48" s="1" t="str">
        <f>IF(E48,INDEX(Code!A:A,E48),"")</f>
        <v/>
      </c>
      <c r="G48" s="1" t="str">
        <f>IF(LEN(F48),VLOOKUP(F48,'Compile Sheet'!$AE$1:$AH$23,2,FALSE),"")</f>
        <v/>
      </c>
      <c r="H48" s="1" t="str">
        <f>IF(LEN($G48),INDEX('Compile Sheet'!AG:AG,$G48),"")</f>
        <v/>
      </c>
      <c r="I48" s="1" t="str">
        <f>IF(LEN(G48),DEC2HEX(HEX2DEC(RIGHT(INDEX('Compile Sheet'!$AR:$AR,E48+1),7))-HEX2DEC(IF($G48,INDEX('Compile Sheet'!AH:AH,$G48)))),"")</f>
        <v/>
      </c>
      <c r="J48" s="1" t="str">
        <f t="shared" si="4"/>
        <v/>
      </c>
      <c r="L48" t="str">
        <f>IFERROR(IF(D48=0,"    &lt;Location file="""&amp;H48&amp;""" offset="""&amp;I48&amp;"""&gt;",IF(AND(D48=-1,D47&lt;&gt;-1),"    &lt;/Location&gt;",IF(D48&lt;-1,J48,"      "&amp;INDEX('Compile Sheet'!$CE:$CE,D48+INDEX('Compile Sheet'!$AK:$AK,C48))))),"")</f>
        <v/>
      </c>
      <c r="M48" s="30" t="str">
        <f t="shared" si="5"/>
        <v/>
      </c>
      <c r="N48" s="2"/>
    </row>
    <row r="49" spans="1:14">
      <c r="A49" s="1">
        <f t="shared" si="3"/>
        <v>7</v>
      </c>
      <c r="B49" s="1">
        <f>ROW()</f>
        <v>49</v>
      </c>
      <c r="C49" s="1" t="e">
        <f>IF(D49=-1,IF(C48-1&gt;MAX('Compile Sheet'!$AJ$1:$AJ$128),NA(),C48+1),C48)</f>
        <v>#VALUE!</v>
      </c>
      <c r="D49" s="1">
        <f>IFERROR(IF(D48+1&gt;INDEX('Compile Sheet'!$AL:$AL,C48)-1,-1,D48+1),D48-1)</f>
        <v>-44</v>
      </c>
      <c r="E49" s="1">
        <f>IF(D49=0,INDEX('Compile Sheet'!$AK:$AK,C49),0)</f>
        <v>0</v>
      </c>
      <c r="F49" s="1" t="str">
        <f>IF(E49,INDEX(Code!A:A,E49),"")</f>
        <v/>
      </c>
      <c r="G49" s="1" t="str">
        <f>IF(LEN(F49),VLOOKUP(F49,'Compile Sheet'!$AE$1:$AH$23,2,FALSE),"")</f>
        <v/>
      </c>
      <c r="H49" s="1" t="str">
        <f>IF(LEN($G49),INDEX('Compile Sheet'!AG:AG,$G49),"")</f>
        <v/>
      </c>
      <c r="I49" s="1" t="str">
        <f>IF(LEN(G49),DEC2HEX(HEX2DEC(RIGHT(INDEX('Compile Sheet'!$AR:$AR,E49+1),7))-HEX2DEC(IF($G49,INDEX('Compile Sheet'!AH:AH,$G49)))),"")</f>
        <v/>
      </c>
      <c r="J49" s="1" t="str">
        <f t="shared" si="4"/>
        <v/>
      </c>
      <c r="L49" t="str">
        <f>IFERROR(IF(D49=0,"    &lt;Location file="""&amp;H49&amp;""" offset="""&amp;I49&amp;"""&gt;",IF(AND(D49=-1,D48&lt;&gt;-1),"    &lt;/Location&gt;",IF(D49&lt;-1,J49,"      "&amp;INDEX('Compile Sheet'!$CE:$CE,D49+INDEX('Compile Sheet'!$AK:$AK,C49))))),"")</f>
        <v/>
      </c>
      <c r="M49" s="30" t="str">
        <f t="shared" si="5"/>
        <v/>
      </c>
      <c r="N49" s="2"/>
    </row>
    <row r="50" spans="1:14">
      <c r="A50" s="1">
        <f t="shared" si="3"/>
        <v>7</v>
      </c>
      <c r="B50" s="1">
        <f>ROW()</f>
        <v>50</v>
      </c>
      <c r="C50" s="1" t="e">
        <f>IF(D50=-1,IF(C49-1&gt;MAX('Compile Sheet'!$AJ$1:$AJ$128),NA(),C49+1),C49)</f>
        <v>#VALUE!</v>
      </c>
      <c r="D50" s="1">
        <f>IFERROR(IF(D49+1&gt;INDEX('Compile Sheet'!$AL:$AL,C49)-1,-1,D49+1),D49-1)</f>
        <v>-45</v>
      </c>
      <c r="E50" s="1">
        <f>IF(D50=0,INDEX('Compile Sheet'!$AK:$AK,C50),0)</f>
        <v>0</v>
      </c>
      <c r="F50" s="1" t="str">
        <f>IF(E50,INDEX(Code!A:A,E50),"")</f>
        <v/>
      </c>
      <c r="G50" s="1" t="str">
        <f>IF(LEN(F50),VLOOKUP(F50,'Compile Sheet'!$AE$1:$AH$23,2,FALSE),"")</f>
        <v/>
      </c>
      <c r="H50" s="1" t="str">
        <f>IF(LEN($G50),INDEX('Compile Sheet'!AG:AG,$G50),"")</f>
        <v/>
      </c>
      <c r="I50" s="1" t="str">
        <f>IF(LEN(G50),DEC2HEX(HEX2DEC(RIGHT(INDEX('Compile Sheet'!$AR:$AR,E50+1),7))-HEX2DEC(IF($G50,INDEX('Compile Sheet'!AH:AH,$G50)))),"")</f>
        <v/>
      </c>
      <c r="J50" s="1" t="str">
        <f t="shared" si="4"/>
        <v/>
      </c>
      <c r="L50" t="str">
        <f>IFERROR(IF(D50=0,"    &lt;Location file="""&amp;H50&amp;""" offset="""&amp;I50&amp;"""&gt;",IF(AND(D50=-1,D49&lt;&gt;-1),"    &lt;/Location&gt;",IF(D50&lt;-1,J50,"      "&amp;INDEX('Compile Sheet'!$CE:$CE,D50+INDEX('Compile Sheet'!$AK:$AK,C50))))),"")</f>
        <v/>
      </c>
      <c r="M50" s="30" t="str">
        <f t="shared" si="5"/>
        <v/>
      </c>
      <c r="N50" s="2"/>
    </row>
    <row r="51" spans="1:14">
      <c r="A51" s="1">
        <f t="shared" si="3"/>
        <v>7</v>
      </c>
      <c r="B51" s="1">
        <f>ROW()</f>
        <v>51</v>
      </c>
      <c r="C51" s="1" t="e">
        <f>IF(D51=-1,IF(C50-1&gt;MAX('Compile Sheet'!$AJ$1:$AJ$128),NA(),C50+1),C50)</f>
        <v>#VALUE!</v>
      </c>
      <c r="D51" s="1">
        <f>IFERROR(IF(D50+1&gt;INDEX('Compile Sheet'!$AL:$AL,C50)-1,-1,D50+1),D50-1)</f>
        <v>-46</v>
      </c>
      <c r="E51" s="1">
        <f>IF(D51=0,INDEX('Compile Sheet'!$AK:$AK,C51),0)</f>
        <v>0</v>
      </c>
      <c r="F51" s="1" t="str">
        <f>IF(E51,INDEX(Code!A:A,E51),"")</f>
        <v/>
      </c>
      <c r="G51" s="1" t="str">
        <f>IF(LEN(F51),VLOOKUP(F51,'Compile Sheet'!$AE$1:$AH$23,2,FALSE),"")</f>
        <v/>
      </c>
      <c r="H51" s="1" t="str">
        <f>IF(LEN($G51),INDEX('Compile Sheet'!AG:AG,$G51),"")</f>
        <v/>
      </c>
      <c r="I51" s="1" t="str">
        <f>IF(LEN(G51),DEC2HEX(HEX2DEC(RIGHT(INDEX('Compile Sheet'!$AR:$AR,E51+1),7))-HEX2DEC(IF($G51,INDEX('Compile Sheet'!AH:AH,$G51)))),"")</f>
        <v/>
      </c>
      <c r="J51" s="1" t="str">
        <f t="shared" si="4"/>
        <v/>
      </c>
      <c r="L51" t="str">
        <f>IFERROR(IF(D51=0,"    &lt;Location file="""&amp;H51&amp;""" offset="""&amp;I51&amp;"""&gt;",IF(AND(D51=-1,D50&lt;&gt;-1),"    &lt;/Location&gt;",IF(D51&lt;-1,J51,"      "&amp;INDEX('Compile Sheet'!$CE:$CE,D51+INDEX('Compile Sheet'!$AK:$AK,C51))))),"")</f>
        <v/>
      </c>
      <c r="M51" s="30" t="str">
        <f t="shared" si="5"/>
        <v/>
      </c>
      <c r="N51" s="2"/>
    </row>
    <row r="52" spans="1:14">
      <c r="A52" s="1">
        <f t="shared" si="3"/>
        <v>7</v>
      </c>
      <c r="B52" s="1">
        <f>ROW()</f>
        <v>52</v>
      </c>
      <c r="C52" s="1" t="e">
        <f>IF(D52=-1,IF(C51-1&gt;MAX('Compile Sheet'!$AJ$1:$AJ$128),NA(),C51+1),C51)</f>
        <v>#VALUE!</v>
      </c>
      <c r="D52" s="1">
        <f>IFERROR(IF(D51+1&gt;INDEX('Compile Sheet'!$AL:$AL,C51)-1,-1,D51+1),D51-1)</f>
        <v>-47</v>
      </c>
      <c r="E52" s="1">
        <f>IF(D52=0,INDEX('Compile Sheet'!$AK:$AK,C52),0)</f>
        <v>0</v>
      </c>
      <c r="F52" s="1" t="str">
        <f>IF(E52,INDEX(Code!A:A,E52),"")</f>
        <v/>
      </c>
      <c r="G52" s="1" t="str">
        <f>IF(LEN(F52),VLOOKUP(F52,'Compile Sheet'!$AE$1:$AH$23,2,FALSE),"")</f>
        <v/>
      </c>
      <c r="H52" s="1" t="str">
        <f>IF(LEN($G52),INDEX('Compile Sheet'!AG:AG,$G52),"")</f>
        <v/>
      </c>
      <c r="I52" s="1" t="str">
        <f>IF(LEN(G52),DEC2HEX(HEX2DEC(RIGHT(INDEX('Compile Sheet'!$AR:$AR,E52+1),7))-HEX2DEC(IF($G52,INDEX('Compile Sheet'!AH:AH,$G52)))),"")</f>
        <v/>
      </c>
      <c r="J52" s="1" t="str">
        <f t="shared" si="4"/>
        <v/>
      </c>
      <c r="L52" t="str">
        <f>IFERROR(IF(D52=0,"    &lt;Location file="""&amp;H52&amp;""" offset="""&amp;I52&amp;"""&gt;",IF(AND(D52=-1,D51&lt;&gt;-1),"    &lt;/Location&gt;",IF(D52&lt;-1,J52,"      "&amp;INDEX('Compile Sheet'!$CE:$CE,D52+INDEX('Compile Sheet'!$AK:$AK,C52))))),"")</f>
        <v/>
      </c>
      <c r="M52" s="30" t="str">
        <f t="shared" si="5"/>
        <v/>
      </c>
      <c r="N52" s="2"/>
    </row>
    <row r="53" spans="1:14">
      <c r="A53" s="1">
        <f t="shared" si="3"/>
        <v>7</v>
      </c>
      <c r="B53" s="1">
        <f>ROW()</f>
        <v>53</v>
      </c>
      <c r="C53" s="1" t="e">
        <f>IF(D53=-1,IF(C52-1&gt;MAX('Compile Sheet'!$AJ$1:$AJ$128),NA(),C52+1),C52)</f>
        <v>#VALUE!</v>
      </c>
      <c r="D53" s="1">
        <f>IFERROR(IF(D52+1&gt;INDEX('Compile Sheet'!$AL:$AL,C52)-1,-1,D52+1),D52-1)</f>
        <v>-48</v>
      </c>
      <c r="E53" s="1">
        <f>IF(D53=0,INDEX('Compile Sheet'!$AK:$AK,C53),0)</f>
        <v>0</v>
      </c>
      <c r="F53" s="1" t="str">
        <f>IF(E53,INDEX(Code!A:A,E53),"")</f>
        <v/>
      </c>
      <c r="G53" s="1" t="str">
        <f>IF(LEN(F53),VLOOKUP(F53,'Compile Sheet'!$AE$1:$AH$23,2,FALSE),"")</f>
        <v/>
      </c>
      <c r="H53" s="1" t="str">
        <f>IF(LEN($G53),INDEX('Compile Sheet'!AG:AG,$G53),"")</f>
        <v/>
      </c>
      <c r="I53" s="1" t="str">
        <f>IF(LEN(G53),DEC2HEX(HEX2DEC(RIGHT(INDEX('Compile Sheet'!$AR:$AR,E53+1),7))-HEX2DEC(IF($G53,INDEX('Compile Sheet'!AH:AH,$G53)))),"")</f>
        <v/>
      </c>
      <c r="J53" s="1" t="str">
        <f t="shared" si="4"/>
        <v/>
      </c>
      <c r="L53" t="str">
        <f>IFERROR(IF(D53=0,"    &lt;Location file="""&amp;H53&amp;""" offset="""&amp;I53&amp;"""&gt;",IF(AND(D53=-1,D52&lt;&gt;-1),"    &lt;/Location&gt;",IF(D53&lt;-1,J53,"      "&amp;INDEX('Compile Sheet'!$CE:$CE,D53+INDEX('Compile Sheet'!$AK:$AK,C53))))),"")</f>
        <v/>
      </c>
      <c r="M53" s="30" t="str">
        <f t="shared" si="5"/>
        <v/>
      </c>
      <c r="N53" s="2"/>
    </row>
    <row r="54" spans="1:14">
      <c r="A54" s="1">
        <f t="shared" si="3"/>
        <v>7</v>
      </c>
      <c r="B54" s="1">
        <f>ROW()</f>
        <v>54</v>
      </c>
      <c r="C54" s="1" t="e">
        <f>IF(D54=-1,IF(C53-1&gt;MAX('Compile Sheet'!$AJ$1:$AJ$128),NA(),C53+1),C53)</f>
        <v>#VALUE!</v>
      </c>
      <c r="D54" s="1">
        <f>IFERROR(IF(D53+1&gt;INDEX('Compile Sheet'!$AL:$AL,C53)-1,-1,D53+1),D53-1)</f>
        <v>-49</v>
      </c>
      <c r="E54" s="1">
        <f>IF(D54=0,INDEX('Compile Sheet'!$AK:$AK,C54),0)</f>
        <v>0</v>
      </c>
      <c r="F54" s="1" t="str">
        <f>IF(E54,INDEX(Code!A:A,E54),"")</f>
        <v/>
      </c>
      <c r="G54" s="1" t="str">
        <f>IF(LEN(F54),VLOOKUP(F54,'Compile Sheet'!$AE$1:$AH$23,2,FALSE),"")</f>
        <v/>
      </c>
      <c r="H54" s="1" t="str">
        <f>IF(LEN($G54),INDEX('Compile Sheet'!AG:AG,$G54),"")</f>
        <v/>
      </c>
      <c r="I54" s="1" t="str">
        <f>IF(LEN(G54),DEC2HEX(HEX2DEC(RIGHT(INDEX('Compile Sheet'!$AR:$AR,E54+1),7))-HEX2DEC(IF($G54,INDEX('Compile Sheet'!AH:AH,$G54)))),"")</f>
        <v/>
      </c>
      <c r="J54" s="1" t="str">
        <f t="shared" si="4"/>
        <v/>
      </c>
      <c r="L54" t="str">
        <f>IFERROR(IF(D54=0,"    &lt;Location file="""&amp;H54&amp;""" offset="""&amp;I54&amp;"""&gt;",IF(AND(D54=-1,D53&lt;&gt;-1),"    &lt;/Location&gt;",IF(D54&lt;-1,J54,"      "&amp;INDEX('Compile Sheet'!$CE:$CE,D54+INDEX('Compile Sheet'!$AK:$AK,C54))))),"")</f>
        <v/>
      </c>
      <c r="M54" s="30" t="str">
        <f t="shared" si="5"/>
        <v/>
      </c>
      <c r="N54" s="2"/>
    </row>
    <row r="55" spans="1:14">
      <c r="A55" s="1">
        <f t="shared" si="3"/>
        <v>7</v>
      </c>
      <c r="B55" s="1">
        <f>ROW()</f>
        <v>55</v>
      </c>
      <c r="C55" s="1" t="e">
        <f>IF(D55=-1,IF(C54-1&gt;MAX('Compile Sheet'!$AJ$1:$AJ$128),NA(),C54+1),C54)</f>
        <v>#VALUE!</v>
      </c>
      <c r="D55" s="1">
        <f>IFERROR(IF(D54+1&gt;INDEX('Compile Sheet'!$AL:$AL,C54)-1,-1,D54+1),D54-1)</f>
        <v>-50</v>
      </c>
      <c r="E55" s="1">
        <f>IF(D55=0,INDEX('Compile Sheet'!$AK:$AK,C55),0)</f>
        <v>0</v>
      </c>
      <c r="F55" s="1" t="str">
        <f>IF(E55,INDEX(Code!A:A,E55),"")</f>
        <v/>
      </c>
      <c r="G55" s="1" t="str">
        <f>IF(LEN(F55),VLOOKUP(F55,'Compile Sheet'!$AE$1:$AH$23,2,FALSE),"")</f>
        <v/>
      </c>
      <c r="H55" s="1" t="str">
        <f>IF(LEN($G55),INDEX('Compile Sheet'!AG:AG,$G55),"")</f>
        <v/>
      </c>
      <c r="I55" s="1" t="str">
        <f>IF(LEN(G55),DEC2HEX(HEX2DEC(RIGHT(INDEX('Compile Sheet'!$AR:$AR,E55+1),7))-HEX2DEC(IF($G55,INDEX('Compile Sheet'!AH:AH,$G55)))),"")</f>
        <v/>
      </c>
      <c r="J55" s="1" t="str">
        <f t="shared" si="4"/>
        <v/>
      </c>
      <c r="L55" t="str">
        <f>IFERROR(IF(D55=0,"    &lt;Location file="""&amp;H55&amp;""" offset="""&amp;I55&amp;"""&gt;",IF(AND(D55=-1,D54&lt;&gt;-1),"    &lt;/Location&gt;",IF(D55&lt;-1,J55,"      "&amp;INDEX('Compile Sheet'!$CE:$CE,D55+INDEX('Compile Sheet'!$AK:$AK,C55))))),"")</f>
        <v/>
      </c>
      <c r="M55" s="30" t="str">
        <f t="shared" si="5"/>
        <v/>
      </c>
      <c r="N55" s="2"/>
    </row>
    <row r="56" spans="1:14">
      <c r="A56" s="1">
        <f t="shared" si="3"/>
        <v>7</v>
      </c>
      <c r="B56" s="1">
        <f>ROW()</f>
        <v>56</v>
      </c>
      <c r="C56" s="1" t="e">
        <f>IF(D56=-1,IF(C55-1&gt;MAX('Compile Sheet'!$AJ$1:$AJ$128),NA(),C55+1),C55)</f>
        <v>#VALUE!</v>
      </c>
      <c r="D56" s="1">
        <f>IFERROR(IF(D55+1&gt;INDEX('Compile Sheet'!$AL:$AL,C55)-1,-1,D55+1),D55-1)</f>
        <v>-51</v>
      </c>
      <c r="E56" s="1">
        <f>IF(D56=0,INDEX('Compile Sheet'!$AK:$AK,C56),0)</f>
        <v>0</v>
      </c>
      <c r="F56" s="1" t="str">
        <f>IF(E56,INDEX(Code!A:A,E56),"")</f>
        <v/>
      </c>
      <c r="G56" s="1" t="str">
        <f>IF(LEN(F56),VLOOKUP(F56,'Compile Sheet'!$AE$1:$AH$23,2,FALSE),"")</f>
        <v/>
      </c>
      <c r="H56" s="1" t="str">
        <f>IF(LEN($G56),INDEX('Compile Sheet'!AG:AG,$G56),"")</f>
        <v/>
      </c>
      <c r="I56" s="1" t="str">
        <f>IF(LEN(G56),DEC2HEX(HEX2DEC(RIGHT(INDEX('Compile Sheet'!$AR:$AR,E56+1),7))-HEX2DEC(IF($G56,INDEX('Compile Sheet'!AH:AH,$G56)))),"")</f>
        <v/>
      </c>
      <c r="J56" s="1" t="str">
        <f t="shared" si="4"/>
        <v/>
      </c>
      <c r="L56" t="str">
        <f>IFERROR(IF(D56=0,"    &lt;Location file="""&amp;H56&amp;""" offset="""&amp;I56&amp;"""&gt;",IF(AND(D56=-1,D55&lt;&gt;-1),"    &lt;/Location&gt;",IF(D56&lt;-1,J56,"      "&amp;INDEX('Compile Sheet'!$CE:$CE,D56+INDEX('Compile Sheet'!$AK:$AK,C56))))),"")</f>
        <v/>
      </c>
      <c r="M56" s="30" t="str">
        <f t="shared" si="5"/>
        <v/>
      </c>
      <c r="N56" s="2"/>
    </row>
    <row r="57" spans="1:14">
      <c r="A57" s="1">
        <f t="shared" si="3"/>
        <v>7</v>
      </c>
      <c r="B57" s="1">
        <f>ROW()</f>
        <v>57</v>
      </c>
      <c r="C57" s="1" t="e">
        <f>IF(D57=-1,IF(C56-1&gt;MAX('Compile Sheet'!$AJ$1:$AJ$128),NA(),C56+1),C56)</f>
        <v>#VALUE!</v>
      </c>
      <c r="D57" s="1">
        <f>IFERROR(IF(D56+1&gt;INDEX('Compile Sheet'!$AL:$AL,C56)-1,-1,D56+1),D56-1)</f>
        <v>-52</v>
      </c>
      <c r="E57" s="1">
        <f>IF(D57=0,INDEX('Compile Sheet'!$AK:$AK,C57),0)</f>
        <v>0</v>
      </c>
      <c r="F57" s="1" t="str">
        <f>IF(E57,INDEX(Code!A:A,E57),"")</f>
        <v/>
      </c>
      <c r="G57" s="1" t="str">
        <f>IF(LEN(F57),VLOOKUP(F57,'Compile Sheet'!$AE$1:$AH$23,2,FALSE),"")</f>
        <v/>
      </c>
      <c r="H57" s="1" t="str">
        <f>IF(LEN($G57),INDEX('Compile Sheet'!AG:AG,$G57),"")</f>
        <v/>
      </c>
      <c r="I57" s="1" t="str">
        <f>IF(LEN(G57),DEC2HEX(HEX2DEC(RIGHT(INDEX('Compile Sheet'!$AR:$AR,E57+1),7))-HEX2DEC(IF($G57,INDEX('Compile Sheet'!AH:AH,$G57)))),"")</f>
        <v/>
      </c>
      <c r="J57" s="1" t="str">
        <f t="shared" si="4"/>
        <v/>
      </c>
      <c r="L57" t="str">
        <f>IFERROR(IF(D57=0,"    &lt;Location file="""&amp;H57&amp;""" offset="""&amp;I57&amp;"""&gt;",IF(AND(D57=-1,D56&lt;&gt;-1),"    &lt;/Location&gt;",IF(D57&lt;-1,J57,"      "&amp;INDEX('Compile Sheet'!$CE:$CE,D57+INDEX('Compile Sheet'!$AK:$AK,C57))))),"")</f>
        <v/>
      </c>
      <c r="M57" s="30" t="str">
        <f t="shared" si="5"/>
        <v/>
      </c>
      <c r="N57" s="2"/>
    </row>
    <row r="58" spans="1:14">
      <c r="A58" s="1">
        <f t="shared" si="3"/>
        <v>7</v>
      </c>
      <c r="B58" s="1">
        <f>ROW()</f>
        <v>58</v>
      </c>
      <c r="C58" s="1" t="e">
        <f>IF(D58=-1,IF(C57-1&gt;MAX('Compile Sheet'!$AJ$1:$AJ$128),NA(),C57+1),C57)</f>
        <v>#VALUE!</v>
      </c>
      <c r="D58" s="1">
        <f>IFERROR(IF(D57+1&gt;INDEX('Compile Sheet'!$AL:$AL,C57)-1,-1,D57+1),D57-1)</f>
        <v>-53</v>
      </c>
      <c r="E58" s="1">
        <f>IF(D58=0,INDEX('Compile Sheet'!$AK:$AK,C58),0)</f>
        <v>0</v>
      </c>
      <c r="F58" s="1" t="str">
        <f>IF(E58,INDEX(Code!A:A,E58),"")</f>
        <v/>
      </c>
      <c r="G58" s="1" t="str">
        <f>IF(LEN(F58),VLOOKUP(F58,'Compile Sheet'!$AE$1:$AH$23,2,FALSE),"")</f>
        <v/>
      </c>
      <c r="H58" s="1" t="str">
        <f>IF(LEN($G58),INDEX('Compile Sheet'!AG:AG,$G58),"")</f>
        <v/>
      </c>
      <c r="I58" s="1" t="str">
        <f>IF(LEN(G58),DEC2HEX(HEX2DEC(RIGHT(INDEX('Compile Sheet'!$AR:$AR,E58+1),7))-HEX2DEC(IF($G58,INDEX('Compile Sheet'!AH:AH,$G58)))),"")</f>
        <v/>
      </c>
      <c r="J58" s="1" t="str">
        <f t="shared" si="4"/>
        <v/>
      </c>
      <c r="L58" t="str">
        <f>IFERROR(IF(D58=0,"    &lt;Location file="""&amp;H58&amp;""" offset="""&amp;I58&amp;"""&gt;",IF(AND(D58=-1,D57&lt;&gt;-1),"    &lt;/Location&gt;",IF(D58&lt;-1,J58,"      "&amp;INDEX('Compile Sheet'!$CE:$CE,D58+INDEX('Compile Sheet'!$AK:$AK,C58))))),"")</f>
        <v/>
      </c>
      <c r="M58" s="30" t="str">
        <f t="shared" si="5"/>
        <v/>
      </c>
      <c r="N58" s="2"/>
    </row>
    <row r="59" spans="1:14">
      <c r="A59" s="1">
        <f t="shared" si="3"/>
        <v>7</v>
      </c>
      <c r="B59" s="1">
        <f>ROW()</f>
        <v>59</v>
      </c>
      <c r="C59" s="1" t="e">
        <f>IF(D59=-1,IF(C58-1&gt;MAX('Compile Sheet'!$AJ$1:$AJ$128),NA(),C58+1),C58)</f>
        <v>#VALUE!</v>
      </c>
      <c r="D59" s="1">
        <f>IFERROR(IF(D58+1&gt;INDEX('Compile Sheet'!$AL:$AL,C58)-1,-1,D58+1),D58-1)</f>
        <v>-54</v>
      </c>
      <c r="E59" s="1">
        <f>IF(D59=0,INDEX('Compile Sheet'!$AK:$AK,C59),0)</f>
        <v>0</v>
      </c>
      <c r="F59" s="1" t="str">
        <f>IF(E59,INDEX(Code!A:A,E59),"")</f>
        <v/>
      </c>
      <c r="G59" s="1" t="str">
        <f>IF(LEN(F59),VLOOKUP(F59,'Compile Sheet'!$AE$1:$AH$23,2,FALSE),"")</f>
        <v/>
      </c>
      <c r="H59" s="1" t="str">
        <f>IF(LEN($G59),INDEX('Compile Sheet'!AG:AG,$G59),"")</f>
        <v/>
      </c>
      <c r="I59" s="1" t="str">
        <f>IF(LEN(G59),DEC2HEX(HEX2DEC(RIGHT(INDEX('Compile Sheet'!$AR:$AR,E59+1),7))-HEX2DEC(IF($G59,INDEX('Compile Sheet'!AH:AH,$G59)))),"")</f>
        <v/>
      </c>
      <c r="J59" s="1" t="str">
        <f t="shared" si="4"/>
        <v/>
      </c>
      <c r="L59" t="str">
        <f>IFERROR(IF(D59=0,"    &lt;Location file="""&amp;H59&amp;""" offset="""&amp;I59&amp;"""&gt;",IF(AND(D59=-1,D58&lt;&gt;-1),"    &lt;/Location&gt;",IF(D59&lt;-1,J59,"      "&amp;INDEX('Compile Sheet'!$CE:$CE,D59+INDEX('Compile Sheet'!$AK:$AK,C59))))),"")</f>
        <v/>
      </c>
      <c r="M59" s="30" t="str">
        <f t="shared" si="5"/>
        <v/>
      </c>
      <c r="N59" s="2"/>
    </row>
    <row r="60" spans="1:14">
      <c r="A60" s="1">
        <f t="shared" si="3"/>
        <v>7</v>
      </c>
      <c r="B60" s="1">
        <f>ROW()</f>
        <v>60</v>
      </c>
      <c r="C60" s="1" t="e">
        <f>IF(D60=-1,IF(C59-1&gt;MAX('Compile Sheet'!$AJ$1:$AJ$128),NA(),C59+1),C59)</f>
        <v>#VALUE!</v>
      </c>
      <c r="D60" s="1">
        <f>IFERROR(IF(D59+1&gt;INDEX('Compile Sheet'!$AL:$AL,C59)-1,-1,D59+1),D59-1)</f>
        <v>-55</v>
      </c>
      <c r="E60" s="1">
        <f>IF(D60=0,INDEX('Compile Sheet'!$AK:$AK,C60),0)</f>
        <v>0</v>
      </c>
      <c r="F60" s="1" t="str">
        <f>IF(E60,INDEX(Code!A:A,E60),"")</f>
        <v/>
      </c>
      <c r="G60" s="1" t="str">
        <f>IF(LEN(F60),VLOOKUP(F60,'Compile Sheet'!$AE$1:$AH$23,2,FALSE),"")</f>
        <v/>
      </c>
      <c r="H60" s="1" t="str">
        <f>IF(LEN($G60),INDEX('Compile Sheet'!AG:AG,$G60),"")</f>
        <v/>
      </c>
      <c r="I60" s="1" t="str">
        <f>IF(LEN(G60),DEC2HEX(HEX2DEC(RIGHT(INDEX('Compile Sheet'!$AR:$AR,E60+1),7))-HEX2DEC(IF($G60,INDEX('Compile Sheet'!AH:AH,$G60)))),"")</f>
        <v/>
      </c>
      <c r="J60" s="1" t="str">
        <f t="shared" si="4"/>
        <v/>
      </c>
      <c r="L60" t="str">
        <f>IFERROR(IF(D60=0,"    &lt;Location file="""&amp;H60&amp;""" offset="""&amp;I60&amp;"""&gt;",IF(AND(D60=-1,D59&lt;&gt;-1),"    &lt;/Location&gt;",IF(D60&lt;-1,J60,"      "&amp;INDEX('Compile Sheet'!$CE:$CE,D60+INDEX('Compile Sheet'!$AK:$AK,C60))))),"")</f>
        <v/>
      </c>
      <c r="M60" s="30" t="str">
        <f t="shared" si="5"/>
        <v/>
      </c>
      <c r="N60" s="2"/>
    </row>
    <row r="61" spans="1:14">
      <c r="A61" s="1">
        <f t="shared" si="3"/>
        <v>7</v>
      </c>
      <c r="B61" s="1">
        <f>ROW()</f>
        <v>61</v>
      </c>
      <c r="C61" s="1" t="e">
        <f>IF(D61=-1,IF(C60-1&gt;MAX('Compile Sheet'!$AJ$1:$AJ$128),NA(),C60+1),C60)</f>
        <v>#VALUE!</v>
      </c>
      <c r="D61" s="1">
        <f>IFERROR(IF(D60+1&gt;INDEX('Compile Sheet'!$AL:$AL,C60)-1,-1,D60+1),D60-1)</f>
        <v>-56</v>
      </c>
      <c r="E61" s="1">
        <f>IF(D61=0,INDEX('Compile Sheet'!$AK:$AK,C61),0)</f>
        <v>0</v>
      </c>
      <c r="F61" s="1" t="str">
        <f>IF(E61,INDEX(Code!A:A,E61),"")</f>
        <v/>
      </c>
      <c r="G61" s="1" t="str">
        <f>IF(LEN(F61),VLOOKUP(F61,'Compile Sheet'!$AE$1:$AH$23,2,FALSE),"")</f>
        <v/>
      </c>
      <c r="H61" s="1" t="str">
        <f>IF(LEN($G61),INDEX('Compile Sheet'!AG:AG,$G61),"")</f>
        <v/>
      </c>
      <c r="I61" s="1" t="str">
        <f>IF(LEN(G61),DEC2HEX(HEX2DEC(RIGHT(INDEX('Compile Sheet'!$AR:$AR,E61+1),7))-HEX2DEC(IF($G61,INDEX('Compile Sheet'!AH:AH,$G61)))),"")</f>
        <v/>
      </c>
      <c r="J61" s="1" t="str">
        <f t="shared" si="4"/>
        <v/>
      </c>
      <c r="L61" t="str">
        <f>IFERROR(IF(D61=0,"    &lt;Location file="""&amp;H61&amp;""" offset="""&amp;I61&amp;"""&gt;",IF(AND(D61=-1,D60&lt;&gt;-1),"    &lt;/Location&gt;",IF(D61&lt;-1,J61,"      "&amp;INDEX('Compile Sheet'!$CE:$CE,D61+INDEX('Compile Sheet'!$AK:$AK,C61))))),"")</f>
        <v/>
      </c>
      <c r="M61" s="30" t="str">
        <f t="shared" si="5"/>
        <v/>
      </c>
      <c r="N61" s="2"/>
    </row>
    <row r="62" spans="1:14">
      <c r="A62" s="1">
        <f t="shared" si="3"/>
        <v>7</v>
      </c>
      <c r="B62" s="1">
        <f>ROW()</f>
        <v>62</v>
      </c>
      <c r="C62" s="1" t="e">
        <f>IF(D62=-1,IF(C61-1&gt;MAX('Compile Sheet'!$AJ$1:$AJ$128),NA(),C61+1),C61)</f>
        <v>#VALUE!</v>
      </c>
      <c r="D62" s="1">
        <f>IFERROR(IF(D61+1&gt;INDEX('Compile Sheet'!$AL:$AL,C61)-1,-1,D61+1),D61-1)</f>
        <v>-57</v>
      </c>
      <c r="E62" s="1">
        <f>IF(D62=0,INDEX('Compile Sheet'!$AK:$AK,C62),0)</f>
        <v>0</v>
      </c>
      <c r="F62" s="1" t="str">
        <f>IF(E62,INDEX(Code!A:A,E62),"")</f>
        <v/>
      </c>
      <c r="G62" s="1" t="str">
        <f>IF(LEN(F62),VLOOKUP(F62,'Compile Sheet'!$AE$1:$AH$23,2,FALSE),"")</f>
        <v/>
      </c>
      <c r="H62" s="1" t="str">
        <f>IF(LEN($G62),INDEX('Compile Sheet'!AG:AG,$G62),"")</f>
        <v/>
      </c>
      <c r="I62" s="1" t="str">
        <f>IF(LEN(G62),DEC2HEX(HEX2DEC(RIGHT(INDEX('Compile Sheet'!$AR:$AR,E62+1),7))-HEX2DEC(IF($G62,INDEX('Compile Sheet'!AH:AH,$G62)))),"")</f>
        <v/>
      </c>
      <c r="J62" s="1" t="str">
        <f t="shared" si="4"/>
        <v/>
      </c>
      <c r="L62" t="str">
        <f>IFERROR(IF(D62=0,"    &lt;Location file="""&amp;H62&amp;""" offset="""&amp;I62&amp;"""&gt;",IF(AND(D62=-1,D61&lt;&gt;-1),"    &lt;/Location&gt;",IF(D62&lt;-1,J62,"      "&amp;INDEX('Compile Sheet'!$CE:$CE,D62+INDEX('Compile Sheet'!$AK:$AK,C62))))),"")</f>
        <v/>
      </c>
      <c r="M62" s="30" t="str">
        <f t="shared" si="5"/>
        <v/>
      </c>
      <c r="N62" s="2"/>
    </row>
    <row r="63" spans="1:14">
      <c r="A63" s="1">
        <f t="shared" si="3"/>
        <v>7</v>
      </c>
      <c r="B63" s="1">
        <f>ROW()</f>
        <v>63</v>
      </c>
      <c r="C63" s="1" t="e">
        <f>IF(D63=-1,IF(C62-1&gt;MAX('Compile Sheet'!$AJ$1:$AJ$128),NA(),C62+1),C62)</f>
        <v>#VALUE!</v>
      </c>
      <c r="D63" s="1">
        <f>IFERROR(IF(D62+1&gt;INDEX('Compile Sheet'!$AL:$AL,C62)-1,-1,D62+1),D62-1)</f>
        <v>-58</v>
      </c>
      <c r="E63" s="1">
        <f>IF(D63=0,INDEX('Compile Sheet'!$AK:$AK,C63),0)</f>
        <v>0</v>
      </c>
      <c r="F63" s="1" t="str">
        <f>IF(E63,INDEX(Code!A:A,E63),"")</f>
        <v/>
      </c>
      <c r="G63" s="1" t="str">
        <f>IF(LEN(F63),VLOOKUP(F63,'Compile Sheet'!$AE$1:$AH$23,2,FALSE),"")</f>
        <v/>
      </c>
      <c r="H63" s="1" t="str">
        <f>IF(LEN($G63),INDEX('Compile Sheet'!AG:AG,$G63),"")</f>
        <v/>
      </c>
      <c r="I63" s="1" t="str">
        <f>IF(LEN(G63),DEC2HEX(HEX2DEC(RIGHT(INDEX('Compile Sheet'!$AR:$AR,E63+1),7))-HEX2DEC(IF($G63,INDEX('Compile Sheet'!AH:AH,$G63)))),"")</f>
        <v/>
      </c>
      <c r="J63" s="1" t="str">
        <f t="shared" si="4"/>
        <v/>
      </c>
      <c r="L63" t="str">
        <f>IFERROR(IF(D63=0,"    &lt;Location file="""&amp;H63&amp;""" offset="""&amp;I63&amp;"""&gt;",IF(AND(D63=-1,D62&lt;&gt;-1),"    &lt;/Location&gt;",IF(D63&lt;-1,J63,"      "&amp;INDEX('Compile Sheet'!$CE:$CE,D63+INDEX('Compile Sheet'!$AK:$AK,C63))))),"")</f>
        <v/>
      </c>
      <c r="M63" s="30" t="str">
        <f t="shared" si="5"/>
        <v/>
      </c>
      <c r="N63" s="2"/>
    </row>
    <row r="64" spans="1:14">
      <c r="A64" s="1">
        <f t="shared" si="3"/>
        <v>7</v>
      </c>
      <c r="B64" s="1">
        <f>ROW()</f>
        <v>64</v>
      </c>
      <c r="C64" s="1" t="e">
        <f>IF(D64=-1,IF(C63-1&gt;MAX('Compile Sheet'!$AJ$1:$AJ$128),NA(),C63+1),C63)</f>
        <v>#VALUE!</v>
      </c>
      <c r="D64" s="1">
        <f>IFERROR(IF(D63+1&gt;INDEX('Compile Sheet'!$AL:$AL,C63)-1,-1,D63+1),D63-1)</f>
        <v>-59</v>
      </c>
      <c r="E64" s="1">
        <f>IF(D64=0,INDEX('Compile Sheet'!$AK:$AK,C64),0)</f>
        <v>0</v>
      </c>
      <c r="F64" s="1" t="str">
        <f>IF(E64,INDEX(Code!A:A,E64),"")</f>
        <v/>
      </c>
      <c r="G64" s="1" t="str">
        <f>IF(LEN(F64),VLOOKUP(F64,'Compile Sheet'!$AE$1:$AH$23,2,FALSE),"")</f>
        <v/>
      </c>
      <c r="H64" s="1" t="str">
        <f>IF(LEN($G64),INDEX('Compile Sheet'!AG:AG,$G64),"")</f>
        <v/>
      </c>
      <c r="I64" s="1" t="str">
        <f>IF(LEN(G64),DEC2HEX(HEX2DEC(RIGHT(INDEX('Compile Sheet'!$AR:$AR,E64+1),7))-HEX2DEC(IF($G64,INDEX('Compile Sheet'!AH:AH,$G64)))),"")</f>
        <v/>
      </c>
      <c r="J64" s="1" t="str">
        <f t="shared" si="4"/>
        <v/>
      </c>
      <c r="L64" t="str">
        <f>IFERROR(IF(D64=0,"    &lt;Location file="""&amp;H64&amp;""" offset="""&amp;I64&amp;"""&gt;",IF(AND(D64=-1,D63&lt;&gt;-1),"    &lt;/Location&gt;",IF(D64&lt;-1,J64,"      "&amp;INDEX('Compile Sheet'!$CE:$CE,D64+INDEX('Compile Sheet'!$AK:$AK,C64))))),"")</f>
        <v/>
      </c>
      <c r="M64" s="30" t="str">
        <f t="shared" si="5"/>
        <v/>
      </c>
      <c r="N64" s="2"/>
    </row>
    <row r="65" spans="1:14">
      <c r="A65" s="1">
        <f t="shared" si="3"/>
        <v>7</v>
      </c>
      <c r="B65" s="1">
        <f>ROW()</f>
        <v>65</v>
      </c>
      <c r="C65" s="1" t="e">
        <f>IF(D65=-1,IF(C64-1&gt;MAX('Compile Sheet'!$AJ$1:$AJ$128),NA(),C64+1),C64)</f>
        <v>#VALUE!</v>
      </c>
      <c r="D65" s="1">
        <f>IFERROR(IF(D64+1&gt;INDEX('Compile Sheet'!$AL:$AL,C64)-1,-1,D64+1),D64-1)</f>
        <v>-60</v>
      </c>
      <c r="E65" s="1">
        <f>IF(D65=0,INDEX('Compile Sheet'!$AK:$AK,C65),0)</f>
        <v>0</v>
      </c>
      <c r="F65" s="1" t="str">
        <f>IF(E65,INDEX(Code!A:A,E65),"")</f>
        <v/>
      </c>
      <c r="G65" s="1" t="str">
        <f>IF(LEN(F65),VLOOKUP(F65,'Compile Sheet'!$AE$1:$AH$23,2,FALSE),"")</f>
        <v/>
      </c>
      <c r="H65" s="1" t="str">
        <f>IF(LEN($G65),INDEX('Compile Sheet'!AG:AG,$G65),"")</f>
        <v/>
      </c>
      <c r="I65" s="1" t="str">
        <f>IF(LEN(G65),DEC2HEX(HEX2DEC(RIGHT(INDEX('Compile Sheet'!$AR:$AR,E65+1),7))-HEX2DEC(IF($G65,INDEX('Compile Sheet'!AH:AH,$G65)))),"")</f>
        <v/>
      </c>
      <c r="J65" s="1" t="str">
        <f t="shared" si="4"/>
        <v/>
      </c>
      <c r="L65" t="str">
        <f>IFERROR(IF(D65=0,"    &lt;Location file="""&amp;H65&amp;""" offset="""&amp;I65&amp;"""&gt;",IF(AND(D65=-1,D64&lt;&gt;-1),"    &lt;/Location&gt;",IF(D65&lt;-1,J65,"      "&amp;INDEX('Compile Sheet'!$CE:$CE,D65+INDEX('Compile Sheet'!$AK:$AK,C65))))),"")</f>
        <v/>
      </c>
      <c r="M65" s="30" t="str">
        <f t="shared" si="5"/>
        <v/>
      </c>
      <c r="N65" s="2"/>
    </row>
    <row r="66" spans="1:14">
      <c r="A66" s="1">
        <f t="shared" si="3"/>
        <v>7</v>
      </c>
      <c r="B66" s="1">
        <f>ROW()</f>
        <v>66</v>
      </c>
      <c r="C66" s="1" t="e">
        <f>IF(D66=-1,IF(C65-1&gt;MAX('Compile Sheet'!$AJ$1:$AJ$128),NA(),C65+1),C65)</f>
        <v>#VALUE!</v>
      </c>
      <c r="D66" s="1">
        <f>IFERROR(IF(D65+1&gt;INDEX('Compile Sheet'!$AL:$AL,C65)-1,-1,D65+1),D65-1)</f>
        <v>-61</v>
      </c>
      <c r="E66" s="1">
        <f>IF(D66=0,INDEX('Compile Sheet'!$AK:$AK,C66),0)</f>
        <v>0</v>
      </c>
      <c r="F66" s="1" t="str">
        <f>IF(E66,INDEX(Code!A:A,E66),"")</f>
        <v/>
      </c>
      <c r="G66" s="1" t="str">
        <f>IF(LEN(F66),VLOOKUP(F66,'Compile Sheet'!$AE$1:$AH$23,2,FALSE),"")</f>
        <v/>
      </c>
      <c r="H66" s="1" t="str">
        <f>IF(LEN($G66),INDEX('Compile Sheet'!AG:AG,$G66),"")</f>
        <v/>
      </c>
      <c r="I66" s="1" t="str">
        <f>IF(LEN(G66),DEC2HEX(HEX2DEC(RIGHT(INDEX('Compile Sheet'!$AR:$AR,E66+1),7))-HEX2DEC(IF($G66,INDEX('Compile Sheet'!AH:AH,$G66)))),"")</f>
        <v/>
      </c>
      <c r="J66" s="1" t="str">
        <f t="shared" si="4"/>
        <v/>
      </c>
      <c r="L66" t="str">
        <f>IFERROR(IF(D66=0,"    &lt;Location file="""&amp;H66&amp;""" offset="""&amp;I66&amp;"""&gt;",IF(AND(D66=-1,D65&lt;&gt;-1),"    &lt;/Location&gt;",IF(D66&lt;-1,J66,"      "&amp;INDEX('Compile Sheet'!$CE:$CE,D66+INDEX('Compile Sheet'!$AK:$AK,C66))))),"")</f>
        <v/>
      </c>
      <c r="M66" s="30" t="str">
        <f t="shared" si="5"/>
        <v/>
      </c>
      <c r="N66" s="2"/>
    </row>
    <row r="67" spans="1:14">
      <c r="A67" s="1">
        <f t="shared" si="3"/>
        <v>7</v>
      </c>
      <c r="B67" s="1">
        <f>ROW()</f>
        <v>67</v>
      </c>
      <c r="C67" s="1" t="e">
        <f>IF(D67=-1,IF(C66-1&gt;MAX('Compile Sheet'!$AJ$1:$AJ$128),NA(),C66+1),C66)</f>
        <v>#VALUE!</v>
      </c>
      <c r="D67" s="1">
        <f>IFERROR(IF(D66+1&gt;INDEX('Compile Sheet'!$AL:$AL,C66)-1,-1,D66+1),D66-1)</f>
        <v>-62</v>
      </c>
      <c r="E67" s="1">
        <f>IF(D67=0,INDEX('Compile Sheet'!$AK:$AK,C67),0)</f>
        <v>0</v>
      </c>
      <c r="F67" s="1" t="str">
        <f>IF(E67,INDEX(Code!A:A,E67),"")</f>
        <v/>
      </c>
      <c r="G67" s="1" t="str">
        <f>IF(LEN(F67),VLOOKUP(F67,'Compile Sheet'!$AE$1:$AH$23,2,FALSE),"")</f>
        <v/>
      </c>
      <c r="H67" s="1" t="str">
        <f>IF(LEN($G67),INDEX('Compile Sheet'!AG:AG,$G67),"")</f>
        <v/>
      </c>
      <c r="I67" s="1" t="str">
        <f>IF(LEN(G67),DEC2HEX(HEX2DEC(RIGHT(INDEX('Compile Sheet'!$AR:$AR,E67+1),7))-HEX2DEC(IF($G67,INDEX('Compile Sheet'!AH:AH,$G67)))),"")</f>
        <v/>
      </c>
      <c r="J67" s="1" t="str">
        <f t="shared" si="4"/>
        <v/>
      </c>
      <c r="L67" t="str">
        <f>IFERROR(IF(D67=0,"    &lt;Location file="""&amp;H67&amp;""" offset="""&amp;I67&amp;"""&gt;",IF(AND(D67=-1,D66&lt;&gt;-1),"    &lt;/Location&gt;",IF(D67&lt;-1,J67,"      "&amp;INDEX('Compile Sheet'!$CE:$CE,D67+INDEX('Compile Sheet'!$AK:$AK,C67))))),"")</f>
        <v/>
      </c>
      <c r="M67" s="30" t="str">
        <f t="shared" si="5"/>
        <v/>
      </c>
      <c r="N67" s="2"/>
    </row>
    <row r="68" spans="1:14">
      <c r="A68" s="1">
        <f t="shared" si="3"/>
        <v>7</v>
      </c>
      <c r="B68" s="1">
        <f>ROW()</f>
        <v>68</v>
      </c>
      <c r="C68" s="1" t="e">
        <f>IF(D68=-1,IF(C67-1&gt;MAX('Compile Sheet'!$AJ$1:$AJ$128),NA(),C67+1),C67)</f>
        <v>#VALUE!</v>
      </c>
      <c r="D68" s="1">
        <f>IFERROR(IF(D67+1&gt;INDEX('Compile Sheet'!$AL:$AL,C67)-1,-1,D67+1),D67-1)</f>
        <v>-63</v>
      </c>
      <c r="E68" s="1">
        <f>IF(D68=0,INDEX('Compile Sheet'!$AK:$AK,C68),0)</f>
        <v>0</v>
      </c>
      <c r="F68" s="1" t="str">
        <f>IF(E68,INDEX(Code!A:A,E68),"")</f>
        <v/>
      </c>
      <c r="G68" s="1" t="str">
        <f>IF(LEN(F68),VLOOKUP(F68,'Compile Sheet'!$AE$1:$AH$23,2,FALSE),"")</f>
        <v/>
      </c>
      <c r="H68" s="1" t="str">
        <f>IF(LEN($G68),INDEX('Compile Sheet'!AG:AG,$G68),"")</f>
        <v/>
      </c>
      <c r="I68" s="1" t="str">
        <f>IF(LEN(G68),DEC2HEX(HEX2DEC(RIGHT(INDEX('Compile Sheet'!$AR:$AR,E68+1),7))-HEX2DEC(IF($G68,INDEX('Compile Sheet'!AH:AH,$G68)))),"")</f>
        <v/>
      </c>
      <c r="J68" s="1" t="str">
        <f t="shared" si="4"/>
        <v/>
      </c>
      <c r="L68" t="str">
        <f>IFERROR(IF(D68=0,"    &lt;Location file="""&amp;H68&amp;""" offset="""&amp;I68&amp;"""&gt;",IF(AND(D68=-1,D67&lt;&gt;-1),"    &lt;/Location&gt;",IF(D68&lt;-1,J68,"      "&amp;INDEX('Compile Sheet'!$CE:$CE,D68+INDEX('Compile Sheet'!$AK:$AK,C68))))),"")</f>
        <v/>
      </c>
      <c r="M68" s="30" t="str">
        <f t="shared" si="5"/>
        <v/>
      </c>
      <c r="N68" s="2"/>
    </row>
    <row r="69" spans="1:14">
      <c r="A69" s="1">
        <f t="shared" si="3"/>
        <v>7</v>
      </c>
      <c r="B69" s="1">
        <f>ROW()</f>
        <v>69</v>
      </c>
      <c r="C69" s="1" t="e">
        <f>IF(D69=-1,IF(C68-1&gt;MAX('Compile Sheet'!$AJ$1:$AJ$128),NA(),C68+1),C68)</f>
        <v>#VALUE!</v>
      </c>
      <c r="D69" s="1">
        <f>IFERROR(IF(D68+1&gt;INDEX('Compile Sheet'!$AL:$AL,C68)-1,-1,D68+1),D68-1)</f>
        <v>-64</v>
      </c>
      <c r="E69" s="1">
        <f>IF(D69=0,INDEX('Compile Sheet'!$AK:$AK,C69),0)</f>
        <v>0</v>
      </c>
      <c r="F69" s="1" t="str">
        <f>IF(E69,INDEX(Code!A:A,E69),"")</f>
        <v/>
      </c>
      <c r="G69" s="1" t="str">
        <f>IF(LEN(F69),VLOOKUP(F69,'Compile Sheet'!$AE$1:$AH$23,2,FALSE),"")</f>
        <v/>
      </c>
      <c r="H69" s="1" t="str">
        <f>IF(LEN($G69),INDEX('Compile Sheet'!AG:AG,$G69),"")</f>
        <v/>
      </c>
      <c r="I69" s="1" t="str">
        <f>IF(LEN(G69),DEC2HEX(HEX2DEC(RIGHT(INDEX('Compile Sheet'!$AR:$AR,E69+1),7))-HEX2DEC(IF($G69,INDEX('Compile Sheet'!AH:AH,$G69)))),"")</f>
        <v/>
      </c>
      <c r="J69" s="1" t="str">
        <f t="shared" si="4"/>
        <v/>
      </c>
      <c r="L69" t="str">
        <f>IFERROR(IF(D69=0,"    &lt;Location file="""&amp;H69&amp;""" offset="""&amp;I69&amp;"""&gt;",IF(AND(D69=-1,D68&lt;&gt;-1),"    &lt;/Location&gt;",IF(D69&lt;-1,J69,"      "&amp;INDEX('Compile Sheet'!$CE:$CE,D69+INDEX('Compile Sheet'!$AK:$AK,C69))))),"")</f>
        <v/>
      </c>
      <c r="M69" s="30" t="str">
        <f t="shared" si="5"/>
        <v/>
      </c>
      <c r="N69" s="2"/>
    </row>
    <row r="70" spans="1:14">
      <c r="A70" s="1">
        <f t="shared" si="3"/>
        <v>7</v>
      </c>
      <c r="B70" s="1">
        <f>ROW()</f>
        <v>70</v>
      </c>
      <c r="C70" s="1" t="e">
        <f>IF(D70=-1,IF(C69-1&gt;MAX('Compile Sheet'!$AJ$1:$AJ$128),NA(),C69+1),C69)</f>
        <v>#VALUE!</v>
      </c>
      <c r="D70" s="1">
        <f>IFERROR(IF(D69+1&gt;INDEX('Compile Sheet'!$AL:$AL,C69)-1,-1,D69+1),D69-1)</f>
        <v>-65</v>
      </c>
      <c r="E70" s="1">
        <f>IF(D70=0,INDEX('Compile Sheet'!$AK:$AK,C70),0)</f>
        <v>0</v>
      </c>
      <c r="F70" s="1" t="str">
        <f>IF(E70,INDEX(Code!A:A,E70),"")</f>
        <v/>
      </c>
      <c r="G70" s="1" t="str">
        <f>IF(LEN(F70),VLOOKUP(F70,'Compile Sheet'!$AE$1:$AH$23,2,FALSE),"")</f>
        <v/>
      </c>
      <c r="H70" s="1" t="str">
        <f>IF(LEN($G70),INDEX('Compile Sheet'!AG:AG,$G70),"")</f>
        <v/>
      </c>
      <c r="I70" s="1" t="str">
        <f>IF(LEN(G70),DEC2HEX(HEX2DEC(RIGHT(INDEX('Compile Sheet'!$AR:$AR,E70+1),7))-HEX2DEC(IF($G70,INDEX('Compile Sheet'!AH:AH,$G70)))),"")</f>
        <v/>
      </c>
      <c r="J70" s="1" t="str">
        <f t="shared" si="4"/>
        <v/>
      </c>
      <c r="L70" t="str">
        <f>IFERROR(IF(D70=0,"    &lt;Location file="""&amp;H70&amp;""" offset="""&amp;I70&amp;"""&gt;",IF(AND(D70=-1,D69&lt;&gt;-1),"    &lt;/Location&gt;",IF(D70&lt;-1,J70,"      "&amp;INDEX('Compile Sheet'!$CE:$CE,D70+INDEX('Compile Sheet'!$AK:$AK,C70))))),"")</f>
        <v/>
      </c>
      <c r="M70" s="30" t="str">
        <f t="shared" si="5"/>
        <v/>
      </c>
      <c r="N70" s="2"/>
    </row>
    <row r="71" spans="1:14">
      <c r="A71" s="1">
        <f t="shared" ref="A71:A134" si="6">IF(LEN(TRIM(L71)),A70+1,A70)</f>
        <v>7</v>
      </c>
      <c r="B71" s="1">
        <f>ROW()</f>
        <v>71</v>
      </c>
      <c r="C71" s="1" t="e">
        <f>IF(D71=-1,IF(C70-1&gt;MAX('Compile Sheet'!$AJ$1:$AJ$128),NA(),C70+1),C70)</f>
        <v>#VALUE!</v>
      </c>
      <c r="D71" s="1">
        <f>IFERROR(IF(D70+1&gt;INDEX('Compile Sheet'!$AL:$AL,C70)-1,-1,D70+1),D70-1)</f>
        <v>-66</v>
      </c>
      <c r="E71" s="1">
        <f>IF(D71=0,INDEX('Compile Sheet'!$AK:$AK,C71),0)</f>
        <v>0</v>
      </c>
      <c r="F71" s="1" t="str">
        <f>IF(E71,INDEX(Code!A:A,E71),"")</f>
        <v/>
      </c>
      <c r="G71" s="1" t="str">
        <f>IF(LEN(F71),VLOOKUP(F71,'Compile Sheet'!$AE$1:$AH$23,2,FALSE),"")</f>
        <v/>
      </c>
      <c r="H71" s="1" t="str">
        <f>IF(LEN($G71),INDEX('Compile Sheet'!AG:AG,$G71),"")</f>
        <v/>
      </c>
      <c r="I71" s="1" t="str">
        <f>IF(LEN(G71),DEC2HEX(HEX2DEC(RIGHT(INDEX('Compile Sheet'!$AR:$AR,E71+1),7))-HEX2DEC(IF($G71,INDEX('Compile Sheet'!AH:AH,$G71)))),"")</f>
        <v/>
      </c>
      <c r="J71" s="1" t="str">
        <f t="shared" ref="J71:J134" si="7">IF(D71=-2,"  &lt;/Patch&gt;",IF(D71=-3,"&lt;/Patches&gt;",""))</f>
        <v/>
      </c>
      <c r="L71" t="str">
        <f>IFERROR(IF(D71=0,"    &lt;Location file="""&amp;H71&amp;""" offset="""&amp;I71&amp;"""&gt;",IF(AND(D71=-1,D70&lt;&gt;-1),"    &lt;/Location&gt;",IF(D71&lt;-1,J71,"      "&amp;INDEX('Compile Sheet'!$CE:$CE,D71+INDEX('Compile Sheet'!$AK:$AK,C71))))),"")</f>
        <v/>
      </c>
      <c r="M71" s="30" t="str">
        <f t="shared" ref="M71:M134" si="8">IF(ROW()&lt;=$F$1,INDEX($L:$L,VLOOKUP(ROW(),A:B,2,FALSE)),"")</f>
        <v/>
      </c>
      <c r="N71" s="2"/>
    </row>
    <row r="72" spans="1:14">
      <c r="A72" s="1">
        <f t="shared" si="6"/>
        <v>7</v>
      </c>
      <c r="B72" s="1">
        <f>ROW()</f>
        <v>72</v>
      </c>
      <c r="C72" s="1" t="e">
        <f>IF(D72=-1,IF(C71-1&gt;MAX('Compile Sheet'!$AJ$1:$AJ$128),NA(),C71+1),C71)</f>
        <v>#VALUE!</v>
      </c>
      <c r="D72" s="1">
        <f>IFERROR(IF(D71+1&gt;INDEX('Compile Sheet'!$AL:$AL,C71)-1,-1,D71+1),D71-1)</f>
        <v>-67</v>
      </c>
      <c r="E72" s="1">
        <f>IF(D72=0,INDEX('Compile Sheet'!$AK:$AK,C72),0)</f>
        <v>0</v>
      </c>
      <c r="F72" s="1" t="str">
        <f>IF(E72,INDEX(Code!A:A,E72),"")</f>
        <v/>
      </c>
      <c r="G72" s="1" t="str">
        <f>IF(LEN(F72),VLOOKUP(F72,'Compile Sheet'!$AE$1:$AH$23,2,FALSE),"")</f>
        <v/>
      </c>
      <c r="H72" s="1" t="str">
        <f>IF(LEN($G72),INDEX('Compile Sheet'!AG:AG,$G72),"")</f>
        <v/>
      </c>
      <c r="I72" s="1" t="str">
        <f>IF(LEN(G72),DEC2HEX(HEX2DEC(RIGHT(INDEX('Compile Sheet'!$AR:$AR,E72+1),7))-HEX2DEC(IF($G72,INDEX('Compile Sheet'!AH:AH,$G72)))),"")</f>
        <v/>
      </c>
      <c r="J72" s="1" t="str">
        <f t="shared" si="7"/>
        <v/>
      </c>
      <c r="L72" t="str">
        <f>IFERROR(IF(D72=0,"    &lt;Location file="""&amp;H72&amp;""" offset="""&amp;I72&amp;"""&gt;",IF(AND(D72=-1,D71&lt;&gt;-1),"    &lt;/Location&gt;",IF(D72&lt;-1,J72,"      "&amp;INDEX('Compile Sheet'!$CE:$CE,D72+INDEX('Compile Sheet'!$AK:$AK,C72))))),"")</f>
        <v/>
      </c>
      <c r="M72" s="30" t="str">
        <f t="shared" si="8"/>
        <v/>
      </c>
      <c r="N72" s="2"/>
    </row>
    <row r="73" spans="1:14">
      <c r="A73" s="1">
        <f t="shared" si="6"/>
        <v>7</v>
      </c>
      <c r="B73" s="1">
        <f>ROW()</f>
        <v>73</v>
      </c>
      <c r="C73" s="1" t="e">
        <f>IF(D73=-1,IF(C72-1&gt;MAX('Compile Sheet'!$AJ$1:$AJ$128),NA(),C72+1),C72)</f>
        <v>#VALUE!</v>
      </c>
      <c r="D73" s="1">
        <f>IFERROR(IF(D72+1&gt;INDEX('Compile Sheet'!$AL:$AL,C72)-1,-1,D72+1),D72-1)</f>
        <v>-68</v>
      </c>
      <c r="E73" s="1">
        <f>IF(D73=0,INDEX('Compile Sheet'!$AK:$AK,C73),0)</f>
        <v>0</v>
      </c>
      <c r="F73" s="1" t="str">
        <f>IF(E73,INDEX(Code!A:A,E73),"")</f>
        <v/>
      </c>
      <c r="G73" s="1" t="str">
        <f>IF(LEN(F73),VLOOKUP(F73,'Compile Sheet'!$AE$1:$AH$23,2,FALSE),"")</f>
        <v/>
      </c>
      <c r="H73" s="1" t="str">
        <f>IF(LEN($G73),INDEX('Compile Sheet'!AG:AG,$G73),"")</f>
        <v/>
      </c>
      <c r="I73" s="1" t="str">
        <f>IF(LEN(G73),DEC2HEX(HEX2DEC(RIGHT(INDEX('Compile Sheet'!$AR:$AR,E73+1),7))-HEX2DEC(IF($G73,INDEX('Compile Sheet'!AH:AH,$G73)))),"")</f>
        <v/>
      </c>
      <c r="J73" s="1" t="str">
        <f t="shared" si="7"/>
        <v/>
      </c>
      <c r="L73" t="str">
        <f>IFERROR(IF(D73=0,"    &lt;Location file="""&amp;H73&amp;""" offset="""&amp;I73&amp;"""&gt;",IF(AND(D73=-1,D72&lt;&gt;-1),"    &lt;/Location&gt;",IF(D73&lt;-1,J73,"      "&amp;INDEX('Compile Sheet'!$CE:$CE,D73+INDEX('Compile Sheet'!$AK:$AK,C73))))),"")</f>
        <v/>
      </c>
      <c r="M73" s="30" t="str">
        <f t="shared" si="8"/>
        <v/>
      </c>
      <c r="N73" s="2"/>
    </row>
    <row r="74" spans="1:14">
      <c r="A74" s="1">
        <f t="shared" si="6"/>
        <v>7</v>
      </c>
      <c r="B74" s="1">
        <f>ROW()</f>
        <v>74</v>
      </c>
      <c r="C74" s="1" t="e">
        <f>IF(D74=-1,IF(C73-1&gt;MAX('Compile Sheet'!$AJ$1:$AJ$128),NA(),C73+1),C73)</f>
        <v>#VALUE!</v>
      </c>
      <c r="D74" s="1">
        <f>IFERROR(IF(D73+1&gt;INDEX('Compile Sheet'!$AL:$AL,C73)-1,-1,D73+1),D73-1)</f>
        <v>-69</v>
      </c>
      <c r="E74" s="1">
        <f>IF(D74=0,INDEX('Compile Sheet'!$AK:$AK,C74),0)</f>
        <v>0</v>
      </c>
      <c r="F74" s="1" t="str">
        <f>IF(E74,INDEX(Code!A:A,E74),"")</f>
        <v/>
      </c>
      <c r="G74" s="1" t="str">
        <f>IF(LEN(F74),VLOOKUP(F74,'Compile Sheet'!$AE$1:$AH$23,2,FALSE),"")</f>
        <v/>
      </c>
      <c r="H74" s="1" t="str">
        <f>IF(LEN($G74),INDEX('Compile Sheet'!AG:AG,$G74),"")</f>
        <v/>
      </c>
      <c r="I74" s="1" t="str">
        <f>IF(LEN(G74),DEC2HEX(HEX2DEC(RIGHT(INDEX('Compile Sheet'!$AR:$AR,E74+1),7))-HEX2DEC(IF($G74,INDEX('Compile Sheet'!AH:AH,$G74)))),"")</f>
        <v/>
      </c>
      <c r="J74" s="1" t="str">
        <f t="shared" si="7"/>
        <v/>
      </c>
      <c r="L74" t="str">
        <f>IFERROR(IF(D74=0,"    &lt;Location file="""&amp;H74&amp;""" offset="""&amp;I74&amp;"""&gt;",IF(AND(D74=-1,D73&lt;&gt;-1),"    &lt;/Location&gt;",IF(D74&lt;-1,J74,"      "&amp;INDEX('Compile Sheet'!$CE:$CE,D74+INDEX('Compile Sheet'!$AK:$AK,C74))))),"")</f>
        <v/>
      </c>
      <c r="M74" s="30" t="str">
        <f t="shared" si="8"/>
        <v/>
      </c>
      <c r="N74" s="2"/>
    </row>
    <row r="75" spans="1:14">
      <c r="A75" s="1">
        <f t="shared" si="6"/>
        <v>7</v>
      </c>
      <c r="B75" s="1">
        <f>ROW()</f>
        <v>75</v>
      </c>
      <c r="C75" s="1" t="e">
        <f>IF(D75=-1,IF(C74-1&gt;MAX('Compile Sheet'!$AJ$1:$AJ$128),NA(),C74+1),C74)</f>
        <v>#VALUE!</v>
      </c>
      <c r="D75" s="1">
        <f>IFERROR(IF(D74+1&gt;INDEX('Compile Sheet'!$AL:$AL,C74)-1,-1,D74+1),D74-1)</f>
        <v>-70</v>
      </c>
      <c r="E75" s="1">
        <f>IF(D75=0,INDEX('Compile Sheet'!$AK:$AK,C75),0)</f>
        <v>0</v>
      </c>
      <c r="F75" s="1" t="str">
        <f>IF(E75,INDEX(Code!A:A,E75),"")</f>
        <v/>
      </c>
      <c r="G75" s="1" t="str">
        <f>IF(LEN(F75),VLOOKUP(F75,'Compile Sheet'!$AE$1:$AH$23,2,FALSE),"")</f>
        <v/>
      </c>
      <c r="H75" s="1" t="str">
        <f>IF(LEN($G75),INDEX('Compile Sheet'!AG:AG,$G75),"")</f>
        <v/>
      </c>
      <c r="I75" s="1" t="str">
        <f>IF(LEN(G75),DEC2HEX(HEX2DEC(RIGHT(INDEX('Compile Sheet'!$AR:$AR,E75+1),7))-HEX2DEC(IF($G75,INDEX('Compile Sheet'!AH:AH,$G75)))),"")</f>
        <v/>
      </c>
      <c r="J75" s="1" t="str">
        <f t="shared" si="7"/>
        <v/>
      </c>
      <c r="L75" t="str">
        <f>IFERROR(IF(D75=0,"    &lt;Location file="""&amp;H75&amp;""" offset="""&amp;I75&amp;"""&gt;",IF(AND(D75=-1,D74&lt;&gt;-1),"    &lt;/Location&gt;",IF(D75&lt;-1,J75,"      "&amp;INDEX('Compile Sheet'!$CE:$CE,D75+INDEX('Compile Sheet'!$AK:$AK,C75))))),"")</f>
        <v/>
      </c>
      <c r="M75" s="30" t="str">
        <f t="shared" si="8"/>
        <v/>
      </c>
      <c r="N75" s="2"/>
    </row>
    <row r="76" spans="1:14">
      <c r="A76" s="1">
        <f t="shared" si="6"/>
        <v>7</v>
      </c>
      <c r="B76" s="1">
        <f>ROW()</f>
        <v>76</v>
      </c>
      <c r="C76" s="1" t="e">
        <f>IF(D76=-1,IF(C75-1&gt;MAX('Compile Sheet'!$AJ$1:$AJ$128),NA(),C75+1),C75)</f>
        <v>#VALUE!</v>
      </c>
      <c r="D76" s="1">
        <f>IFERROR(IF(D75+1&gt;INDEX('Compile Sheet'!$AL:$AL,C75)-1,-1,D75+1),D75-1)</f>
        <v>-71</v>
      </c>
      <c r="E76" s="1">
        <f>IF(D76=0,INDEX('Compile Sheet'!$AK:$AK,C76),0)</f>
        <v>0</v>
      </c>
      <c r="F76" s="1" t="str">
        <f>IF(E76,INDEX(Code!A:A,E76),"")</f>
        <v/>
      </c>
      <c r="G76" s="1" t="str">
        <f>IF(LEN(F76),VLOOKUP(F76,'Compile Sheet'!$AE$1:$AH$23,2,FALSE),"")</f>
        <v/>
      </c>
      <c r="H76" s="1" t="str">
        <f>IF(LEN($G76),INDEX('Compile Sheet'!AG:AG,$G76),"")</f>
        <v/>
      </c>
      <c r="I76" s="1" t="str">
        <f>IF(LEN(G76),DEC2HEX(HEX2DEC(RIGHT(INDEX('Compile Sheet'!$AR:$AR,E76+1),7))-HEX2DEC(IF($G76,INDEX('Compile Sheet'!AH:AH,$G76)))),"")</f>
        <v/>
      </c>
      <c r="J76" s="1" t="str">
        <f t="shared" si="7"/>
        <v/>
      </c>
      <c r="L76" t="str">
        <f>IFERROR(IF(D76=0,"    &lt;Location file="""&amp;H76&amp;""" offset="""&amp;I76&amp;"""&gt;",IF(AND(D76=-1,D75&lt;&gt;-1),"    &lt;/Location&gt;",IF(D76&lt;-1,J76,"      "&amp;INDEX('Compile Sheet'!$CE:$CE,D76+INDEX('Compile Sheet'!$AK:$AK,C76))))),"")</f>
        <v/>
      </c>
      <c r="M76" s="30" t="str">
        <f t="shared" si="8"/>
        <v/>
      </c>
      <c r="N76" s="2"/>
    </row>
    <row r="77" spans="1:14">
      <c r="A77" s="1">
        <f t="shared" si="6"/>
        <v>7</v>
      </c>
      <c r="B77" s="1">
        <f>ROW()</f>
        <v>77</v>
      </c>
      <c r="C77" s="1" t="e">
        <f>IF(D77=-1,IF(C76-1&gt;MAX('Compile Sheet'!$AJ$1:$AJ$128),NA(),C76+1),C76)</f>
        <v>#VALUE!</v>
      </c>
      <c r="D77" s="1">
        <f>IFERROR(IF(D76+1&gt;INDEX('Compile Sheet'!$AL:$AL,C76)-1,-1,D76+1),D76-1)</f>
        <v>-72</v>
      </c>
      <c r="E77" s="1">
        <f>IF(D77=0,INDEX('Compile Sheet'!$AK:$AK,C77),0)</f>
        <v>0</v>
      </c>
      <c r="F77" s="1" t="str">
        <f>IF(E77,INDEX(Code!A:A,E77),"")</f>
        <v/>
      </c>
      <c r="G77" s="1" t="str">
        <f>IF(LEN(F77),VLOOKUP(F77,'Compile Sheet'!$AE$1:$AH$23,2,FALSE),"")</f>
        <v/>
      </c>
      <c r="H77" s="1" t="str">
        <f>IF(LEN($G77),INDEX('Compile Sheet'!AG:AG,$G77),"")</f>
        <v/>
      </c>
      <c r="I77" s="1" t="str">
        <f>IF(LEN(G77),DEC2HEX(HEX2DEC(RIGHT(INDEX('Compile Sheet'!$AR:$AR,E77+1),7))-HEX2DEC(IF($G77,INDEX('Compile Sheet'!AH:AH,$G77)))),"")</f>
        <v/>
      </c>
      <c r="J77" s="1" t="str">
        <f t="shared" si="7"/>
        <v/>
      </c>
      <c r="L77" t="str">
        <f>IFERROR(IF(D77=0,"    &lt;Location file="""&amp;H77&amp;""" offset="""&amp;I77&amp;"""&gt;",IF(AND(D77=-1,D76&lt;&gt;-1),"    &lt;/Location&gt;",IF(D77&lt;-1,J77,"      "&amp;INDEX('Compile Sheet'!$CE:$CE,D77+INDEX('Compile Sheet'!$AK:$AK,C77))))),"")</f>
        <v/>
      </c>
      <c r="M77" s="30" t="str">
        <f t="shared" si="8"/>
        <v/>
      </c>
      <c r="N77" s="2"/>
    </row>
    <row r="78" spans="1:14">
      <c r="A78" s="1">
        <f t="shared" si="6"/>
        <v>7</v>
      </c>
      <c r="B78" s="1">
        <f>ROW()</f>
        <v>78</v>
      </c>
      <c r="C78" s="1" t="e">
        <f>IF(D78=-1,IF(C77-1&gt;MAX('Compile Sheet'!$AJ$1:$AJ$128),NA(),C77+1),C77)</f>
        <v>#VALUE!</v>
      </c>
      <c r="D78" s="1">
        <f>IFERROR(IF(D77+1&gt;INDEX('Compile Sheet'!$AL:$AL,C77)-1,-1,D77+1),D77-1)</f>
        <v>-73</v>
      </c>
      <c r="E78" s="1">
        <f>IF(D78=0,INDEX('Compile Sheet'!$AK:$AK,C78),0)</f>
        <v>0</v>
      </c>
      <c r="F78" s="1" t="str">
        <f>IF(E78,INDEX(Code!A:A,E78),"")</f>
        <v/>
      </c>
      <c r="G78" s="1" t="str">
        <f>IF(LEN(F78),VLOOKUP(F78,'Compile Sheet'!$AE$1:$AH$23,2,FALSE),"")</f>
        <v/>
      </c>
      <c r="H78" s="1" t="str">
        <f>IF(LEN($G78),INDEX('Compile Sheet'!AG:AG,$G78),"")</f>
        <v/>
      </c>
      <c r="I78" s="1" t="str">
        <f>IF(LEN(G78),DEC2HEX(HEX2DEC(RIGHT(INDEX('Compile Sheet'!$AR:$AR,E78+1),7))-HEX2DEC(IF($G78,INDEX('Compile Sheet'!AH:AH,$G78)))),"")</f>
        <v/>
      </c>
      <c r="J78" s="1" t="str">
        <f t="shared" si="7"/>
        <v/>
      </c>
      <c r="L78" t="str">
        <f>IFERROR(IF(D78=0,"    &lt;Location file="""&amp;H78&amp;""" offset="""&amp;I78&amp;"""&gt;",IF(AND(D78=-1,D77&lt;&gt;-1),"    &lt;/Location&gt;",IF(D78&lt;-1,J78,"      "&amp;INDEX('Compile Sheet'!$CE:$CE,D78+INDEX('Compile Sheet'!$AK:$AK,C78))))),"")</f>
        <v/>
      </c>
      <c r="M78" s="30" t="str">
        <f t="shared" si="8"/>
        <v/>
      </c>
      <c r="N78" s="2"/>
    </row>
    <row r="79" spans="1:14">
      <c r="A79" s="1">
        <f t="shared" si="6"/>
        <v>7</v>
      </c>
      <c r="B79" s="1">
        <f>ROW()</f>
        <v>79</v>
      </c>
      <c r="C79" s="1" t="e">
        <f>IF(D79=-1,IF(C78-1&gt;MAX('Compile Sheet'!$AJ$1:$AJ$128),NA(),C78+1),C78)</f>
        <v>#VALUE!</v>
      </c>
      <c r="D79" s="1">
        <f>IFERROR(IF(D78+1&gt;INDEX('Compile Sheet'!$AL:$AL,C78)-1,-1,D78+1),D78-1)</f>
        <v>-74</v>
      </c>
      <c r="E79" s="1">
        <f>IF(D79=0,INDEX('Compile Sheet'!$AK:$AK,C79),0)</f>
        <v>0</v>
      </c>
      <c r="F79" s="1" t="str">
        <f>IF(E79,INDEX(Code!A:A,E79),"")</f>
        <v/>
      </c>
      <c r="G79" s="1" t="str">
        <f>IF(LEN(F79),VLOOKUP(F79,'Compile Sheet'!$AE$1:$AH$23,2,FALSE),"")</f>
        <v/>
      </c>
      <c r="H79" s="1" t="str">
        <f>IF(LEN($G79),INDEX('Compile Sheet'!AG:AG,$G79),"")</f>
        <v/>
      </c>
      <c r="I79" s="1" t="str">
        <f>IF(LEN(G79),DEC2HEX(HEX2DEC(RIGHT(INDEX('Compile Sheet'!$AR:$AR,E79+1),7))-HEX2DEC(IF($G79,INDEX('Compile Sheet'!AH:AH,$G79)))),"")</f>
        <v/>
      </c>
      <c r="J79" s="1" t="str">
        <f t="shared" si="7"/>
        <v/>
      </c>
      <c r="L79" t="str">
        <f>IFERROR(IF(D79=0,"    &lt;Location file="""&amp;H79&amp;""" offset="""&amp;I79&amp;"""&gt;",IF(AND(D79=-1,D78&lt;&gt;-1),"    &lt;/Location&gt;",IF(D79&lt;-1,J79,"      "&amp;INDEX('Compile Sheet'!$CE:$CE,D79+INDEX('Compile Sheet'!$AK:$AK,C79))))),"")</f>
        <v/>
      </c>
      <c r="M79" s="30" t="str">
        <f t="shared" si="8"/>
        <v/>
      </c>
      <c r="N79" s="2"/>
    </row>
    <row r="80" spans="1:14">
      <c r="A80" s="1">
        <f t="shared" si="6"/>
        <v>7</v>
      </c>
      <c r="B80" s="1">
        <f>ROW()</f>
        <v>80</v>
      </c>
      <c r="C80" s="1" t="e">
        <f>IF(D80=-1,IF(C79-1&gt;MAX('Compile Sheet'!$AJ$1:$AJ$128),NA(),C79+1),C79)</f>
        <v>#VALUE!</v>
      </c>
      <c r="D80" s="1">
        <f>IFERROR(IF(D79+1&gt;INDEX('Compile Sheet'!$AL:$AL,C79)-1,-1,D79+1),D79-1)</f>
        <v>-75</v>
      </c>
      <c r="E80" s="1">
        <f>IF(D80=0,INDEX('Compile Sheet'!$AK:$AK,C80),0)</f>
        <v>0</v>
      </c>
      <c r="F80" s="1" t="str">
        <f>IF(E80,INDEX(Code!A:A,E80),"")</f>
        <v/>
      </c>
      <c r="G80" s="1" t="str">
        <f>IF(LEN(F80),VLOOKUP(F80,'Compile Sheet'!$AE$1:$AH$23,2,FALSE),"")</f>
        <v/>
      </c>
      <c r="H80" s="1" t="str">
        <f>IF(LEN($G80),INDEX('Compile Sheet'!AG:AG,$G80),"")</f>
        <v/>
      </c>
      <c r="I80" s="1" t="str">
        <f>IF(LEN(G80),DEC2HEX(HEX2DEC(RIGHT(INDEX('Compile Sheet'!$AR:$AR,E80+1),7))-HEX2DEC(IF($G80,INDEX('Compile Sheet'!AH:AH,$G80)))),"")</f>
        <v/>
      </c>
      <c r="J80" s="1" t="str">
        <f t="shared" si="7"/>
        <v/>
      </c>
      <c r="L80" t="str">
        <f>IFERROR(IF(D80=0,"    &lt;Location file="""&amp;H80&amp;""" offset="""&amp;I80&amp;"""&gt;",IF(AND(D80=-1,D79&lt;&gt;-1),"    &lt;/Location&gt;",IF(D80&lt;-1,J80,"      "&amp;INDEX('Compile Sheet'!$CE:$CE,D80+INDEX('Compile Sheet'!$AK:$AK,C80))))),"")</f>
        <v/>
      </c>
      <c r="M80" s="30" t="str">
        <f t="shared" si="8"/>
        <v/>
      </c>
      <c r="N80" s="2"/>
    </row>
    <row r="81" spans="1:14">
      <c r="A81" s="1">
        <f t="shared" si="6"/>
        <v>7</v>
      </c>
      <c r="B81" s="1">
        <f>ROW()</f>
        <v>81</v>
      </c>
      <c r="C81" s="1" t="e">
        <f>IF(D81=-1,IF(C80-1&gt;MAX('Compile Sheet'!$AJ$1:$AJ$128),NA(),C80+1),C80)</f>
        <v>#VALUE!</v>
      </c>
      <c r="D81" s="1">
        <f>IFERROR(IF(D80+1&gt;INDEX('Compile Sheet'!$AL:$AL,C80)-1,-1,D80+1),D80-1)</f>
        <v>-76</v>
      </c>
      <c r="E81" s="1">
        <f>IF(D81=0,INDEX('Compile Sheet'!$AK:$AK,C81),0)</f>
        <v>0</v>
      </c>
      <c r="F81" s="1" t="str">
        <f>IF(E81,INDEX(Code!A:A,E81),"")</f>
        <v/>
      </c>
      <c r="G81" s="1" t="str">
        <f>IF(LEN(F81),VLOOKUP(F81,'Compile Sheet'!$AE$1:$AH$23,2,FALSE),"")</f>
        <v/>
      </c>
      <c r="H81" s="1" t="str">
        <f>IF(LEN($G81),INDEX('Compile Sheet'!AG:AG,$G81),"")</f>
        <v/>
      </c>
      <c r="I81" s="1" t="str">
        <f>IF(LEN(G81),DEC2HEX(HEX2DEC(RIGHT(INDEX('Compile Sheet'!$AR:$AR,E81+1),7))-HEX2DEC(IF($G81,INDEX('Compile Sheet'!AH:AH,$G81)))),"")</f>
        <v/>
      </c>
      <c r="J81" s="1" t="str">
        <f t="shared" si="7"/>
        <v/>
      </c>
      <c r="L81" t="str">
        <f>IFERROR(IF(D81=0,"    &lt;Location file="""&amp;H81&amp;""" offset="""&amp;I81&amp;"""&gt;",IF(AND(D81=-1,D80&lt;&gt;-1),"    &lt;/Location&gt;",IF(D81&lt;-1,J81,"      "&amp;INDEX('Compile Sheet'!$CE:$CE,D81+INDEX('Compile Sheet'!$AK:$AK,C81))))),"")</f>
        <v/>
      </c>
      <c r="M81" s="30" t="str">
        <f t="shared" si="8"/>
        <v/>
      </c>
      <c r="N81" s="2"/>
    </row>
    <row r="82" spans="1:14">
      <c r="A82" s="1">
        <f t="shared" si="6"/>
        <v>7</v>
      </c>
      <c r="B82" s="1">
        <f>ROW()</f>
        <v>82</v>
      </c>
      <c r="C82" s="1" t="e">
        <f>IF(D82=-1,IF(C81-1&gt;MAX('Compile Sheet'!$AJ$1:$AJ$128),NA(),C81+1),C81)</f>
        <v>#VALUE!</v>
      </c>
      <c r="D82" s="1">
        <f>IFERROR(IF(D81+1&gt;INDEX('Compile Sheet'!$AL:$AL,C81)-1,-1,D81+1),D81-1)</f>
        <v>-77</v>
      </c>
      <c r="E82" s="1">
        <f>IF(D82=0,INDEX('Compile Sheet'!$AK:$AK,C82),0)</f>
        <v>0</v>
      </c>
      <c r="F82" s="1" t="str">
        <f>IF(E82,INDEX(Code!A:A,E82),"")</f>
        <v/>
      </c>
      <c r="G82" s="1" t="str">
        <f>IF(LEN(F82),VLOOKUP(F82,'Compile Sheet'!$AE$1:$AH$23,2,FALSE),"")</f>
        <v/>
      </c>
      <c r="H82" s="1" t="str">
        <f>IF(LEN($G82),INDEX('Compile Sheet'!AG:AG,$G82),"")</f>
        <v/>
      </c>
      <c r="I82" s="1" t="str">
        <f>IF(LEN(G82),DEC2HEX(HEX2DEC(RIGHT(INDEX('Compile Sheet'!$AR:$AR,E82+1),7))-HEX2DEC(IF($G82,INDEX('Compile Sheet'!AH:AH,$G82)))),"")</f>
        <v/>
      </c>
      <c r="J82" s="1" t="str">
        <f t="shared" si="7"/>
        <v/>
      </c>
      <c r="L82" t="str">
        <f>IFERROR(IF(D82=0,"    &lt;Location file="""&amp;H82&amp;""" offset="""&amp;I82&amp;"""&gt;",IF(AND(D82=-1,D81&lt;&gt;-1),"    &lt;/Location&gt;",IF(D82&lt;-1,J82,"      "&amp;INDEX('Compile Sheet'!$CE:$CE,D82+INDEX('Compile Sheet'!$AK:$AK,C82))))),"")</f>
        <v/>
      </c>
      <c r="M82" s="30" t="str">
        <f t="shared" si="8"/>
        <v/>
      </c>
      <c r="N82" s="2"/>
    </row>
    <row r="83" spans="1:14">
      <c r="A83" s="1">
        <f t="shared" si="6"/>
        <v>7</v>
      </c>
      <c r="B83" s="1">
        <f>ROW()</f>
        <v>83</v>
      </c>
      <c r="C83" s="1" t="e">
        <f>IF(D83=-1,IF(C82-1&gt;MAX('Compile Sheet'!$AJ$1:$AJ$128),NA(),C82+1),C82)</f>
        <v>#VALUE!</v>
      </c>
      <c r="D83" s="1">
        <f>IFERROR(IF(D82+1&gt;INDEX('Compile Sheet'!$AL:$AL,C82)-1,-1,D82+1),D82-1)</f>
        <v>-78</v>
      </c>
      <c r="E83" s="1">
        <f>IF(D83=0,INDEX('Compile Sheet'!$AK:$AK,C83),0)</f>
        <v>0</v>
      </c>
      <c r="F83" s="1" t="str">
        <f>IF(E83,INDEX(Code!A:A,E83),"")</f>
        <v/>
      </c>
      <c r="G83" s="1" t="str">
        <f>IF(LEN(F83),VLOOKUP(F83,'Compile Sheet'!$AE$1:$AH$23,2,FALSE),"")</f>
        <v/>
      </c>
      <c r="H83" s="1" t="str">
        <f>IF(LEN($G83),INDEX('Compile Sheet'!AG:AG,$G83),"")</f>
        <v/>
      </c>
      <c r="I83" s="1" t="str">
        <f>IF(LEN(G83),DEC2HEX(HEX2DEC(RIGHT(INDEX('Compile Sheet'!$AR:$AR,E83+1),7))-HEX2DEC(IF($G83,INDEX('Compile Sheet'!AH:AH,$G83)))),"")</f>
        <v/>
      </c>
      <c r="J83" s="1" t="str">
        <f t="shared" si="7"/>
        <v/>
      </c>
      <c r="L83" t="str">
        <f>IFERROR(IF(D83=0,"    &lt;Location file="""&amp;H83&amp;""" offset="""&amp;I83&amp;"""&gt;",IF(AND(D83=-1,D82&lt;&gt;-1),"    &lt;/Location&gt;",IF(D83&lt;-1,J83,"      "&amp;INDEX('Compile Sheet'!$CE:$CE,D83+INDEX('Compile Sheet'!$AK:$AK,C83))))),"")</f>
        <v/>
      </c>
      <c r="M83" s="30" t="str">
        <f t="shared" si="8"/>
        <v/>
      </c>
      <c r="N83" s="2"/>
    </row>
    <row r="84" spans="1:14">
      <c r="A84" s="1">
        <f t="shared" si="6"/>
        <v>7</v>
      </c>
      <c r="B84" s="1">
        <f>ROW()</f>
        <v>84</v>
      </c>
      <c r="C84" s="1" t="e">
        <f>IF(D84=-1,IF(C83-1&gt;MAX('Compile Sheet'!$AJ$1:$AJ$128),NA(),C83+1),C83)</f>
        <v>#VALUE!</v>
      </c>
      <c r="D84" s="1">
        <f>IFERROR(IF(D83+1&gt;INDEX('Compile Sheet'!$AL:$AL,C83)-1,-1,D83+1),D83-1)</f>
        <v>-79</v>
      </c>
      <c r="E84" s="1">
        <f>IF(D84=0,INDEX('Compile Sheet'!$AK:$AK,C84),0)</f>
        <v>0</v>
      </c>
      <c r="F84" s="1" t="str">
        <f>IF(E84,INDEX(Code!A:A,E84),"")</f>
        <v/>
      </c>
      <c r="G84" s="1" t="str">
        <f>IF(LEN(F84),VLOOKUP(F84,'Compile Sheet'!$AE$1:$AH$23,2,FALSE),"")</f>
        <v/>
      </c>
      <c r="H84" s="1" t="str">
        <f>IF(LEN($G84),INDEX('Compile Sheet'!AG:AG,$G84),"")</f>
        <v/>
      </c>
      <c r="I84" s="1" t="str">
        <f>IF(LEN(G84),DEC2HEX(HEX2DEC(RIGHT(INDEX('Compile Sheet'!$AR:$AR,E84+1),7))-HEX2DEC(IF($G84,INDEX('Compile Sheet'!AH:AH,$G84)))),"")</f>
        <v/>
      </c>
      <c r="J84" s="1" t="str">
        <f t="shared" si="7"/>
        <v/>
      </c>
      <c r="L84" t="str">
        <f>IFERROR(IF(D84=0,"    &lt;Location file="""&amp;H84&amp;""" offset="""&amp;I84&amp;"""&gt;",IF(AND(D84=-1,D83&lt;&gt;-1),"    &lt;/Location&gt;",IF(D84&lt;-1,J84,"      "&amp;INDEX('Compile Sheet'!$CE:$CE,D84+INDEX('Compile Sheet'!$AK:$AK,C84))))),"")</f>
        <v/>
      </c>
      <c r="M84" s="30" t="str">
        <f t="shared" si="8"/>
        <v/>
      </c>
      <c r="N84" s="2"/>
    </row>
    <row r="85" spans="1:14">
      <c r="A85" s="1">
        <f t="shared" si="6"/>
        <v>7</v>
      </c>
      <c r="B85" s="1">
        <f>ROW()</f>
        <v>85</v>
      </c>
      <c r="C85" s="1" t="e">
        <f>IF(D85=-1,IF(C84-1&gt;MAX('Compile Sheet'!$AJ$1:$AJ$128),NA(),C84+1),C84)</f>
        <v>#VALUE!</v>
      </c>
      <c r="D85" s="1">
        <f>IFERROR(IF(D84+1&gt;INDEX('Compile Sheet'!$AL:$AL,C84)-1,-1,D84+1),D84-1)</f>
        <v>-80</v>
      </c>
      <c r="E85" s="1">
        <f>IF(D85=0,INDEX('Compile Sheet'!$AK:$AK,C85),0)</f>
        <v>0</v>
      </c>
      <c r="F85" s="1" t="str">
        <f>IF(E85,INDEX(Code!A:A,E85),"")</f>
        <v/>
      </c>
      <c r="G85" s="1" t="str">
        <f>IF(LEN(F85),VLOOKUP(F85,'Compile Sheet'!$AE$1:$AH$23,2,FALSE),"")</f>
        <v/>
      </c>
      <c r="H85" s="1" t="str">
        <f>IF(LEN($G85),INDEX('Compile Sheet'!AG:AG,$G85),"")</f>
        <v/>
      </c>
      <c r="I85" s="1" t="str">
        <f>IF(LEN(G85),DEC2HEX(HEX2DEC(RIGHT(INDEX('Compile Sheet'!$AR:$AR,E85+1),7))-HEX2DEC(IF($G85,INDEX('Compile Sheet'!AH:AH,$G85)))),"")</f>
        <v/>
      </c>
      <c r="J85" s="1" t="str">
        <f t="shared" si="7"/>
        <v/>
      </c>
      <c r="L85" t="str">
        <f>IFERROR(IF(D85=0,"    &lt;Location file="""&amp;H85&amp;""" offset="""&amp;I85&amp;"""&gt;",IF(AND(D85=-1,D84&lt;&gt;-1),"    &lt;/Location&gt;",IF(D85&lt;-1,J85,"      "&amp;INDEX('Compile Sheet'!$CE:$CE,D85+INDEX('Compile Sheet'!$AK:$AK,C85))))),"")</f>
        <v/>
      </c>
      <c r="M85" s="30" t="str">
        <f t="shared" si="8"/>
        <v/>
      </c>
      <c r="N85" s="2"/>
    </row>
    <row r="86" spans="1:14">
      <c r="A86" s="1">
        <f t="shared" si="6"/>
        <v>7</v>
      </c>
      <c r="B86" s="1">
        <f>ROW()</f>
        <v>86</v>
      </c>
      <c r="C86" s="1" t="e">
        <f>IF(D86=-1,IF(C85-1&gt;MAX('Compile Sheet'!$AJ$1:$AJ$128),NA(),C85+1),C85)</f>
        <v>#VALUE!</v>
      </c>
      <c r="D86" s="1">
        <f>IFERROR(IF(D85+1&gt;INDEX('Compile Sheet'!$AL:$AL,C85)-1,-1,D85+1),D85-1)</f>
        <v>-81</v>
      </c>
      <c r="E86" s="1">
        <f>IF(D86=0,INDEX('Compile Sheet'!$AK:$AK,C86),0)</f>
        <v>0</v>
      </c>
      <c r="F86" s="1" t="str">
        <f>IF(E86,INDEX(Code!A:A,E86),"")</f>
        <v/>
      </c>
      <c r="G86" s="1" t="str">
        <f>IF(LEN(F86),VLOOKUP(F86,'Compile Sheet'!$AE$1:$AH$23,2,FALSE),"")</f>
        <v/>
      </c>
      <c r="H86" s="1" t="str">
        <f>IF(LEN($G86),INDEX('Compile Sheet'!AG:AG,$G86),"")</f>
        <v/>
      </c>
      <c r="I86" s="1" t="str">
        <f>IF(LEN(G86),DEC2HEX(HEX2DEC(RIGHT(INDEX('Compile Sheet'!$AR:$AR,E86+1),7))-HEX2DEC(IF($G86,INDEX('Compile Sheet'!AH:AH,$G86)))),"")</f>
        <v/>
      </c>
      <c r="J86" s="1" t="str">
        <f t="shared" si="7"/>
        <v/>
      </c>
      <c r="L86" t="str">
        <f>IFERROR(IF(D86=0,"    &lt;Location file="""&amp;H86&amp;""" offset="""&amp;I86&amp;"""&gt;",IF(AND(D86=-1,D85&lt;&gt;-1),"    &lt;/Location&gt;",IF(D86&lt;-1,J86,"      "&amp;INDEX('Compile Sheet'!$CE:$CE,D86+INDEX('Compile Sheet'!$AK:$AK,C86))))),"")</f>
        <v/>
      </c>
      <c r="M86" s="30" t="str">
        <f t="shared" si="8"/>
        <v/>
      </c>
      <c r="N86" s="2"/>
    </row>
    <row r="87" spans="1:14">
      <c r="A87" s="1">
        <f t="shared" si="6"/>
        <v>7</v>
      </c>
      <c r="B87" s="1">
        <f>ROW()</f>
        <v>87</v>
      </c>
      <c r="C87" s="1" t="e">
        <f>IF(D87=-1,IF(C86-1&gt;MAX('Compile Sheet'!$AJ$1:$AJ$128),NA(),C86+1),C86)</f>
        <v>#VALUE!</v>
      </c>
      <c r="D87" s="1">
        <f>IFERROR(IF(D86+1&gt;INDEX('Compile Sheet'!$AL:$AL,C86)-1,-1,D86+1),D86-1)</f>
        <v>-82</v>
      </c>
      <c r="E87" s="1">
        <f>IF(D87=0,INDEX('Compile Sheet'!$AK:$AK,C87),0)</f>
        <v>0</v>
      </c>
      <c r="F87" s="1" t="str">
        <f>IF(E87,INDEX(Code!A:A,E87),"")</f>
        <v/>
      </c>
      <c r="G87" s="1" t="str">
        <f>IF(LEN(F87),VLOOKUP(F87,'Compile Sheet'!$AE$1:$AH$23,2,FALSE),"")</f>
        <v/>
      </c>
      <c r="H87" s="1" t="str">
        <f>IF(LEN($G87),INDEX('Compile Sheet'!AG:AG,$G87),"")</f>
        <v/>
      </c>
      <c r="I87" s="1" t="str">
        <f>IF(LEN(G87),DEC2HEX(HEX2DEC(RIGHT(INDEX('Compile Sheet'!$AR:$AR,E87+1),7))-HEX2DEC(IF($G87,INDEX('Compile Sheet'!AH:AH,$G87)))),"")</f>
        <v/>
      </c>
      <c r="J87" s="1" t="str">
        <f t="shared" si="7"/>
        <v/>
      </c>
      <c r="L87" t="str">
        <f>IFERROR(IF(D87=0,"    &lt;Location file="""&amp;H87&amp;""" offset="""&amp;I87&amp;"""&gt;",IF(AND(D87=-1,D86&lt;&gt;-1),"    &lt;/Location&gt;",IF(D87&lt;-1,J87,"      "&amp;INDEX('Compile Sheet'!$CE:$CE,D87+INDEX('Compile Sheet'!$AK:$AK,C87))))),"")</f>
        <v/>
      </c>
      <c r="M87" s="30" t="str">
        <f t="shared" si="8"/>
        <v/>
      </c>
      <c r="N87" s="2"/>
    </row>
    <row r="88" spans="1:14">
      <c r="A88" s="1">
        <f t="shared" si="6"/>
        <v>7</v>
      </c>
      <c r="B88" s="1">
        <f>ROW()</f>
        <v>88</v>
      </c>
      <c r="C88" s="1" t="e">
        <f>IF(D88=-1,IF(C87-1&gt;MAX('Compile Sheet'!$AJ$1:$AJ$128),NA(),C87+1),C87)</f>
        <v>#VALUE!</v>
      </c>
      <c r="D88" s="1">
        <f>IFERROR(IF(D87+1&gt;INDEX('Compile Sheet'!$AL:$AL,C87)-1,-1,D87+1),D87-1)</f>
        <v>-83</v>
      </c>
      <c r="E88" s="1">
        <f>IF(D88=0,INDEX('Compile Sheet'!$AK:$AK,C88),0)</f>
        <v>0</v>
      </c>
      <c r="F88" s="1" t="str">
        <f>IF(E88,INDEX(Code!A:A,E88),"")</f>
        <v/>
      </c>
      <c r="G88" s="1" t="str">
        <f>IF(LEN(F88),VLOOKUP(F88,'Compile Sheet'!$AE$1:$AH$23,2,FALSE),"")</f>
        <v/>
      </c>
      <c r="H88" s="1" t="str">
        <f>IF(LEN($G88),INDEX('Compile Sheet'!AG:AG,$G88),"")</f>
        <v/>
      </c>
      <c r="I88" s="1" t="str">
        <f>IF(LEN(G88),DEC2HEX(HEX2DEC(RIGHT(INDEX('Compile Sheet'!$AR:$AR,E88+1),7))-HEX2DEC(IF($G88,INDEX('Compile Sheet'!AH:AH,$G88)))),"")</f>
        <v/>
      </c>
      <c r="J88" s="1" t="str">
        <f t="shared" si="7"/>
        <v/>
      </c>
      <c r="L88" t="str">
        <f>IFERROR(IF(D88=0,"    &lt;Location file="""&amp;H88&amp;""" offset="""&amp;I88&amp;"""&gt;",IF(AND(D88=-1,D87&lt;&gt;-1),"    &lt;/Location&gt;",IF(D88&lt;-1,J88,"      "&amp;INDEX('Compile Sheet'!$CE:$CE,D88+INDEX('Compile Sheet'!$AK:$AK,C88))))),"")</f>
        <v/>
      </c>
      <c r="M88" s="30" t="str">
        <f t="shared" si="8"/>
        <v/>
      </c>
      <c r="N88" s="2"/>
    </row>
    <row r="89" spans="1:14">
      <c r="A89" s="1">
        <f t="shared" si="6"/>
        <v>7</v>
      </c>
      <c r="B89" s="1">
        <f>ROW()</f>
        <v>89</v>
      </c>
      <c r="C89" s="1" t="e">
        <f>IF(D89=-1,IF(C88-1&gt;MAX('Compile Sheet'!$AJ$1:$AJ$128),NA(),C88+1),C88)</f>
        <v>#VALUE!</v>
      </c>
      <c r="D89" s="1">
        <f>IFERROR(IF(D88+1&gt;INDEX('Compile Sheet'!$AL:$AL,C88)-1,-1,D88+1),D88-1)</f>
        <v>-84</v>
      </c>
      <c r="E89" s="1">
        <f>IF(D89=0,INDEX('Compile Sheet'!$AK:$AK,C89),0)</f>
        <v>0</v>
      </c>
      <c r="F89" s="1" t="str">
        <f>IF(E89,INDEX(Code!A:A,E89),"")</f>
        <v/>
      </c>
      <c r="G89" s="1" t="str">
        <f>IF(LEN(F89),VLOOKUP(F89,'Compile Sheet'!$AE$1:$AH$23,2,FALSE),"")</f>
        <v/>
      </c>
      <c r="H89" s="1" t="str">
        <f>IF(LEN($G89),INDEX('Compile Sheet'!AG:AG,$G89),"")</f>
        <v/>
      </c>
      <c r="I89" s="1" t="str">
        <f>IF(LEN(G89),DEC2HEX(HEX2DEC(RIGHT(INDEX('Compile Sheet'!$AR:$AR,E89+1),7))-HEX2DEC(IF($G89,INDEX('Compile Sheet'!AH:AH,$G89)))),"")</f>
        <v/>
      </c>
      <c r="J89" s="1" t="str">
        <f t="shared" si="7"/>
        <v/>
      </c>
      <c r="L89" t="str">
        <f>IFERROR(IF(D89=0,"    &lt;Location file="""&amp;H89&amp;""" offset="""&amp;I89&amp;"""&gt;",IF(AND(D89=-1,D88&lt;&gt;-1),"    &lt;/Location&gt;",IF(D89&lt;-1,J89,"      "&amp;INDEX('Compile Sheet'!$CE:$CE,D89+INDEX('Compile Sheet'!$AK:$AK,C89))))),"")</f>
        <v/>
      </c>
      <c r="M89" s="30" t="str">
        <f t="shared" si="8"/>
        <v/>
      </c>
      <c r="N89" s="2"/>
    </row>
    <row r="90" spans="1:14">
      <c r="A90" s="1">
        <f t="shared" si="6"/>
        <v>7</v>
      </c>
      <c r="B90" s="1">
        <f>ROW()</f>
        <v>90</v>
      </c>
      <c r="C90" s="1" t="e">
        <f>IF(D90=-1,IF(C89-1&gt;MAX('Compile Sheet'!$AJ$1:$AJ$128),NA(),C89+1),C89)</f>
        <v>#VALUE!</v>
      </c>
      <c r="D90" s="1">
        <f>IFERROR(IF(D89+1&gt;INDEX('Compile Sheet'!$AL:$AL,C89)-1,-1,D89+1),D89-1)</f>
        <v>-85</v>
      </c>
      <c r="E90" s="1">
        <f>IF(D90=0,INDEX('Compile Sheet'!$AK:$AK,C90),0)</f>
        <v>0</v>
      </c>
      <c r="F90" s="1" t="str">
        <f>IF(E90,INDEX(Code!A:A,E90),"")</f>
        <v/>
      </c>
      <c r="G90" s="1" t="str">
        <f>IF(LEN(F90),VLOOKUP(F90,'Compile Sheet'!$AE$1:$AH$23,2,FALSE),"")</f>
        <v/>
      </c>
      <c r="H90" s="1" t="str">
        <f>IF(LEN($G90),INDEX('Compile Sheet'!AG:AG,$G90),"")</f>
        <v/>
      </c>
      <c r="I90" s="1" t="str">
        <f>IF(LEN(G90),DEC2HEX(HEX2DEC(RIGHT(INDEX('Compile Sheet'!$AR:$AR,E90+1),7))-HEX2DEC(IF($G90,INDEX('Compile Sheet'!AH:AH,$G90)))),"")</f>
        <v/>
      </c>
      <c r="J90" s="1" t="str">
        <f t="shared" si="7"/>
        <v/>
      </c>
      <c r="L90" t="str">
        <f>IFERROR(IF(D90=0,"    &lt;Location file="""&amp;H90&amp;""" offset="""&amp;I90&amp;"""&gt;",IF(AND(D90=-1,D89&lt;&gt;-1),"    &lt;/Location&gt;",IF(D90&lt;-1,J90,"      "&amp;INDEX('Compile Sheet'!$CE:$CE,D90+INDEX('Compile Sheet'!$AK:$AK,C90))))),"")</f>
        <v/>
      </c>
      <c r="M90" s="30" t="str">
        <f t="shared" si="8"/>
        <v/>
      </c>
      <c r="N90" s="2"/>
    </row>
    <row r="91" spans="1:14">
      <c r="A91" s="1">
        <f t="shared" si="6"/>
        <v>7</v>
      </c>
      <c r="B91" s="1">
        <f>ROW()</f>
        <v>91</v>
      </c>
      <c r="C91" s="1" t="e">
        <f>IF(D91=-1,IF(C90-1&gt;MAX('Compile Sheet'!$AJ$1:$AJ$128),NA(),C90+1),C90)</f>
        <v>#VALUE!</v>
      </c>
      <c r="D91" s="1">
        <f>IFERROR(IF(D90+1&gt;INDEX('Compile Sheet'!$AL:$AL,C90)-1,-1,D90+1),D90-1)</f>
        <v>-86</v>
      </c>
      <c r="E91" s="1">
        <f>IF(D91=0,INDEX('Compile Sheet'!$AK:$AK,C91),0)</f>
        <v>0</v>
      </c>
      <c r="F91" s="1" t="str">
        <f>IF(E91,INDEX(Code!A:A,E91),"")</f>
        <v/>
      </c>
      <c r="G91" s="1" t="str">
        <f>IF(LEN(F91),VLOOKUP(F91,'Compile Sheet'!$AE$1:$AH$23,2,FALSE),"")</f>
        <v/>
      </c>
      <c r="H91" s="1" t="str">
        <f>IF(LEN($G91),INDEX('Compile Sheet'!AG:AG,$G91),"")</f>
        <v/>
      </c>
      <c r="I91" s="1" t="str">
        <f>IF(LEN(G91),DEC2HEX(HEX2DEC(RIGHT(INDEX('Compile Sheet'!$AR:$AR,E91+1),7))-HEX2DEC(IF($G91,INDEX('Compile Sheet'!AH:AH,$G91)))),"")</f>
        <v/>
      </c>
      <c r="J91" s="1" t="str">
        <f t="shared" si="7"/>
        <v/>
      </c>
      <c r="L91" t="str">
        <f>IFERROR(IF(D91=0,"    &lt;Location file="""&amp;H91&amp;""" offset="""&amp;I91&amp;"""&gt;",IF(AND(D91=-1,D90&lt;&gt;-1),"    &lt;/Location&gt;",IF(D91&lt;-1,J91,"      "&amp;INDEX('Compile Sheet'!$CE:$CE,D91+INDEX('Compile Sheet'!$AK:$AK,C91))))),"")</f>
        <v/>
      </c>
      <c r="M91" s="30" t="str">
        <f t="shared" si="8"/>
        <v/>
      </c>
      <c r="N91" s="2"/>
    </row>
    <row r="92" spans="1:14">
      <c r="A92" s="1">
        <f t="shared" si="6"/>
        <v>7</v>
      </c>
      <c r="B92" s="1">
        <f>ROW()</f>
        <v>92</v>
      </c>
      <c r="C92" s="1" t="e">
        <f>IF(D92=-1,IF(C91-1&gt;MAX('Compile Sheet'!$AJ$1:$AJ$128),NA(),C91+1),C91)</f>
        <v>#VALUE!</v>
      </c>
      <c r="D92" s="1">
        <f>IFERROR(IF(D91+1&gt;INDEX('Compile Sheet'!$AL:$AL,C91)-1,-1,D91+1),D91-1)</f>
        <v>-87</v>
      </c>
      <c r="E92" s="1">
        <f>IF(D92=0,INDEX('Compile Sheet'!$AK:$AK,C92),0)</f>
        <v>0</v>
      </c>
      <c r="F92" s="1" t="str">
        <f>IF(E92,INDEX(Code!A:A,E92),"")</f>
        <v/>
      </c>
      <c r="G92" s="1" t="str">
        <f>IF(LEN(F92),VLOOKUP(F92,'Compile Sheet'!$AE$1:$AH$23,2,FALSE),"")</f>
        <v/>
      </c>
      <c r="H92" s="1" t="str">
        <f>IF(LEN($G92),INDEX('Compile Sheet'!AG:AG,$G92),"")</f>
        <v/>
      </c>
      <c r="I92" s="1" t="str">
        <f>IF(LEN(G92),DEC2HEX(HEX2DEC(RIGHT(INDEX('Compile Sheet'!$AR:$AR,E92+1),7))-HEX2DEC(IF($G92,INDEX('Compile Sheet'!AH:AH,$G92)))),"")</f>
        <v/>
      </c>
      <c r="J92" s="1" t="str">
        <f t="shared" si="7"/>
        <v/>
      </c>
      <c r="L92" t="str">
        <f>IFERROR(IF(D92=0,"    &lt;Location file="""&amp;H92&amp;""" offset="""&amp;I92&amp;"""&gt;",IF(AND(D92=-1,D91&lt;&gt;-1),"    &lt;/Location&gt;",IF(D92&lt;-1,J92,"      "&amp;INDEX('Compile Sheet'!$CE:$CE,D92+INDEX('Compile Sheet'!$AK:$AK,C92))))),"")</f>
        <v/>
      </c>
      <c r="M92" s="30" t="str">
        <f t="shared" si="8"/>
        <v/>
      </c>
      <c r="N92" s="2"/>
    </row>
    <row r="93" spans="1:14">
      <c r="A93" s="1">
        <f t="shared" si="6"/>
        <v>7</v>
      </c>
      <c r="B93" s="1">
        <f>ROW()</f>
        <v>93</v>
      </c>
      <c r="C93" s="1" t="e">
        <f>IF(D93=-1,IF(C92-1&gt;MAX('Compile Sheet'!$AJ$1:$AJ$128),NA(),C92+1),C92)</f>
        <v>#VALUE!</v>
      </c>
      <c r="D93" s="1">
        <f>IFERROR(IF(D92+1&gt;INDEX('Compile Sheet'!$AL:$AL,C92)-1,-1,D92+1),D92-1)</f>
        <v>-88</v>
      </c>
      <c r="E93" s="1">
        <f>IF(D93=0,INDEX('Compile Sheet'!$AK:$AK,C93),0)</f>
        <v>0</v>
      </c>
      <c r="F93" s="1" t="str">
        <f>IF(E93,INDEX(Code!A:A,E93),"")</f>
        <v/>
      </c>
      <c r="G93" s="1" t="str">
        <f>IF(LEN(F93),VLOOKUP(F93,'Compile Sheet'!$AE$1:$AH$23,2,FALSE),"")</f>
        <v/>
      </c>
      <c r="H93" s="1" t="str">
        <f>IF(LEN($G93),INDEX('Compile Sheet'!AG:AG,$G93),"")</f>
        <v/>
      </c>
      <c r="I93" s="1" t="str">
        <f>IF(LEN(G93),DEC2HEX(HEX2DEC(RIGHT(INDEX('Compile Sheet'!$AR:$AR,E93+1),7))-HEX2DEC(IF($G93,INDEX('Compile Sheet'!AH:AH,$G93)))),"")</f>
        <v/>
      </c>
      <c r="J93" s="1" t="str">
        <f t="shared" si="7"/>
        <v/>
      </c>
      <c r="L93" t="str">
        <f>IFERROR(IF(D93=0,"    &lt;Location file="""&amp;H93&amp;""" offset="""&amp;I93&amp;"""&gt;",IF(AND(D93=-1,D92&lt;&gt;-1),"    &lt;/Location&gt;",IF(D93&lt;-1,J93,"      "&amp;INDEX('Compile Sheet'!$CE:$CE,D93+INDEX('Compile Sheet'!$AK:$AK,C93))))),"")</f>
        <v/>
      </c>
      <c r="M93" s="30" t="str">
        <f t="shared" si="8"/>
        <v/>
      </c>
      <c r="N93" s="2"/>
    </row>
    <row r="94" spans="1:14">
      <c r="A94" s="1">
        <f t="shared" si="6"/>
        <v>7</v>
      </c>
      <c r="B94" s="1">
        <f>ROW()</f>
        <v>94</v>
      </c>
      <c r="C94" s="1" t="e">
        <f>IF(D94=-1,IF(C93-1&gt;MAX('Compile Sheet'!$AJ$1:$AJ$128),NA(),C93+1),C93)</f>
        <v>#VALUE!</v>
      </c>
      <c r="D94" s="1">
        <f>IFERROR(IF(D93+1&gt;INDEX('Compile Sheet'!$AL:$AL,C93)-1,-1,D93+1),D93-1)</f>
        <v>-89</v>
      </c>
      <c r="E94" s="1">
        <f>IF(D94=0,INDEX('Compile Sheet'!$AK:$AK,C94),0)</f>
        <v>0</v>
      </c>
      <c r="F94" s="1" t="str">
        <f>IF(E94,INDEX(Code!A:A,E94),"")</f>
        <v/>
      </c>
      <c r="G94" s="1" t="str">
        <f>IF(LEN(F94),VLOOKUP(F94,'Compile Sheet'!$AE$1:$AH$23,2,FALSE),"")</f>
        <v/>
      </c>
      <c r="H94" s="1" t="str">
        <f>IF(LEN($G94),INDEX('Compile Sheet'!AG:AG,$G94),"")</f>
        <v/>
      </c>
      <c r="I94" s="1" t="str">
        <f>IF(LEN(G94),DEC2HEX(HEX2DEC(RIGHT(INDEX('Compile Sheet'!$AR:$AR,E94+1),7))-HEX2DEC(IF($G94,INDEX('Compile Sheet'!AH:AH,$G94)))),"")</f>
        <v/>
      </c>
      <c r="J94" s="1" t="str">
        <f t="shared" si="7"/>
        <v/>
      </c>
      <c r="L94" t="str">
        <f>IFERROR(IF(D94=0,"    &lt;Location file="""&amp;H94&amp;""" offset="""&amp;I94&amp;"""&gt;",IF(AND(D94=-1,D93&lt;&gt;-1),"    &lt;/Location&gt;",IF(D94&lt;-1,J94,"      "&amp;INDEX('Compile Sheet'!$CE:$CE,D94+INDEX('Compile Sheet'!$AK:$AK,C94))))),"")</f>
        <v/>
      </c>
      <c r="M94" s="30" t="str">
        <f t="shared" si="8"/>
        <v/>
      </c>
      <c r="N94" s="2"/>
    </row>
    <row r="95" spans="1:14">
      <c r="A95" s="1">
        <f t="shared" si="6"/>
        <v>7</v>
      </c>
      <c r="B95" s="1">
        <f>ROW()</f>
        <v>95</v>
      </c>
      <c r="C95" s="1" t="e">
        <f>IF(D95=-1,IF(C94-1&gt;MAX('Compile Sheet'!$AJ$1:$AJ$128),NA(),C94+1),C94)</f>
        <v>#VALUE!</v>
      </c>
      <c r="D95" s="1">
        <f>IFERROR(IF(D94+1&gt;INDEX('Compile Sheet'!$AL:$AL,C94)-1,-1,D94+1),D94-1)</f>
        <v>-90</v>
      </c>
      <c r="E95" s="1">
        <f>IF(D95=0,INDEX('Compile Sheet'!$AK:$AK,C95),0)</f>
        <v>0</v>
      </c>
      <c r="F95" s="1" t="str">
        <f>IF(E95,INDEX(Code!A:A,E95),"")</f>
        <v/>
      </c>
      <c r="G95" s="1" t="str">
        <f>IF(LEN(F95),VLOOKUP(F95,'Compile Sheet'!$AE$1:$AH$23,2,FALSE),"")</f>
        <v/>
      </c>
      <c r="H95" s="1" t="str">
        <f>IF(LEN($G95),INDEX('Compile Sheet'!AG:AG,$G95),"")</f>
        <v/>
      </c>
      <c r="I95" s="1" t="str">
        <f>IF(LEN(G95),DEC2HEX(HEX2DEC(RIGHT(INDEX('Compile Sheet'!$AR:$AR,E95+1),7))-HEX2DEC(IF($G95,INDEX('Compile Sheet'!AH:AH,$G95)))),"")</f>
        <v/>
      </c>
      <c r="J95" s="1" t="str">
        <f t="shared" si="7"/>
        <v/>
      </c>
      <c r="L95" t="str">
        <f>IFERROR(IF(D95=0,"    &lt;Location file="""&amp;H95&amp;""" offset="""&amp;I95&amp;"""&gt;",IF(AND(D95=-1,D94&lt;&gt;-1),"    &lt;/Location&gt;",IF(D95&lt;-1,J95,"      "&amp;INDEX('Compile Sheet'!$CE:$CE,D95+INDEX('Compile Sheet'!$AK:$AK,C95))))),"")</f>
        <v/>
      </c>
      <c r="M95" s="30" t="str">
        <f t="shared" si="8"/>
        <v/>
      </c>
      <c r="N95" s="2"/>
    </row>
    <row r="96" spans="1:14">
      <c r="A96" s="1">
        <f t="shared" si="6"/>
        <v>7</v>
      </c>
      <c r="B96" s="1">
        <f>ROW()</f>
        <v>96</v>
      </c>
      <c r="C96" s="1" t="e">
        <f>IF(D96=-1,IF(C95-1&gt;MAX('Compile Sheet'!$AJ$1:$AJ$128),NA(),C95+1),C95)</f>
        <v>#VALUE!</v>
      </c>
      <c r="D96" s="1">
        <f>IFERROR(IF(D95+1&gt;INDEX('Compile Sheet'!$AL:$AL,C95)-1,-1,D95+1),D95-1)</f>
        <v>-91</v>
      </c>
      <c r="E96" s="1">
        <f>IF(D96=0,INDEX('Compile Sheet'!$AK:$AK,C96),0)</f>
        <v>0</v>
      </c>
      <c r="F96" s="1" t="str">
        <f>IF(E96,INDEX(Code!A:A,E96),"")</f>
        <v/>
      </c>
      <c r="G96" s="1" t="str">
        <f>IF(LEN(F96),VLOOKUP(F96,'Compile Sheet'!$AE$1:$AH$23,2,FALSE),"")</f>
        <v/>
      </c>
      <c r="H96" s="1" t="str">
        <f>IF(LEN($G96),INDEX('Compile Sheet'!AG:AG,$G96),"")</f>
        <v/>
      </c>
      <c r="I96" s="1" t="str">
        <f>IF(LEN(G96),DEC2HEX(HEX2DEC(RIGHT(INDEX('Compile Sheet'!$AR:$AR,E96+1),7))-HEX2DEC(IF($G96,INDEX('Compile Sheet'!AH:AH,$G96)))),"")</f>
        <v/>
      </c>
      <c r="J96" s="1" t="str">
        <f t="shared" si="7"/>
        <v/>
      </c>
      <c r="L96" t="str">
        <f>IFERROR(IF(D96=0,"    &lt;Location file="""&amp;H96&amp;""" offset="""&amp;I96&amp;"""&gt;",IF(AND(D96=-1,D95&lt;&gt;-1),"    &lt;/Location&gt;",IF(D96&lt;-1,J96,"      "&amp;INDEX('Compile Sheet'!$CE:$CE,D96+INDEX('Compile Sheet'!$AK:$AK,C96))))),"")</f>
        <v/>
      </c>
      <c r="M96" s="30" t="str">
        <f t="shared" si="8"/>
        <v/>
      </c>
      <c r="N96" s="2"/>
    </row>
    <row r="97" spans="1:14">
      <c r="A97" s="1">
        <f t="shared" si="6"/>
        <v>7</v>
      </c>
      <c r="B97" s="1">
        <f>ROW()</f>
        <v>97</v>
      </c>
      <c r="C97" s="1" t="e">
        <f>IF(D97=-1,IF(C96-1&gt;MAX('Compile Sheet'!$AJ$1:$AJ$128),NA(),C96+1),C96)</f>
        <v>#VALUE!</v>
      </c>
      <c r="D97" s="1">
        <f>IFERROR(IF(D96+1&gt;INDEX('Compile Sheet'!$AL:$AL,C96)-1,-1,D96+1),D96-1)</f>
        <v>-92</v>
      </c>
      <c r="E97" s="1">
        <f>IF(D97=0,INDEX('Compile Sheet'!$AK:$AK,C97),0)</f>
        <v>0</v>
      </c>
      <c r="F97" s="1" t="str">
        <f>IF(E97,INDEX(Code!A:A,E97),"")</f>
        <v/>
      </c>
      <c r="G97" s="1" t="str">
        <f>IF(LEN(F97),VLOOKUP(F97,'Compile Sheet'!$AE$1:$AH$23,2,FALSE),"")</f>
        <v/>
      </c>
      <c r="H97" s="1" t="str">
        <f>IF(LEN($G97),INDEX('Compile Sheet'!AG:AG,$G97),"")</f>
        <v/>
      </c>
      <c r="I97" s="1" t="str">
        <f>IF(LEN(G97),DEC2HEX(HEX2DEC(RIGHT(INDEX('Compile Sheet'!$AR:$AR,E97+1),7))-HEX2DEC(IF($G97,INDEX('Compile Sheet'!AH:AH,$G97)))),"")</f>
        <v/>
      </c>
      <c r="J97" s="1" t="str">
        <f t="shared" si="7"/>
        <v/>
      </c>
      <c r="L97" t="str">
        <f>IFERROR(IF(D97=0,"    &lt;Location file="""&amp;H97&amp;""" offset="""&amp;I97&amp;"""&gt;",IF(AND(D97=-1,D96&lt;&gt;-1),"    &lt;/Location&gt;",IF(D97&lt;-1,J97,"      "&amp;INDEX('Compile Sheet'!$CE:$CE,D97+INDEX('Compile Sheet'!$AK:$AK,C97))))),"")</f>
        <v/>
      </c>
      <c r="M97" s="30" t="str">
        <f t="shared" si="8"/>
        <v/>
      </c>
      <c r="N97" s="2"/>
    </row>
    <row r="98" spans="1:14">
      <c r="A98" s="1">
        <f t="shared" si="6"/>
        <v>7</v>
      </c>
      <c r="B98" s="1">
        <f>ROW()</f>
        <v>98</v>
      </c>
      <c r="C98" s="1" t="e">
        <f>IF(D98=-1,IF(C97-1&gt;MAX('Compile Sheet'!$AJ$1:$AJ$128),NA(),C97+1),C97)</f>
        <v>#VALUE!</v>
      </c>
      <c r="D98" s="1">
        <f>IFERROR(IF(D97+1&gt;INDEX('Compile Sheet'!$AL:$AL,C97)-1,-1,D97+1),D97-1)</f>
        <v>-93</v>
      </c>
      <c r="E98" s="1">
        <f>IF(D98=0,INDEX('Compile Sheet'!$AK:$AK,C98),0)</f>
        <v>0</v>
      </c>
      <c r="F98" s="1" t="str">
        <f>IF(E98,INDEX(Code!A:A,E98),"")</f>
        <v/>
      </c>
      <c r="G98" s="1" t="str">
        <f>IF(LEN(F98),VLOOKUP(F98,'Compile Sheet'!$AE$1:$AH$23,2,FALSE),"")</f>
        <v/>
      </c>
      <c r="H98" s="1" t="str">
        <f>IF(LEN($G98),INDEX('Compile Sheet'!AG:AG,$G98),"")</f>
        <v/>
      </c>
      <c r="I98" s="1" t="str">
        <f>IF(LEN(G98),DEC2HEX(HEX2DEC(RIGHT(INDEX('Compile Sheet'!$AR:$AR,E98+1),7))-HEX2DEC(IF($G98,INDEX('Compile Sheet'!AH:AH,$G98)))),"")</f>
        <v/>
      </c>
      <c r="J98" s="1" t="str">
        <f t="shared" si="7"/>
        <v/>
      </c>
      <c r="L98" t="str">
        <f>IFERROR(IF(D98=0,"    &lt;Location file="""&amp;H98&amp;""" offset="""&amp;I98&amp;"""&gt;",IF(AND(D98=-1,D97&lt;&gt;-1),"    &lt;/Location&gt;",IF(D98&lt;-1,J98,"      "&amp;INDEX('Compile Sheet'!$CE:$CE,D98+INDEX('Compile Sheet'!$AK:$AK,C98))))),"")</f>
        <v/>
      </c>
      <c r="M98" s="30" t="str">
        <f t="shared" si="8"/>
        <v/>
      </c>
      <c r="N98" s="2"/>
    </row>
    <row r="99" spans="1:14">
      <c r="A99" s="1">
        <f t="shared" si="6"/>
        <v>7</v>
      </c>
      <c r="B99" s="1">
        <f>ROW()</f>
        <v>99</v>
      </c>
      <c r="C99" s="1" t="e">
        <f>IF(D99=-1,IF(C98-1&gt;MAX('Compile Sheet'!$AJ$1:$AJ$128),NA(),C98+1),C98)</f>
        <v>#VALUE!</v>
      </c>
      <c r="D99" s="1">
        <f>IFERROR(IF(D98+1&gt;INDEX('Compile Sheet'!$AL:$AL,C98)-1,-1,D98+1),D98-1)</f>
        <v>-94</v>
      </c>
      <c r="E99" s="1">
        <f>IF(D99=0,INDEX('Compile Sheet'!$AK:$AK,C99),0)</f>
        <v>0</v>
      </c>
      <c r="F99" s="1" t="str">
        <f>IF(E99,INDEX(Code!A:A,E99),"")</f>
        <v/>
      </c>
      <c r="G99" s="1" t="str">
        <f>IF(LEN(F99),VLOOKUP(F99,'Compile Sheet'!$AE$1:$AH$23,2,FALSE),"")</f>
        <v/>
      </c>
      <c r="H99" s="1" t="str">
        <f>IF(LEN($G99),INDEX('Compile Sheet'!AG:AG,$G99),"")</f>
        <v/>
      </c>
      <c r="I99" s="1" t="str">
        <f>IF(LEN(G99),DEC2HEX(HEX2DEC(RIGHT(INDEX('Compile Sheet'!$AR:$AR,E99+1),7))-HEX2DEC(IF($G99,INDEX('Compile Sheet'!AH:AH,$G99)))),"")</f>
        <v/>
      </c>
      <c r="J99" s="1" t="str">
        <f t="shared" si="7"/>
        <v/>
      </c>
      <c r="L99" t="str">
        <f>IFERROR(IF(D99=0,"    &lt;Location file="""&amp;H99&amp;""" offset="""&amp;I99&amp;"""&gt;",IF(AND(D99=-1,D98&lt;&gt;-1),"    &lt;/Location&gt;",IF(D99&lt;-1,J99,"      "&amp;INDEX('Compile Sheet'!$CE:$CE,D99+INDEX('Compile Sheet'!$AK:$AK,C99))))),"")</f>
        <v/>
      </c>
      <c r="M99" s="30" t="str">
        <f t="shared" si="8"/>
        <v/>
      </c>
      <c r="N99" s="2"/>
    </row>
    <row r="100" spans="1:14">
      <c r="A100" s="1">
        <f t="shared" si="6"/>
        <v>7</v>
      </c>
      <c r="B100" s="1">
        <f>ROW()</f>
        <v>100</v>
      </c>
      <c r="C100" s="1" t="e">
        <f>IF(D100=-1,IF(C99-1&gt;MAX('Compile Sheet'!$AJ$1:$AJ$128),NA(),C99+1),C99)</f>
        <v>#VALUE!</v>
      </c>
      <c r="D100" s="1">
        <f>IFERROR(IF(D99+1&gt;INDEX('Compile Sheet'!$AL:$AL,C99)-1,-1,D99+1),D99-1)</f>
        <v>-95</v>
      </c>
      <c r="E100" s="1">
        <f>IF(D100=0,INDEX('Compile Sheet'!$AK:$AK,C100),0)</f>
        <v>0</v>
      </c>
      <c r="F100" s="1" t="str">
        <f>IF(E100,INDEX(Code!A:A,E100),"")</f>
        <v/>
      </c>
      <c r="G100" s="1" t="str">
        <f>IF(LEN(F100),VLOOKUP(F100,'Compile Sheet'!$AE$1:$AH$23,2,FALSE),"")</f>
        <v/>
      </c>
      <c r="H100" s="1" t="str">
        <f>IF(LEN($G100),INDEX('Compile Sheet'!AG:AG,$G100),"")</f>
        <v/>
      </c>
      <c r="I100" s="1" t="str">
        <f>IF(LEN(G100),DEC2HEX(HEX2DEC(RIGHT(INDEX('Compile Sheet'!$AR:$AR,E100+1),7))-HEX2DEC(IF($G100,INDEX('Compile Sheet'!AH:AH,$G100)))),"")</f>
        <v/>
      </c>
      <c r="J100" s="1" t="str">
        <f t="shared" si="7"/>
        <v/>
      </c>
      <c r="L100" t="str">
        <f>IFERROR(IF(D100=0,"    &lt;Location file="""&amp;H100&amp;""" offset="""&amp;I100&amp;"""&gt;",IF(AND(D100=-1,D99&lt;&gt;-1),"    &lt;/Location&gt;",IF(D100&lt;-1,J100,"      "&amp;INDEX('Compile Sheet'!$CE:$CE,D100+INDEX('Compile Sheet'!$AK:$AK,C100))))),"")</f>
        <v/>
      </c>
      <c r="M100" s="30" t="str">
        <f t="shared" si="8"/>
        <v/>
      </c>
      <c r="N100" s="2"/>
    </row>
    <row r="101" spans="1:14">
      <c r="A101" s="1">
        <f t="shared" si="6"/>
        <v>7</v>
      </c>
      <c r="B101" s="1">
        <f>ROW()</f>
        <v>101</v>
      </c>
      <c r="C101" s="1" t="e">
        <f>IF(D101=-1,IF(C100-1&gt;MAX('Compile Sheet'!$AJ$1:$AJ$128),NA(),C100+1),C100)</f>
        <v>#VALUE!</v>
      </c>
      <c r="D101" s="1">
        <f>IFERROR(IF(D100+1&gt;INDEX('Compile Sheet'!$AL:$AL,C100)-1,-1,D100+1),D100-1)</f>
        <v>-96</v>
      </c>
      <c r="E101" s="1">
        <f>IF(D101=0,INDEX('Compile Sheet'!$AK:$AK,C101),0)</f>
        <v>0</v>
      </c>
      <c r="F101" s="1" t="str">
        <f>IF(E101,INDEX(Code!A:A,E101),"")</f>
        <v/>
      </c>
      <c r="G101" s="1" t="str">
        <f>IF(LEN(F101),VLOOKUP(F101,'Compile Sheet'!$AE$1:$AH$23,2,FALSE),"")</f>
        <v/>
      </c>
      <c r="H101" s="1" t="str">
        <f>IF(LEN($G101),INDEX('Compile Sheet'!AG:AG,$G101),"")</f>
        <v/>
      </c>
      <c r="I101" s="1" t="str">
        <f>IF(LEN(G101),DEC2HEX(HEX2DEC(RIGHT(INDEX('Compile Sheet'!$AR:$AR,E101+1),7))-HEX2DEC(IF($G101,INDEX('Compile Sheet'!AH:AH,$G101)))),"")</f>
        <v/>
      </c>
      <c r="J101" s="1" t="str">
        <f t="shared" si="7"/>
        <v/>
      </c>
      <c r="L101" t="str">
        <f>IFERROR(IF(D101=0,"    &lt;Location file="""&amp;H101&amp;""" offset="""&amp;I101&amp;"""&gt;",IF(AND(D101=-1,D100&lt;&gt;-1),"    &lt;/Location&gt;",IF(D101&lt;-1,J101,"      "&amp;INDEX('Compile Sheet'!$CE:$CE,D101+INDEX('Compile Sheet'!$AK:$AK,C101))))),"")</f>
        <v/>
      </c>
      <c r="M101" s="30" t="str">
        <f t="shared" si="8"/>
        <v/>
      </c>
      <c r="N101" s="2"/>
    </row>
    <row r="102" spans="1:14">
      <c r="A102" s="1">
        <f t="shared" si="6"/>
        <v>7</v>
      </c>
      <c r="B102" s="1">
        <f>ROW()</f>
        <v>102</v>
      </c>
      <c r="C102" s="1" t="e">
        <f>IF(D102=-1,IF(C101-1&gt;MAX('Compile Sheet'!$AJ$1:$AJ$128),NA(),C101+1),C101)</f>
        <v>#VALUE!</v>
      </c>
      <c r="D102" s="1">
        <f>IFERROR(IF(D101+1&gt;INDEX('Compile Sheet'!$AL:$AL,C101)-1,-1,D101+1),D101-1)</f>
        <v>-97</v>
      </c>
      <c r="E102" s="1">
        <f>IF(D102=0,INDEX('Compile Sheet'!$AK:$AK,C102),0)</f>
        <v>0</v>
      </c>
      <c r="F102" s="1" t="str">
        <f>IF(E102,INDEX(Code!A:A,E102),"")</f>
        <v/>
      </c>
      <c r="G102" s="1" t="str">
        <f>IF(LEN(F102),VLOOKUP(F102,'Compile Sheet'!$AE$1:$AH$23,2,FALSE),"")</f>
        <v/>
      </c>
      <c r="H102" s="1" t="str">
        <f>IF(LEN($G102),INDEX('Compile Sheet'!AG:AG,$G102),"")</f>
        <v/>
      </c>
      <c r="I102" s="1" t="str">
        <f>IF(LEN(G102),DEC2HEX(HEX2DEC(RIGHT(INDEX('Compile Sheet'!$AR:$AR,E102+1),7))-HEX2DEC(IF($G102,INDEX('Compile Sheet'!AH:AH,$G102)))),"")</f>
        <v/>
      </c>
      <c r="J102" s="1" t="str">
        <f t="shared" si="7"/>
        <v/>
      </c>
      <c r="L102" t="str">
        <f>IFERROR(IF(D102=0,"    &lt;Location file="""&amp;H102&amp;""" offset="""&amp;I102&amp;"""&gt;",IF(AND(D102=-1,D101&lt;&gt;-1),"    &lt;/Location&gt;",IF(D102&lt;-1,J102,"      "&amp;INDEX('Compile Sheet'!$CE:$CE,D102+INDEX('Compile Sheet'!$AK:$AK,C102))))),"")</f>
        <v/>
      </c>
      <c r="M102" s="30" t="str">
        <f t="shared" si="8"/>
        <v/>
      </c>
      <c r="N102" s="2"/>
    </row>
    <row r="103" spans="1:14">
      <c r="A103" s="1">
        <f t="shared" si="6"/>
        <v>7</v>
      </c>
      <c r="B103" s="1">
        <f>ROW()</f>
        <v>103</v>
      </c>
      <c r="C103" s="1" t="e">
        <f>IF(D103=-1,IF(C102-1&gt;MAX('Compile Sheet'!$AJ$1:$AJ$128),NA(),C102+1),C102)</f>
        <v>#VALUE!</v>
      </c>
      <c r="D103" s="1">
        <f>IFERROR(IF(D102+1&gt;INDEX('Compile Sheet'!$AL:$AL,C102)-1,-1,D102+1),D102-1)</f>
        <v>-98</v>
      </c>
      <c r="E103" s="1">
        <f>IF(D103=0,INDEX('Compile Sheet'!$AK:$AK,C103),0)</f>
        <v>0</v>
      </c>
      <c r="F103" s="1" t="str">
        <f>IF(E103,INDEX(Code!A:A,E103),"")</f>
        <v/>
      </c>
      <c r="G103" s="1" t="str">
        <f>IF(LEN(F103),VLOOKUP(F103,'Compile Sheet'!$AE$1:$AH$23,2,FALSE),"")</f>
        <v/>
      </c>
      <c r="H103" s="1" t="str">
        <f>IF(LEN($G103),INDEX('Compile Sheet'!AG:AG,$G103),"")</f>
        <v/>
      </c>
      <c r="I103" s="1" t="str">
        <f>IF(LEN(G103),DEC2HEX(HEX2DEC(RIGHT(INDEX('Compile Sheet'!$AR:$AR,E103+1),7))-HEX2DEC(IF($G103,INDEX('Compile Sheet'!AH:AH,$G103)))),"")</f>
        <v/>
      </c>
      <c r="J103" s="1" t="str">
        <f t="shared" si="7"/>
        <v/>
      </c>
      <c r="L103" t="str">
        <f>IFERROR(IF(D103=0,"    &lt;Location file="""&amp;H103&amp;""" offset="""&amp;I103&amp;"""&gt;",IF(AND(D103=-1,D102&lt;&gt;-1),"    &lt;/Location&gt;",IF(D103&lt;-1,J103,"      "&amp;INDEX('Compile Sheet'!$CE:$CE,D103+INDEX('Compile Sheet'!$AK:$AK,C103))))),"")</f>
        <v/>
      </c>
      <c r="M103" s="30" t="str">
        <f t="shared" si="8"/>
        <v/>
      </c>
      <c r="N103" s="2"/>
    </row>
    <row r="104" spans="1:14">
      <c r="A104" s="1">
        <f t="shared" si="6"/>
        <v>7</v>
      </c>
      <c r="B104" s="1">
        <f>ROW()</f>
        <v>104</v>
      </c>
      <c r="C104" s="1" t="e">
        <f>IF(D104=-1,IF(C103-1&gt;MAX('Compile Sheet'!$AJ$1:$AJ$128),NA(),C103+1),C103)</f>
        <v>#VALUE!</v>
      </c>
      <c r="D104" s="1">
        <f>IFERROR(IF(D103+1&gt;INDEX('Compile Sheet'!$AL:$AL,C103)-1,-1,D103+1),D103-1)</f>
        <v>-99</v>
      </c>
      <c r="E104" s="1">
        <f>IF(D104=0,INDEX('Compile Sheet'!$AK:$AK,C104),0)</f>
        <v>0</v>
      </c>
      <c r="F104" s="1" t="str">
        <f>IF(E104,INDEX(Code!A:A,E104),"")</f>
        <v/>
      </c>
      <c r="G104" s="1" t="str">
        <f>IF(LEN(F104),VLOOKUP(F104,'Compile Sheet'!$AE$1:$AH$23,2,FALSE),"")</f>
        <v/>
      </c>
      <c r="H104" s="1" t="str">
        <f>IF(LEN($G104),INDEX('Compile Sheet'!AG:AG,$G104),"")</f>
        <v/>
      </c>
      <c r="I104" s="1" t="str">
        <f>IF(LEN(G104),DEC2HEX(HEX2DEC(RIGHT(INDEX('Compile Sheet'!$AR:$AR,E104+1),7))-HEX2DEC(IF($G104,INDEX('Compile Sheet'!AH:AH,$G104)))),"")</f>
        <v/>
      </c>
      <c r="J104" s="1" t="str">
        <f t="shared" si="7"/>
        <v/>
      </c>
      <c r="L104" t="str">
        <f>IFERROR(IF(D104=0,"    &lt;Location file="""&amp;H104&amp;""" offset="""&amp;I104&amp;"""&gt;",IF(AND(D104=-1,D103&lt;&gt;-1),"    &lt;/Location&gt;",IF(D104&lt;-1,J104,"      "&amp;INDEX('Compile Sheet'!$CE:$CE,D104+INDEX('Compile Sheet'!$AK:$AK,C104))))),"")</f>
        <v/>
      </c>
      <c r="M104" s="30" t="str">
        <f t="shared" si="8"/>
        <v/>
      </c>
      <c r="N104" s="2"/>
    </row>
    <row r="105" spans="1:14">
      <c r="A105" s="1">
        <f t="shared" si="6"/>
        <v>7</v>
      </c>
      <c r="B105" s="1">
        <f>ROW()</f>
        <v>105</v>
      </c>
      <c r="C105" s="1" t="e">
        <f>IF(D105=-1,IF(C104-1&gt;MAX('Compile Sheet'!$AJ$1:$AJ$128),NA(),C104+1),C104)</f>
        <v>#VALUE!</v>
      </c>
      <c r="D105" s="1">
        <f>IFERROR(IF(D104+1&gt;INDEX('Compile Sheet'!$AL:$AL,C104)-1,-1,D104+1),D104-1)</f>
        <v>-100</v>
      </c>
      <c r="E105" s="1">
        <f>IF(D105=0,INDEX('Compile Sheet'!$AK:$AK,C105),0)</f>
        <v>0</v>
      </c>
      <c r="F105" s="1" t="str">
        <f>IF(E105,INDEX(Code!A:A,E105),"")</f>
        <v/>
      </c>
      <c r="G105" s="1" t="str">
        <f>IF(LEN(F105),VLOOKUP(F105,'Compile Sheet'!$AE$1:$AH$23,2,FALSE),"")</f>
        <v/>
      </c>
      <c r="H105" s="1" t="str">
        <f>IF(LEN($G105),INDEX('Compile Sheet'!AG:AG,$G105),"")</f>
        <v/>
      </c>
      <c r="I105" s="1" t="str">
        <f>IF(LEN(G105),DEC2HEX(HEX2DEC(RIGHT(INDEX('Compile Sheet'!$AR:$AR,E105+1),7))-HEX2DEC(IF($G105,INDEX('Compile Sheet'!AH:AH,$G105)))),"")</f>
        <v/>
      </c>
      <c r="J105" s="1" t="str">
        <f t="shared" si="7"/>
        <v/>
      </c>
      <c r="L105" t="str">
        <f>IFERROR(IF(D105=0,"    &lt;Location file="""&amp;H105&amp;""" offset="""&amp;I105&amp;"""&gt;",IF(AND(D105=-1,D104&lt;&gt;-1),"    &lt;/Location&gt;",IF(D105&lt;-1,J105,"      "&amp;INDEX('Compile Sheet'!$CE:$CE,D105+INDEX('Compile Sheet'!$AK:$AK,C105))))),"")</f>
        <v/>
      </c>
      <c r="M105" s="30" t="str">
        <f t="shared" si="8"/>
        <v/>
      </c>
      <c r="N105" s="2"/>
    </row>
    <row r="106" spans="1:14">
      <c r="A106" s="1">
        <f t="shared" si="6"/>
        <v>7</v>
      </c>
      <c r="B106" s="1">
        <f>ROW()</f>
        <v>106</v>
      </c>
      <c r="C106" s="1" t="e">
        <f>IF(D106=-1,IF(C105-1&gt;MAX('Compile Sheet'!$AJ$1:$AJ$128),NA(),C105+1),C105)</f>
        <v>#VALUE!</v>
      </c>
      <c r="D106" s="1">
        <f>IFERROR(IF(D105+1&gt;INDEX('Compile Sheet'!$AL:$AL,C105)-1,-1,D105+1),D105-1)</f>
        <v>-101</v>
      </c>
      <c r="E106" s="1">
        <f>IF(D106=0,INDEX('Compile Sheet'!$AK:$AK,C106),0)</f>
        <v>0</v>
      </c>
      <c r="F106" s="1" t="str">
        <f>IF(E106,INDEX(Code!A:A,E106),"")</f>
        <v/>
      </c>
      <c r="G106" s="1" t="str">
        <f>IF(LEN(F106),VLOOKUP(F106,'Compile Sheet'!$AE$1:$AH$23,2,FALSE),"")</f>
        <v/>
      </c>
      <c r="H106" s="1" t="str">
        <f>IF(LEN($G106),INDEX('Compile Sheet'!AG:AG,$G106),"")</f>
        <v/>
      </c>
      <c r="I106" s="1" t="str">
        <f>IF(LEN(G106),DEC2HEX(HEX2DEC(RIGHT(INDEX('Compile Sheet'!$AR:$AR,E106+1),7))-HEX2DEC(IF($G106,INDEX('Compile Sheet'!AH:AH,$G106)))),"")</f>
        <v/>
      </c>
      <c r="J106" s="1" t="str">
        <f t="shared" si="7"/>
        <v/>
      </c>
      <c r="L106" t="str">
        <f>IFERROR(IF(D106=0,"    &lt;Location file="""&amp;H106&amp;""" offset="""&amp;I106&amp;"""&gt;",IF(AND(D106=-1,D105&lt;&gt;-1),"    &lt;/Location&gt;",IF(D106&lt;-1,J106,"      "&amp;INDEX('Compile Sheet'!$CE:$CE,D106+INDEX('Compile Sheet'!$AK:$AK,C106))))),"")</f>
        <v/>
      </c>
      <c r="M106" s="30" t="str">
        <f t="shared" si="8"/>
        <v/>
      </c>
      <c r="N106" s="2"/>
    </row>
    <row r="107" spans="1:14">
      <c r="A107" s="1">
        <f t="shared" si="6"/>
        <v>7</v>
      </c>
      <c r="B107" s="1">
        <f>ROW()</f>
        <v>107</v>
      </c>
      <c r="C107" s="1" t="e">
        <f>IF(D107=-1,IF(C106-1&gt;MAX('Compile Sheet'!$AJ$1:$AJ$128),NA(),C106+1),C106)</f>
        <v>#VALUE!</v>
      </c>
      <c r="D107" s="1">
        <f>IFERROR(IF(D106+1&gt;INDEX('Compile Sheet'!$AL:$AL,C106)-1,-1,D106+1),D106-1)</f>
        <v>-102</v>
      </c>
      <c r="E107" s="1">
        <f>IF(D107=0,INDEX('Compile Sheet'!$AK:$AK,C107),0)</f>
        <v>0</v>
      </c>
      <c r="F107" s="1" t="str">
        <f>IF(E107,INDEX(Code!A:A,E107),"")</f>
        <v/>
      </c>
      <c r="G107" s="1" t="str">
        <f>IF(LEN(F107),VLOOKUP(F107,'Compile Sheet'!$AE$1:$AH$23,2,FALSE),"")</f>
        <v/>
      </c>
      <c r="H107" s="1" t="str">
        <f>IF(LEN($G107),INDEX('Compile Sheet'!AG:AG,$G107),"")</f>
        <v/>
      </c>
      <c r="I107" s="1" t="str">
        <f>IF(LEN(G107),DEC2HEX(HEX2DEC(RIGHT(INDEX('Compile Sheet'!$AR:$AR,E107+1),7))-HEX2DEC(IF($G107,INDEX('Compile Sheet'!AH:AH,$G107)))),"")</f>
        <v/>
      </c>
      <c r="J107" s="1" t="str">
        <f t="shared" si="7"/>
        <v/>
      </c>
      <c r="L107" t="str">
        <f>IFERROR(IF(D107=0,"    &lt;Location file="""&amp;H107&amp;""" offset="""&amp;I107&amp;"""&gt;",IF(AND(D107=-1,D106&lt;&gt;-1),"    &lt;/Location&gt;",IF(D107&lt;-1,J107,"      "&amp;INDEX('Compile Sheet'!$CE:$CE,D107+INDEX('Compile Sheet'!$AK:$AK,C107))))),"")</f>
        <v/>
      </c>
      <c r="M107" s="30" t="str">
        <f t="shared" si="8"/>
        <v/>
      </c>
      <c r="N107" s="2"/>
    </row>
    <row r="108" spans="1:14">
      <c r="A108" s="1">
        <f t="shared" si="6"/>
        <v>7</v>
      </c>
      <c r="B108" s="1">
        <f>ROW()</f>
        <v>108</v>
      </c>
      <c r="C108" s="1" t="e">
        <f>IF(D108=-1,IF(C107-1&gt;MAX('Compile Sheet'!$AJ$1:$AJ$128),NA(),C107+1),C107)</f>
        <v>#VALUE!</v>
      </c>
      <c r="D108" s="1">
        <f>IFERROR(IF(D107+1&gt;INDEX('Compile Sheet'!$AL:$AL,C107)-1,-1,D107+1),D107-1)</f>
        <v>-103</v>
      </c>
      <c r="E108" s="1">
        <f>IF(D108=0,INDEX('Compile Sheet'!$AK:$AK,C108),0)</f>
        <v>0</v>
      </c>
      <c r="F108" s="1" t="str">
        <f>IF(E108,INDEX(Code!A:A,E108),"")</f>
        <v/>
      </c>
      <c r="G108" s="1" t="str">
        <f>IF(LEN(F108),VLOOKUP(F108,'Compile Sheet'!$AE$1:$AH$23,2,FALSE),"")</f>
        <v/>
      </c>
      <c r="H108" s="1" t="str">
        <f>IF(LEN($G108),INDEX('Compile Sheet'!AG:AG,$G108),"")</f>
        <v/>
      </c>
      <c r="I108" s="1" t="str">
        <f>IF(LEN(G108),DEC2HEX(HEX2DEC(RIGHT(INDEX('Compile Sheet'!$AR:$AR,E108+1),7))-HEX2DEC(IF($G108,INDEX('Compile Sheet'!AH:AH,$G108)))),"")</f>
        <v/>
      </c>
      <c r="J108" s="1" t="str">
        <f t="shared" si="7"/>
        <v/>
      </c>
      <c r="L108" t="str">
        <f>IFERROR(IF(D108=0,"    &lt;Location file="""&amp;H108&amp;""" offset="""&amp;I108&amp;"""&gt;",IF(AND(D108=-1,D107&lt;&gt;-1),"    &lt;/Location&gt;",IF(D108&lt;-1,J108,"      "&amp;INDEX('Compile Sheet'!$CE:$CE,D108+INDEX('Compile Sheet'!$AK:$AK,C108))))),"")</f>
        <v/>
      </c>
      <c r="M108" s="30" t="str">
        <f t="shared" si="8"/>
        <v/>
      </c>
      <c r="N108" s="2"/>
    </row>
    <row r="109" spans="1:14">
      <c r="A109" s="1">
        <f t="shared" si="6"/>
        <v>7</v>
      </c>
      <c r="B109" s="1">
        <f>ROW()</f>
        <v>109</v>
      </c>
      <c r="C109" s="1" t="e">
        <f>IF(D109=-1,IF(C108-1&gt;MAX('Compile Sheet'!$AJ$1:$AJ$128),NA(),C108+1),C108)</f>
        <v>#VALUE!</v>
      </c>
      <c r="D109" s="1">
        <f>IFERROR(IF(D108+1&gt;INDEX('Compile Sheet'!$AL:$AL,C108)-1,-1,D108+1),D108-1)</f>
        <v>-104</v>
      </c>
      <c r="E109" s="1">
        <f>IF(D109=0,INDEX('Compile Sheet'!$AK:$AK,C109),0)</f>
        <v>0</v>
      </c>
      <c r="F109" s="1" t="str">
        <f>IF(E109,INDEX(Code!A:A,E109),"")</f>
        <v/>
      </c>
      <c r="G109" s="1" t="str">
        <f>IF(LEN(F109),VLOOKUP(F109,'Compile Sheet'!$AE$1:$AH$23,2,FALSE),"")</f>
        <v/>
      </c>
      <c r="H109" s="1" t="str">
        <f>IF(LEN($G109),INDEX('Compile Sheet'!AG:AG,$G109),"")</f>
        <v/>
      </c>
      <c r="I109" s="1" t="str">
        <f>IF(LEN(G109),DEC2HEX(HEX2DEC(RIGHT(INDEX('Compile Sheet'!$AR:$AR,E109+1),7))-HEX2DEC(IF($G109,INDEX('Compile Sheet'!AH:AH,$G109)))),"")</f>
        <v/>
      </c>
      <c r="J109" s="1" t="str">
        <f t="shared" si="7"/>
        <v/>
      </c>
      <c r="L109" t="str">
        <f>IFERROR(IF(D109=0,"    &lt;Location file="""&amp;H109&amp;""" offset="""&amp;I109&amp;"""&gt;",IF(AND(D109=-1,D108&lt;&gt;-1),"    &lt;/Location&gt;",IF(D109&lt;-1,J109,"      "&amp;INDEX('Compile Sheet'!$CE:$CE,D109+INDEX('Compile Sheet'!$AK:$AK,C109))))),"")</f>
        <v/>
      </c>
      <c r="M109" s="30" t="str">
        <f t="shared" si="8"/>
        <v/>
      </c>
      <c r="N109" s="2"/>
    </row>
    <row r="110" spans="1:14">
      <c r="A110" s="1">
        <f t="shared" si="6"/>
        <v>7</v>
      </c>
      <c r="B110" s="1">
        <f>ROW()</f>
        <v>110</v>
      </c>
      <c r="C110" s="1" t="e">
        <f>IF(D110=-1,IF(C109-1&gt;MAX('Compile Sheet'!$AJ$1:$AJ$128),NA(),C109+1),C109)</f>
        <v>#VALUE!</v>
      </c>
      <c r="D110" s="1">
        <f>IFERROR(IF(D109+1&gt;INDEX('Compile Sheet'!$AL:$AL,C109)-1,-1,D109+1),D109-1)</f>
        <v>-105</v>
      </c>
      <c r="E110" s="1">
        <f>IF(D110=0,INDEX('Compile Sheet'!$AK:$AK,C110),0)</f>
        <v>0</v>
      </c>
      <c r="F110" s="1" t="str">
        <f>IF(E110,INDEX(Code!A:A,E110),"")</f>
        <v/>
      </c>
      <c r="G110" s="1" t="str">
        <f>IF(LEN(F110),VLOOKUP(F110,'Compile Sheet'!$AE$1:$AH$23,2,FALSE),"")</f>
        <v/>
      </c>
      <c r="H110" s="1" t="str">
        <f>IF(LEN($G110),INDEX('Compile Sheet'!AG:AG,$G110),"")</f>
        <v/>
      </c>
      <c r="I110" s="1" t="str">
        <f>IF(LEN(G110),DEC2HEX(HEX2DEC(RIGHT(INDEX('Compile Sheet'!$AR:$AR,E110+1),7))-HEX2DEC(IF($G110,INDEX('Compile Sheet'!AH:AH,$G110)))),"")</f>
        <v/>
      </c>
      <c r="J110" s="1" t="str">
        <f t="shared" si="7"/>
        <v/>
      </c>
      <c r="L110" t="str">
        <f>IFERROR(IF(D110=0,"    &lt;Location file="""&amp;H110&amp;""" offset="""&amp;I110&amp;"""&gt;",IF(AND(D110=-1,D109&lt;&gt;-1),"    &lt;/Location&gt;",IF(D110&lt;-1,J110,"      "&amp;INDEX('Compile Sheet'!$CE:$CE,D110+INDEX('Compile Sheet'!$AK:$AK,C110))))),"")</f>
        <v/>
      </c>
      <c r="M110" s="30" t="str">
        <f t="shared" si="8"/>
        <v/>
      </c>
      <c r="N110" s="2"/>
    </row>
    <row r="111" spans="1:14">
      <c r="A111" s="1">
        <f t="shared" si="6"/>
        <v>7</v>
      </c>
      <c r="B111" s="1">
        <f>ROW()</f>
        <v>111</v>
      </c>
      <c r="C111" s="1" t="e">
        <f>IF(D111=-1,IF(C110-1&gt;MAX('Compile Sheet'!$AJ$1:$AJ$128),NA(),C110+1),C110)</f>
        <v>#VALUE!</v>
      </c>
      <c r="D111" s="1">
        <f>IFERROR(IF(D110+1&gt;INDEX('Compile Sheet'!$AL:$AL,C110)-1,-1,D110+1),D110-1)</f>
        <v>-106</v>
      </c>
      <c r="E111" s="1">
        <f>IF(D111=0,INDEX('Compile Sheet'!$AK:$AK,C111),0)</f>
        <v>0</v>
      </c>
      <c r="F111" s="1" t="str">
        <f>IF(E111,INDEX(Code!A:A,E111),"")</f>
        <v/>
      </c>
      <c r="G111" s="1" t="str">
        <f>IF(LEN(F111),VLOOKUP(F111,'Compile Sheet'!$AE$1:$AH$23,2,FALSE),"")</f>
        <v/>
      </c>
      <c r="H111" s="1" t="str">
        <f>IF(LEN($G111),INDEX('Compile Sheet'!AG:AG,$G111),"")</f>
        <v/>
      </c>
      <c r="I111" s="1" t="str">
        <f>IF(LEN(G111),DEC2HEX(HEX2DEC(RIGHT(INDEX('Compile Sheet'!$AR:$AR,E111+1),7))-HEX2DEC(IF($G111,INDEX('Compile Sheet'!AH:AH,$G111)))),"")</f>
        <v/>
      </c>
      <c r="J111" s="1" t="str">
        <f t="shared" si="7"/>
        <v/>
      </c>
      <c r="L111" t="str">
        <f>IFERROR(IF(D111=0,"    &lt;Location file="""&amp;H111&amp;""" offset="""&amp;I111&amp;"""&gt;",IF(AND(D111=-1,D110&lt;&gt;-1),"    &lt;/Location&gt;",IF(D111&lt;-1,J111,"      "&amp;INDEX('Compile Sheet'!$CE:$CE,D111+INDEX('Compile Sheet'!$AK:$AK,C111))))),"")</f>
        <v/>
      </c>
      <c r="M111" s="30" t="str">
        <f t="shared" si="8"/>
        <v/>
      </c>
      <c r="N111" s="2"/>
    </row>
    <row r="112" spans="1:14">
      <c r="A112" s="1">
        <f t="shared" si="6"/>
        <v>7</v>
      </c>
      <c r="B112" s="1">
        <f>ROW()</f>
        <v>112</v>
      </c>
      <c r="C112" s="1" t="e">
        <f>IF(D112=-1,IF(C111-1&gt;MAX('Compile Sheet'!$AJ$1:$AJ$128),NA(),C111+1),C111)</f>
        <v>#VALUE!</v>
      </c>
      <c r="D112" s="1">
        <f>IFERROR(IF(D111+1&gt;INDEX('Compile Sheet'!$AL:$AL,C111)-1,-1,D111+1),D111-1)</f>
        <v>-107</v>
      </c>
      <c r="E112" s="1">
        <f>IF(D112=0,INDEX('Compile Sheet'!$AK:$AK,C112),0)</f>
        <v>0</v>
      </c>
      <c r="F112" s="1" t="str">
        <f>IF(E112,INDEX(Code!A:A,E112),"")</f>
        <v/>
      </c>
      <c r="G112" s="1" t="str">
        <f>IF(LEN(F112),VLOOKUP(F112,'Compile Sheet'!$AE$1:$AH$23,2,FALSE),"")</f>
        <v/>
      </c>
      <c r="H112" s="1" t="str">
        <f>IF(LEN($G112),INDEX('Compile Sheet'!AG:AG,$G112),"")</f>
        <v/>
      </c>
      <c r="I112" s="1" t="str">
        <f>IF(LEN(G112),DEC2HEX(HEX2DEC(RIGHT(INDEX('Compile Sheet'!$AR:$AR,E112+1),7))-HEX2DEC(IF($G112,INDEX('Compile Sheet'!AH:AH,$G112)))),"")</f>
        <v/>
      </c>
      <c r="J112" s="1" t="str">
        <f t="shared" si="7"/>
        <v/>
      </c>
      <c r="L112" t="str">
        <f>IFERROR(IF(D112=0,"    &lt;Location file="""&amp;H112&amp;""" offset="""&amp;I112&amp;"""&gt;",IF(AND(D112=-1,D111&lt;&gt;-1),"    &lt;/Location&gt;",IF(D112&lt;-1,J112,"      "&amp;INDEX('Compile Sheet'!$CE:$CE,D112+INDEX('Compile Sheet'!$AK:$AK,C112))))),"")</f>
        <v/>
      </c>
      <c r="M112" s="30" t="str">
        <f t="shared" si="8"/>
        <v/>
      </c>
      <c r="N112" s="2"/>
    </row>
    <row r="113" spans="1:14">
      <c r="A113" s="1">
        <f t="shared" si="6"/>
        <v>7</v>
      </c>
      <c r="B113" s="1">
        <f>ROW()</f>
        <v>113</v>
      </c>
      <c r="C113" s="1" t="e">
        <f>IF(D113=-1,IF(C112-1&gt;MAX('Compile Sheet'!$AJ$1:$AJ$128),NA(),C112+1),C112)</f>
        <v>#VALUE!</v>
      </c>
      <c r="D113" s="1">
        <f>IFERROR(IF(D112+1&gt;INDEX('Compile Sheet'!$AL:$AL,C112)-1,-1,D112+1),D112-1)</f>
        <v>-108</v>
      </c>
      <c r="E113" s="1">
        <f>IF(D113=0,INDEX('Compile Sheet'!$AK:$AK,C113),0)</f>
        <v>0</v>
      </c>
      <c r="F113" s="1" t="str">
        <f>IF(E113,INDEX(Code!A:A,E113),"")</f>
        <v/>
      </c>
      <c r="G113" s="1" t="str">
        <f>IF(LEN(F113),VLOOKUP(F113,'Compile Sheet'!$AE$1:$AH$23,2,FALSE),"")</f>
        <v/>
      </c>
      <c r="H113" s="1" t="str">
        <f>IF(LEN($G113),INDEX('Compile Sheet'!AG:AG,$G113),"")</f>
        <v/>
      </c>
      <c r="I113" s="1" t="str">
        <f>IF(LEN(G113),DEC2HEX(HEX2DEC(RIGHT(INDEX('Compile Sheet'!$AR:$AR,E113+1),7))-HEX2DEC(IF($G113,INDEX('Compile Sheet'!AH:AH,$G113)))),"")</f>
        <v/>
      </c>
      <c r="J113" s="1" t="str">
        <f t="shared" si="7"/>
        <v/>
      </c>
      <c r="L113" t="str">
        <f>IFERROR(IF(D113=0,"    &lt;Location file="""&amp;H113&amp;""" offset="""&amp;I113&amp;"""&gt;",IF(AND(D113=-1,D112&lt;&gt;-1),"    &lt;/Location&gt;",IF(D113&lt;-1,J113,"      "&amp;INDEX('Compile Sheet'!$CE:$CE,D113+INDEX('Compile Sheet'!$AK:$AK,C113))))),"")</f>
        <v/>
      </c>
      <c r="M113" s="30" t="str">
        <f t="shared" si="8"/>
        <v/>
      </c>
      <c r="N113" s="2"/>
    </row>
    <row r="114" spans="1:14">
      <c r="A114" s="1">
        <f t="shared" si="6"/>
        <v>7</v>
      </c>
      <c r="B114" s="1">
        <f>ROW()</f>
        <v>114</v>
      </c>
      <c r="C114" s="1" t="e">
        <f>IF(D114=-1,IF(C113-1&gt;MAX('Compile Sheet'!$AJ$1:$AJ$128),NA(),C113+1),C113)</f>
        <v>#VALUE!</v>
      </c>
      <c r="D114" s="1">
        <f>IFERROR(IF(D113+1&gt;INDEX('Compile Sheet'!$AL:$AL,C113)-1,-1,D113+1),D113-1)</f>
        <v>-109</v>
      </c>
      <c r="E114" s="1">
        <f>IF(D114=0,INDEX('Compile Sheet'!$AK:$AK,C114),0)</f>
        <v>0</v>
      </c>
      <c r="F114" s="1" t="str">
        <f>IF(E114,INDEX(Code!A:A,E114),"")</f>
        <v/>
      </c>
      <c r="G114" s="1" t="str">
        <f>IF(LEN(F114),VLOOKUP(F114,'Compile Sheet'!$AE$1:$AH$23,2,FALSE),"")</f>
        <v/>
      </c>
      <c r="H114" s="1" t="str">
        <f>IF(LEN($G114),INDEX('Compile Sheet'!AG:AG,$G114),"")</f>
        <v/>
      </c>
      <c r="I114" s="1" t="str">
        <f>IF(LEN(G114),DEC2HEX(HEX2DEC(RIGHT(INDEX('Compile Sheet'!$AR:$AR,E114+1),7))-HEX2DEC(IF($G114,INDEX('Compile Sheet'!AH:AH,$G114)))),"")</f>
        <v/>
      </c>
      <c r="J114" s="1" t="str">
        <f t="shared" si="7"/>
        <v/>
      </c>
      <c r="L114" t="str">
        <f>IFERROR(IF(D114=0,"    &lt;Location file="""&amp;H114&amp;""" offset="""&amp;I114&amp;"""&gt;",IF(AND(D114=-1,D113&lt;&gt;-1),"    &lt;/Location&gt;",IF(D114&lt;-1,J114,"      "&amp;INDEX('Compile Sheet'!$CE:$CE,D114+INDEX('Compile Sheet'!$AK:$AK,C114))))),"")</f>
        <v/>
      </c>
      <c r="M114" s="30" t="str">
        <f t="shared" si="8"/>
        <v/>
      </c>
      <c r="N114" s="2"/>
    </row>
    <row r="115" spans="1:14">
      <c r="A115" s="1">
        <f t="shared" si="6"/>
        <v>7</v>
      </c>
      <c r="B115" s="1">
        <f>ROW()</f>
        <v>115</v>
      </c>
      <c r="C115" s="1" t="e">
        <f>IF(D115=-1,IF(C114-1&gt;MAX('Compile Sheet'!$AJ$1:$AJ$128),NA(),C114+1),C114)</f>
        <v>#VALUE!</v>
      </c>
      <c r="D115" s="1">
        <f>IFERROR(IF(D114+1&gt;INDEX('Compile Sheet'!$AL:$AL,C114)-1,-1,D114+1),D114-1)</f>
        <v>-110</v>
      </c>
      <c r="E115" s="1">
        <f>IF(D115=0,INDEX('Compile Sheet'!$AK:$AK,C115),0)</f>
        <v>0</v>
      </c>
      <c r="F115" s="1" t="str">
        <f>IF(E115,INDEX(Code!A:A,E115),"")</f>
        <v/>
      </c>
      <c r="G115" s="1" t="str">
        <f>IF(LEN(F115),VLOOKUP(F115,'Compile Sheet'!$AE$1:$AH$23,2,FALSE),"")</f>
        <v/>
      </c>
      <c r="H115" s="1" t="str">
        <f>IF(LEN($G115),INDEX('Compile Sheet'!AG:AG,$G115),"")</f>
        <v/>
      </c>
      <c r="I115" s="1" t="str">
        <f>IF(LEN(G115),DEC2HEX(HEX2DEC(RIGHT(INDEX('Compile Sheet'!$AR:$AR,E115+1),7))-HEX2DEC(IF($G115,INDEX('Compile Sheet'!AH:AH,$G115)))),"")</f>
        <v/>
      </c>
      <c r="J115" s="1" t="str">
        <f t="shared" si="7"/>
        <v/>
      </c>
      <c r="L115" t="str">
        <f>IFERROR(IF(D115=0,"    &lt;Location file="""&amp;H115&amp;""" offset="""&amp;I115&amp;"""&gt;",IF(AND(D115=-1,D114&lt;&gt;-1),"    &lt;/Location&gt;",IF(D115&lt;-1,J115,"      "&amp;INDEX('Compile Sheet'!$CE:$CE,D115+INDEX('Compile Sheet'!$AK:$AK,C115))))),"")</f>
        <v/>
      </c>
      <c r="M115" s="30" t="str">
        <f t="shared" si="8"/>
        <v/>
      </c>
      <c r="N115" s="2"/>
    </row>
    <row r="116" spans="1:14">
      <c r="A116" s="1">
        <f t="shared" si="6"/>
        <v>7</v>
      </c>
      <c r="B116" s="1">
        <f>ROW()</f>
        <v>116</v>
      </c>
      <c r="C116" s="1" t="e">
        <f>IF(D116=-1,IF(C115-1&gt;MAX('Compile Sheet'!$AJ$1:$AJ$128),NA(),C115+1),C115)</f>
        <v>#VALUE!</v>
      </c>
      <c r="D116" s="1">
        <f>IFERROR(IF(D115+1&gt;INDEX('Compile Sheet'!$AL:$AL,C115)-1,-1,D115+1),D115-1)</f>
        <v>-111</v>
      </c>
      <c r="E116" s="1">
        <f>IF(D116=0,INDEX('Compile Sheet'!$AK:$AK,C116),0)</f>
        <v>0</v>
      </c>
      <c r="F116" s="1" t="str">
        <f>IF(E116,INDEX(Code!A:A,E116),"")</f>
        <v/>
      </c>
      <c r="G116" s="1" t="str">
        <f>IF(LEN(F116),VLOOKUP(F116,'Compile Sheet'!$AE$1:$AH$23,2,FALSE),"")</f>
        <v/>
      </c>
      <c r="H116" s="1" t="str">
        <f>IF(LEN($G116),INDEX('Compile Sheet'!AG:AG,$G116),"")</f>
        <v/>
      </c>
      <c r="I116" s="1" t="str">
        <f>IF(LEN(G116),DEC2HEX(HEX2DEC(RIGHT(INDEX('Compile Sheet'!$AR:$AR,E116+1),7))-HEX2DEC(IF($G116,INDEX('Compile Sheet'!AH:AH,$G116)))),"")</f>
        <v/>
      </c>
      <c r="J116" s="1" t="str">
        <f t="shared" si="7"/>
        <v/>
      </c>
      <c r="L116" t="str">
        <f>IFERROR(IF(D116=0,"    &lt;Location file="""&amp;H116&amp;""" offset="""&amp;I116&amp;"""&gt;",IF(AND(D116=-1,D115&lt;&gt;-1),"    &lt;/Location&gt;",IF(D116&lt;-1,J116,"      "&amp;INDEX('Compile Sheet'!$CE:$CE,D116+INDEX('Compile Sheet'!$AK:$AK,C116))))),"")</f>
        <v/>
      </c>
      <c r="M116" s="30" t="str">
        <f t="shared" si="8"/>
        <v/>
      </c>
      <c r="N116" s="2"/>
    </row>
    <row r="117" spans="1:14">
      <c r="A117" s="1">
        <f t="shared" si="6"/>
        <v>7</v>
      </c>
      <c r="B117" s="1">
        <f>ROW()</f>
        <v>117</v>
      </c>
      <c r="C117" s="1" t="e">
        <f>IF(D117=-1,IF(C116-1&gt;MAX('Compile Sheet'!$AJ$1:$AJ$128),NA(),C116+1),C116)</f>
        <v>#VALUE!</v>
      </c>
      <c r="D117" s="1">
        <f>IFERROR(IF(D116+1&gt;INDEX('Compile Sheet'!$AL:$AL,C116)-1,-1,D116+1),D116-1)</f>
        <v>-112</v>
      </c>
      <c r="E117" s="1">
        <f>IF(D117=0,INDEX('Compile Sheet'!$AK:$AK,C117),0)</f>
        <v>0</v>
      </c>
      <c r="F117" s="1" t="str">
        <f>IF(E117,INDEX(Code!A:A,E117),"")</f>
        <v/>
      </c>
      <c r="G117" s="1" t="str">
        <f>IF(LEN(F117),VLOOKUP(F117,'Compile Sheet'!$AE$1:$AH$23,2,FALSE),"")</f>
        <v/>
      </c>
      <c r="H117" s="1" t="str">
        <f>IF(LEN($G117),INDEX('Compile Sheet'!AG:AG,$G117),"")</f>
        <v/>
      </c>
      <c r="I117" s="1" t="str">
        <f>IF(LEN(G117),DEC2HEX(HEX2DEC(RIGHT(INDEX('Compile Sheet'!$AR:$AR,E117+1),7))-HEX2DEC(IF($G117,INDEX('Compile Sheet'!AH:AH,$G117)))),"")</f>
        <v/>
      </c>
      <c r="J117" s="1" t="str">
        <f t="shared" si="7"/>
        <v/>
      </c>
      <c r="L117" t="str">
        <f>IFERROR(IF(D117=0,"    &lt;Location file="""&amp;H117&amp;""" offset="""&amp;I117&amp;"""&gt;",IF(AND(D117=-1,D116&lt;&gt;-1),"    &lt;/Location&gt;",IF(D117&lt;-1,J117,"      "&amp;INDEX('Compile Sheet'!$CE:$CE,D117+INDEX('Compile Sheet'!$AK:$AK,C117))))),"")</f>
        <v/>
      </c>
      <c r="M117" s="30" t="str">
        <f t="shared" si="8"/>
        <v/>
      </c>
      <c r="N117" s="2"/>
    </row>
    <row r="118" spans="1:14">
      <c r="A118" s="1">
        <f t="shared" si="6"/>
        <v>7</v>
      </c>
      <c r="B118" s="1">
        <f>ROW()</f>
        <v>118</v>
      </c>
      <c r="C118" s="1" t="e">
        <f>IF(D118=-1,IF(C117-1&gt;MAX('Compile Sheet'!$AJ$1:$AJ$128),NA(),C117+1),C117)</f>
        <v>#VALUE!</v>
      </c>
      <c r="D118" s="1">
        <f>IFERROR(IF(D117+1&gt;INDEX('Compile Sheet'!$AL:$AL,C117)-1,-1,D117+1),D117-1)</f>
        <v>-113</v>
      </c>
      <c r="E118" s="1">
        <f>IF(D118=0,INDEX('Compile Sheet'!$AK:$AK,C118),0)</f>
        <v>0</v>
      </c>
      <c r="F118" s="1" t="str">
        <f>IF(E118,INDEX(Code!A:A,E118),"")</f>
        <v/>
      </c>
      <c r="G118" s="1" t="str">
        <f>IF(LEN(F118),VLOOKUP(F118,'Compile Sheet'!$AE$1:$AH$23,2,FALSE),"")</f>
        <v/>
      </c>
      <c r="H118" s="1" t="str">
        <f>IF(LEN($G118),INDEX('Compile Sheet'!AG:AG,$G118),"")</f>
        <v/>
      </c>
      <c r="I118" s="1" t="str">
        <f>IF(LEN(G118),DEC2HEX(HEX2DEC(RIGHT(INDEX('Compile Sheet'!$AR:$AR,E118+1),7))-HEX2DEC(IF($G118,INDEX('Compile Sheet'!AH:AH,$G118)))),"")</f>
        <v/>
      </c>
      <c r="J118" s="1" t="str">
        <f t="shared" si="7"/>
        <v/>
      </c>
      <c r="L118" t="str">
        <f>IFERROR(IF(D118=0,"    &lt;Location file="""&amp;H118&amp;""" offset="""&amp;I118&amp;"""&gt;",IF(AND(D118=-1,D117&lt;&gt;-1),"    &lt;/Location&gt;",IF(D118&lt;-1,J118,"      "&amp;INDEX('Compile Sheet'!$CE:$CE,D118+INDEX('Compile Sheet'!$AK:$AK,C118))))),"")</f>
        <v/>
      </c>
      <c r="M118" s="30" t="str">
        <f t="shared" si="8"/>
        <v/>
      </c>
      <c r="N118" s="2"/>
    </row>
    <row r="119" spans="1:14">
      <c r="A119" s="1">
        <f t="shared" si="6"/>
        <v>7</v>
      </c>
      <c r="B119" s="1">
        <f>ROW()</f>
        <v>119</v>
      </c>
      <c r="C119" s="1" t="e">
        <f>IF(D119=-1,IF(C118-1&gt;MAX('Compile Sheet'!$AJ$1:$AJ$128),NA(),C118+1),C118)</f>
        <v>#VALUE!</v>
      </c>
      <c r="D119" s="1">
        <f>IFERROR(IF(D118+1&gt;INDEX('Compile Sheet'!$AL:$AL,C118)-1,-1,D118+1),D118-1)</f>
        <v>-114</v>
      </c>
      <c r="E119" s="1">
        <f>IF(D119=0,INDEX('Compile Sheet'!$AK:$AK,C119),0)</f>
        <v>0</v>
      </c>
      <c r="F119" s="1" t="str">
        <f>IF(E119,INDEX(Code!A:A,E119),"")</f>
        <v/>
      </c>
      <c r="G119" s="1" t="str">
        <f>IF(LEN(F119),VLOOKUP(F119,'Compile Sheet'!$AE$1:$AH$23,2,FALSE),"")</f>
        <v/>
      </c>
      <c r="H119" s="1" t="str">
        <f>IF(LEN($G119),INDEX('Compile Sheet'!AG:AG,$G119),"")</f>
        <v/>
      </c>
      <c r="I119" s="1" t="str">
        <f>IF(LEN(G119),DEC2HEX(HEX2DEC(RIGHT(INDEX('Compile Sheet'!$AR:$AR,E119+1),7))-HEX2DEC(IF($G119,INDEX('Compile Sheet'!AH:AH,$G119)))),"")</f>
        <v/>
      </c>
      <c r="J119" s="1" t="str">
        <f t="shared" si="7"/>
        <v/>
      </c>
      <c r="L119" t="str">
        <f>IFERROR(IF(D119=0,"    &lt;Location file="""&amp;H119&amp;""" offset="""&amp;I119&amp;"""&gt;",IF(AND(D119=-1,D118&lt;&gt;-1),"    &lt;/Location&gt;",IF(D119&lt;-1,J119,"      "&amp;INDEX('Compile Sheet'!$CE:$CE,D119+INDEX('Compile Sheet'!$AK:$AK,C119))))),"")</f>
        <v/>
      </c>
      <c r="M119" s="30" t="str">
        <f t="shared" si="8"/>
        <v/>
      </c>
      <c r="N119" s="2"/>
    </row>
    <row r="120" spans="1:14">
      <c r="A120" s="1">
        <f t="shared" si="6"/>
        <v>7</v>
      </c>
      <c r="B120" s="1">
        <f>ROW()</f>
        <v>120</v>
      </c>
      <c r="C120" s="1" t="e">
        <f>IF(D120=-1,IF(C119-1&gt;MAX('Compile Sheet'!$AJ$1:$AJ$128),NA(),C119+1),C119)</f>
        <v>#VALUE!</v>
      </c>
      <c r="D120" s="1">
        <f>IFERROR(IF(D119+1&gt;INDEX('Compile Sheet'!$AL:$AL,C119)-1,-1,D119+1),D119-1)</f>
        <v>-115</v>
      </c>
      <c r="E120" s="1">
        <f>IF(D120=0,INDEX('Compile Sheet'!$AK:$AK,C120),0)</f>
        <v>0</v>
      </c>
      <c r="F120" s="1" t="str">
        <f>IF(E120,INDEX(Code!A:A,E120),"")</f>
        <v/>
      </c>
      <c r="G120" s="1" t="str">
        <f>IF(LEN(F120),VLOOKUP(F120,'Compile Sheet'!$AE$1:$AH$23,2,FALSE),"")</f>
        <v/>
      </c>
      <c r="H120" s="1" t="str">
        <f>IF(LEN($G120),INDEX('Compile Sheet'!AG:AG,$G120),"")</f>
        <v/>
      </c>
      <c r="I120" s="1" t="str">
        <f>IF(LEN(G120),DEC2HEX(HEX2DEC(RIGHT(INDEX('Compile Sheet'!$AR:$AR,E120+1),7))-HEX2DEC(IF($G120,INDEX('Compile Sheet'!AH:AH,$G120)))),"")</f>
        <v/>
      </c>
      <c r="J120" s="1" t="str">
        <f t="shared" si="7"/>
        <v/>
      </c>
      <c r="L120" t="str">
        <f>IFERROR(IF(D120=0,"    &lt;Location file="""&amp;H120&amp;""" offset="""&amp;I120&amp;"""&gt;",IF(AND(D120=-1,D119&lt;&gt;-1),"    &lt;/Location&gt;",IF(D120&lt;-1,J120,"      "&amp;INDEX('Compile Sheet'!$CE:$CE,D120+INDEX('Compile Sheet'!$AK:$AK,C120))))),"")</f>
        <v/>
      </c>
      <c r="M120" s="30" t="str">
        <f t="shared" si="8"/>
        <v/>
      </c>
      <c r="N120" s="2"/>
    </row>
    <row r="121" spans="1:14">
      <c r="A121" s="1">
        <f t="shared" si="6"/>
        <v>7</v>
      </c>
      <c r="B121" s="1">
        <f>ROW()</f>
        <v>121</v>
      </c>
      <c r="C121" s="1" t="e">
        <f>IF(D121=-1,IF(C120-1&gt;MAX('Compile Sheet'!$AJ$1:$AJ$128),NA(),C120+1),C120)</f>
        <v>#VALUE!</v>
      </c>
      <c r="D121" s="1">
        <f>IFERROR(IF(D120+1&gt;INDEX('Compile Sheet'!$AL:$AL,C120)-1,-1,D120+1),D120-1)</f>
        <v>-116</v>
      </c>
      <c r="E121" s="1">
        <f>IF(D121=0,INDEX('Compile Sheet'!$AK:$AK,C121),0)</f>
        <v>0</v>
      </c>
      <c r="F121" s="1" t="str">
        <f>IF(E121,INDEX(Code!A:A,E121),"")</f>
        <v/>
      </c>
      <c r="G121" s="1" t="str">
        <f>IF(LEN(F121),VLOOKUP(F121,'Compile Sheet'!$AE$1:$AH$23,2,FALSE),"")</f>
        <v/>
      </c>
      <c r="H121" s="1" t="str">
        <f>IF(LEN($G121),INDEX('Compile Sheet'!AG:AG,$G121),"")</f>
        <v/>
      </c>
      <c r="I121" s="1" t="str">
        <f>IF(LEN(G121),DEC2HEX(HEX2DEC(RIGHT(INDEX('Compile Sheet'!$AR:$AR,E121+1),7))-HEX2DEC(IF($G121,INDEX('Compile Sheet'!AH:AH,$G121)))),"")</f>
        <v/>
      </c>
      <c r="J121" s="1" t="str">
        <f t="shared" si="7"/>
        <v/>
      </c>
      <c r="L121" t="str">
        <f>IFERROR(IF(D121=0,"    &lt;Location file="""&amp;H121&amp;""" offset="""&amp;I121&amp;"""&gt;",IF(AND(D121=-1,D120&lt;&gt;-1),"    &lt;/Location&gt;",IF(D121&lt;-1,J121,"      "&amp;INDEX('Compile Sheet'!$CE:$CE,D121+INDEX('Compile Sheet'!$AK:$AK,C121))))),"")</f>
        <v/>
      </c>
      <c r="M121" s="30" t="str">
        <f t="shared" si="8"/>
        <v/>
      </c>
      <c r="N121" s="2"/>
    </row>
    <row r="122" spans="1:14">
      <c r="A122" s="1">
        <f t="shared" si="6"/>
        <v>7</v>
      </c>
      <c r="B122" s="1">
        <f>ROW()</f>
        <v>122</v>
      </c>
      <c r="C122" s="1" t="e">
        <f>IF(D122=-1,IF(C121-1&gt;MAX('Compile Sheet'!$AJ$1:$AJ$128),NA(),C121+1),C121)</f>
        <v>#VALUE!</v>
      </c>
      <c r="D122" s="1">
        <f>IFERROR(IF(D121+1&gt;INDEX('Compile Sheet'!$AL:$AL,C121)-1,-1,D121+1),D121-1)</f>
        <v>-117</v>
      </c>
      <c r="E122" s="1">
        <f>IF(D122=0,INDEX('Compile Sheet'!$AK:$AK,C122),0)</f>
        <v>0</v>
      </c>
      <c r="F122" s="1" t="str">
        <f>IF(E122,INDEX(Code!A:A,E122),"")</f>
        <v/>
      </c>
      <c r="G122" s="1" t="str">
        <f>IF(LEN(F122),VLOOKUP(F122,'Compile Sheet'!$AE$1:$AH$23,2,FALSE),"")</f>
        <v/>
      </c>
      <c r="H122" s="1" t="str">
        <f>IF(LEN($G122),INDEX('Compile Sheet'!AG:AG,$G122),"")</f>
        <v/>
      </c>
      <c r="I122" s="1" t="str">
        <f>IF(LEN(G122),DEC2HEX(HEX2DEC(RIGHT(INDEX('Compile Sheet'!$AR:$AR,E122+1),7))-HEX2DEC(IF($G122,INDEX('Compile Sheet'!AH:AH,$G122)))),"")</f>
        <v/>
      </c>
      <c r="J122" s="1" t="str">
        <f t="shared" si="7"/>
        <v/>
      </c>
      <c r="L122" t="str">
        <f>IFERROR(IF(D122=0,"    &lt;Location file="""&amp;H122&amp;""" offset="""&amp;I122&amp;"""&gt;",IF(AND(D122=-1,D121&lt;&gt;-1),"    &lt;/Location&gt;",IF(D122&lt;-1,J122,"      "&amp;INDEX('Compile Sheet'!$CE:$CE,D122+INDEX('Compile Sheet'!$AK:$AK,C122))))),"")</f>
        <v/>
      </c>
      <c r="M122" s="30" t="str">
        <f t="shared" si="8"/>
        <v/>
      </c>
      <c r="N122" s="2"/>
    </row>
    <row r="123" spans="1:14">
      <c r="A123" s="1">
        <f t="shared" si="6"/>
        <v>7</v>
      </c>
      <c r="B123" s="1">
        <f>ROW()</f>
        <v>123</v>
      </c>
      <c r="C123" s="1" t="e">
        <f>IF(D123=-1,IF(C122-1&gt;MAX('Compile Sheet'!$AJ$1:$AJ$128),NA(),C122+1),C122)</f>
        <v>#VALUE!</v>
      </c>
      <c r="D123" s="1">
        <f>IFERROR(IF(D122+1&gt;INDEX('Compile Sheet'!$AL:$AL,C122)-1,-1,D122+1),D122-1)</f>
        <v>-118</v>
      </c>
      <c r="E123" s="1">
        <f>IF(D123=0,INDEX('Compile Sheet'!$AK:$AK,C123),0)</f>
        <v>0</v>
      </c>
      <c r="F123" s="1" t="str">
        <f>IF(E123,INDEX(Code!A:A,E123),"")</f>
        <v/>
      </c>
      <c r="G123" s="1" t="str">
        <f>IF(LEN(F123),VLOOKUP(F123,'Compile Sheet'!$AE$1:$AH$23,2,FALSE),"")</f>
        <v/>
      </c>
      <c r="H123" s="1" t="str">
        <f>IF(LEN($G123),INDEX('Compile Sheet'!AG:AG,$G123),"")</f>
        <v/>
      </c>
      <c r="I123" s="1" t="str">
        <f>IF(LEN(G123),DEC2HEX(HEX2DEC(RIGHT(INDEX('Compile Sheet'!$AR:$AR,E123+1),7))-HEX2DEC(IF($G123,INDEX('Compile Sheet'!AH:AH,$G123)))),"")</f>
        <v/>
      </c>
      <c r="J123" s="1" t="str">
        <f t="shared" si="7"/>
        <v/>
      </c>
      <c r="L123" t="str">
        <f>IFERROR(IF(D123=0,"    &lt;Location file="""&amp;H123&amp;""" offset="""&amp;I123&amp;"""&gt;",IF(AND(D123=-1,D122&lt;&gt;-1),"    &lt;/Location&gt;",IF(D123&lt;-1,J123,"      "&amp;INDEX('Compile Sheet'!$CE:$CE,D123+INDEX('Compile Sheet'!$AK:$AK,C123))))),"")</f>
        <v/>
      </c>
      <c r="M123" s="30" t="str">
        <f t="shared" si="8"/>
        <v/>
      </c>
      <c r="N123" s="2"/>
    </row>
    <row r="124" spans="1:14">
      <c r="A124" s="1">
        <f t="shared" si="6"/>
        <v>7</v>
      </c>
      <c r="B124" s="1">
        <f>ROW()</f>
        <v>124</v>
      </c>
      <c r="C124" s="1" t="e">
        <f>IF(D124=-1,IF(C123-1&gt;MAX('Compile Sheet'!$AJ$1:$AJ$128),NA(),C123+1),C123)</f>
        <v>#VALUE!</v>
      </c>
      <c r="D124" s="1">
        <f>IFERROR(IF(D123+1&gt;INDEX('Compile Sheet'!$AL:$AL,C123)-1,-1,D123+1),D123-1)</f>
        <v>-119</v>
      </c>
      <c r="E124" s="1">
        <f>IF(D124=0,INDEX('Compile Sheet'!$AK:$AK,C124),0)</f>
        <v>0</v>
      </c>
      <c r="F124" s="1" t="str">
        <f>IF(E124,INDEX(Code!A:A,E124),"")</f>
        <v/>
      </c>
      <c r="G124" s="1" t="str">
        <f>IF(LEN(F124),VLOOKUP(F124,'Compile Sheet'!$AE$1:$AH$23,2,FALSE),"")</f>
        <v/>
      </c>
      <c r="H124" s="1" t="str">
        <f>IF(LEN($G124),INDEX('Compile Sheet'!AG:AG,$G124),"")</f>
        <v/>
      </c>
      <c r="I124" s="1" t="str">
        <f>IF(LEN(G124),DEC2HEX(HEX2DEC(RIGHT(INDEX('Compile Sheet'!$AR:$AR,E124+1),7))-HEX2DEC(IF($G124,INDEX('Compile Sheet'!AH:AH,$G124)))),"")</f>
        <v/>
      </c>
      <c r="J124" s="1" t="str">
        <f t="shared" si="7"/>
        <v/>
      </c>
      <c r="L124" t="str">
        <f>IFERROR(IF(D124=0,"    &lt;Location file="""&amp;H124&amp;""" offset="""&amp;I124&amp;"""&gt;",IF(AND(D124=-1,D123&lt;&gt;-1),"    &lt;/Location&gt;",IF(D124&lt;-1,J124,"      "&amp;INDEX('Compile Sheet'!$CE:$CE,D124+INDEX('Compile Sheet'!$AK:$AK,C124))))),"")</f>
        <v/>
      </c>
      <c r="M124" s="30" t="str">
        <f t="shared" si="8"/>
        <v/>
      </c>
      <c r="N124" s="2"/>
    </row>
    <row r="125" spans="1:14">
      <c r="A125" s="1">
        <f t="shared" si="6"/>
        <v>7</v>
      </c>
      <c r="B125" s="1">
        <f>ROW()</f>
        <v>125</v>
      </c>
      <c r="C125" s="1" t="e">
        <f>IF(D125=-1,IF(C124-1&gt;MAX('Compile Sheet'!$AJ$1:$AJ$128),NA(),C124+1),C124)</f>
        <v>#VALUE!</v>
      </c>
      <c r="D125" s="1">
        <f>IFERROR(IF(D124+1&gt;INDEX('Compile Sheet'!$AL:$AL,C124)-1,-1,D124+1),D124-1)</f>
        <v>-120</v>
      </c>
      <c r="E125" s="1">
        <f>IF(D125=0,INDEX('Compile Sheet'!$AK:$AK,C125),0)</f>
        <v>0</v>
      </c>
      <c r="F125" s="1" t="str">
        <f>IF(E125,INDEX(Code!A:A,E125),"")</f>
        <v/>
      </c>
      <c r="G125" s="1" t="str">
        <f>IF(LEN(F125),VLOOKUP(F125,'Compile Sheet'!$AE$1:$AH$23,2,FALSE),"")</f>
        <v/>
      </c>
      <c r="H125" s="1" t="str">
        <f>IF(LEN($G125),INDEX('Compile Sheet'!AG:AG,$G125),"")</f>
        <v/>
      </c>
      <c r="I125" s="1" t="str">
        <f>IF(LEN(G125),DEC2HEX(HEX2DEC(RIGHT(INDEX('Compile Sheet'!$AR:$AR,E125+1),7))-HEX2DEC(IF($G125,INDEX('Compile Sheet'!AH:AH,$G125)))),"")</f>
        <v/>
      </c>
      <c r="J125" s="1" t="str">
        <f t="shared" si="7"/>
        <v/>
      </c>
      <c r="L125" t="str">
        <f>IFERROR(IF(D125=0,"    &lt;Location file="""&amp;H125&amp;""" offset="""&amp;I125&amp;"""&gt;",IF(AND(D125=-1,D124&lt;&gt;-1),"    &lt;/Location&gt;",IF(D125&lt;-1,J125,"      "&amp;INDEX('Compile Sheet'!$CE:$CE,D125+INDEX('Compile Sheet'!$AK:$AK,C125))))),"")</f>
        <v/>
      </c>
      <c r="M125" s="30" t="str">
        <f t="shared" si="8"/>
        <v/>
      </c>
      <c r="N125" s="2"/>
    </row>
    <row r="126" spans="1:14">
      <c r="A126" s="1">
        <f t="shared" si="6"/>
        <v>7</v>
      </c>
      <c r="B126" s="1">
        <f>ROW()</f>
        <v>126</v>
      </c>
      <c r="C126" s="1" t="e">
        <f>IF(D126=-1,IF(C125-1&gt;MAX('Compile Sheet'!$AJ$1:$AJ$128),NA(),C125+1),C125)</f>
        <v>#VALUE!</v>
      </c>
      <c r="D126" s="1">
        <f>IFERROR(IF(D125+1&gt;INDEX('Compile Sheet'!$AL:$AL,C125)-1,-1,D125+1),D125-1)</f>
        <v>-121</v>
      </c>
      <c r="E126" s="1">
        <f>IF(D126=0,INDEX('Compile Sheet'!$AK:$AK,C126),0)</f>
        <v>0</v>
      </c>
      <c r="F126" s="1" t="str">
        <f>IF(E126,INDEX(Code!A:A,E126),"")</f>
        <v/>
      </c>
      <c r="G126" s="1" t="str">
        <f>IF(LEN(F126),VLOOKUP(F126,'Compile Sheet'!$AE$1:$AH$23,2,FALSE),"")</f>
        <v/>
      </c>
      <c r="H126" s="1" t="str">
        <f>IF(LEN($G126),INDEX('Compile Sheet'!AG:AG,$G126),"")</f>
        <v/>
      </c>
      <c r="I126" s="1" t="str">
        <f>IF(LEN(G126),DEC2HEX(HEX2DEC(RIGHT(INDEX('Compile Sheet'!$AR:$AR,E126+1),7))-HEX2DEC(IF($G126,INDEX('Compile Sheet'!AH:AH,$G126)))),"")</f>
        <v/>
      </c>
      <c r="J126" s="1" t="str">
        <f t="shared" si="7"/>
        <v/>
      </c>
      <c r="L126" t="str">
        <f>IFERROR(IF(D126=0,"    &lt;Location file="""&amp;H126&amp;""" offset="""&amp;I126&amp;"""&gt;",IF(AND(D126=-1,D125&lt;&gt;-1),"    &lt;/Location&gt;",IF(D126&lt;-1,J126,"      "&amp;INDEX('Compile Sheet'!$CE:$CE,D126+INDEX('Compile Sheet'!$AK:$AK,C126))))),"")</f>
        <v/>
      </c>
      <c r="M126" s="30" t="str">
        <f t="shared" si="8"/>
        <v/>
      </c>
      <c r="N126" s="2"/>
    </row>
    <row r="127" spans="1:14">
      <c r="A127" s="1">
        <f t="shared" si="6"/>
        <v>7</v>
      </c>
      <c r="B127" s="1">
        <f>ROW()</f>
        <v>127</v>
      </c>
      <c r="C127" s="1" t="e">
        <f>IF(D127=-1,IF(C126-1&gt;MAX('Compile Sheet'!$AJ$1:$AJ$128),NA(),C126+1),C126)</f>
        <v>#VALUE!</v>
      </c>
      <c r="D127" s="1">
        <f>IFERROR(IF(D126+1&gt;INDEX('Compile Sheet'!$AL:$AL,C126)-1,-1,D126+1),D126-1)</f>
        <v>-122</v>
      </c>
      <c r="E127" s="1">
        <f>IF(D127=0,INDEX('Compile Sheet'!$AK:$AK,C127),0)</f>
        <v>0</v>
      </c>
      <c r="F127" s="1" t="str">
        <f>IF(E127,INDEX(Code!A:A,E127),"")</f>
        <v/>
      </c>
      <c r="G127" s="1" t="str">
        <f>IF(LEN(F127),VLOOKUP(F127,'Compile Sheet'!$AE$1:$AH$23,2,FALSE),"")</f>
        <v/>
      </c>
      <c r="H127" s="1" t="str">
        <f>IF(LEN($G127),INDEX('Compile Sheet'!AG:AG,$G127),"")</f>
        <v/>
      </c>
      <c r="I127" s="1" t="str">
        <f>IF(LEN(G127),DEC2HEX(HEX2DEC(RIGHT(INDEX('Compile Sheet'!$AR:$AR,E127+1),7))-HEX2DEC(IF($G127,INDEX('Compile Sheet'!AH:AH,$G127)))),"")</f>
        <v/>
      </c>
      <c r="J127" s="1" t="str">
        <f t="shared" si="7"/>
        <v/>
      </c>
      <c r="L127" t="str">
        <f>IFERROR(IF(D127=0,"    &lt;Location file="""&amp;H127&amp;""" offset="""&amp;I127&amp;"""&gt;",IF(AND(D127=-1,D126&lt;&gt;-1),"    &lt;/Location&gt;",IF(D127&lt;-1,J127,"      "&amp;INDEX('Compile Sheet'!$CE:$CE,D127+INDEX('Compile Sheet'!$AK:$AK,C127))))),"")</f>
        <v/>
      </c>
      <c r="M127" s="30" t="str">
        <f t="shared" si="8"/>
        <v/>
      </c>
      <c r="N127" s="2"/>
    </row>
    <row r="128" spans="1:14">
      <c r="A128" s="1">
        <f t="shared" si="6"/>
        <v>7</v>
      </c>
      <c r="B128" s="1">
        <f>ROW()</f>
        <v>128</v>
      </c>
      <c r="C128" s="1" t="e">
        <f>IF(D128=-1,IF(C127-1&gt;MAX('Compile Sheet'!$AJ$1:$AJ$128),NA(),C127+1),C127)</f>
        <v>#VALUE!</v>
      </c>
      <c r="D128" s="1">
        <f>IFERROR(IF(D127+1&gt;INDEX('Compile Sheet'!$AL:$AL,C127)-1,-1,D127+1),D127-1)</f>
        <v>-123</v>
      </c>
      <c r="E128" s="1">
        <f>IF(D128=0,INDEX('Compile Sheet'!$AK:$AK,C128),0)</f>
        <v>0</v>
      </c>
      <c r="F128" s="1" t="str">
        <f>IF(E128,INDEX(Code!A:A,E128),"")</f>
        <v/>
      </c>
      <c r="G128" s="1" t="str">
        <f>IF(LEN(F128),VLOOKUP(F128,'Compile Sheet'!$AE$1:$AH$23,2,FALSE),"")</f>
        <v/>
      </c>
      <c r="H128" s="1" t="str">
        <f>IF(LEN($G128),INDEX('Compile Sheet'!AG:AG,$G128),"")</f>
        <v/>
      </c>
      <c r="I128" s="1" t="str">
        <f>IF(LEN(G128),DEC2HEX(HEX2DEC(RIGHT(INDEX('Compile Sheet'!$AR:$AR,E128+1),7))-HEX2DEC(IF($G128,INDEX('Compile Sheet'!AH:AH,$G128)))),"")</f>
        <v/>
      </c>
      <c r="J128" s="1" t="str">
        <f t="shared" si="7"/>
        <v/>
      </c>
      <c r="L128" t="str">
        <f>IFERROR(IF(D128=0,"    &lt;Location file="""&amp;H128&amp;""" offset="""&amp;I128&amp;"""&gt;",IF(AND(D128=-1,D127&lt;&gt;-1),"    &lt;/Location&gt;",IF(D128&lt;-1,J128,"      "&amp;INDEX('Compile Sheet'!$CE:$CE,D128+INDEX('Compile Sheet'!$AK:$AK,C128))))),"")</f>
        <v/>
      </c>
      <c r="M128" s="30" t="str">
        <f t="shared" si="8"/>
        <v/>
      </c>
      <c r="N128" s="2"/>
    </row>
    <row r="129" spans="1:14">
      <c r="A129" s="1">
        <f t="shared" si="6"/>
        <v>7</v>
      </c>
      <c r="B129" s="1">
        <f>ROW()</f>
        <v>129</v>
      </c>
      <c r="C129" s="1" t="e">
        <f>IF(D129=-1,IF(C128-1&gt;MAX('Compile Sheet'!$AJ$1:$AJ$128),NA(),C128+1),C128)</f>
        <v>#VALUE!</v>
      </c>
      <c r="D129" s="1">
        <f>IFERROR(IF(D128+1&gt;INDEX('Compile Sheet'!$AL:$AL,C128)-1,-1,D128+1),D128-1)</f>
        <v>-124</v>
      </c>
      <c r="E129" s="1">
        <f>IF(D129=0,INDEX('Compile Sheet'!$AK:$AK,C129),0)</f>
        <v>0</v>
      </c>
      <c r="F129" s="1" t="str">
        <f>IF(E129,INDEX(Code!A:A,E129),"")</f>
        <v/>
      </c>
      <c r="G129" s="1" t="str">
        <f>IF(LEN(F129),VLOOKUP(F129,'Compile Sheet'!$AE$1:$AH$23,2,FALSE),"")</f>
        <v/>
      </c>
      <c r="H129" s="1" t="str">
        <f>IF(LEN($G129),INDEX('Compile Sheet'!AG:AG,$G129),"")</f>
        <v/>
      </c>
      <c r="I129" s="1" t="str">
        <f>IF(LEN(G129),DEC2HEX(HEX2DEC(RIGHT(INDEX('Compile Sheet'!$AR:$AR,E129+1),7))-HEX2DEC(IF($G129,INDEX('Compile Sheet'!AH:AH,$G129)))),"")</f>
        <v/>
      </c>
      <c r="J129" s="1" t="str">
        <f t="shared" si="7"/>
        <v/>
      </c>
      <c r="L129" t="str">
        <f>IFERROR(IF(D129=0,"    &lt;Location file="""&amp;H129&amp;""" offset="""&amp;I129&amp;"""&gt;",IF(AND(D129=-1,D128&lt;&gt;-1),"    &lt;/Location&gt;",IF(D129&lt;-1,J129,"      "&amp;INDEX('Compile Sheet'!$CE:$CE,D129+INDEX('Compile Sheet'!$AK:$AK,C129))))),"")</f>
        <v/>
      </c>
      <c r="M129" s="30" t="str">
        <f t="shared" si="8"/>
        <v/>
      </c>
      <c r="N129" s="2"/>
    </row>
    <row r="130" spans="1:14">
      <c r="A130" s="1">
        <f t="shared" si="6"/>
        <v>7</v>
      </c>
      <c r="B130" s="1">
        <f>ROW()</f>
        <v>130</v>
      </c>
      <c r="C130" s="1" t="e">
        <f>IF(D130=-1,IF(C129-1&gt;MAX('Compile Sheet'!$AJ$1:$AJ$128),NA(),C129+1),C129)</f>
        <v>#VALUE!</v>
      </c>
      <c r="D130" s="1">
        <f>IFERROR(IF(D129+1&gt;INDEX('Compile Sheet'!$AL:$AL,C129)-1,-1,D129+1),D129-1)</f>
        <v>-125</v>
      </c>
      <c r="E130" s="1">
        <f>IF(D130=0,INDEX('Compile Sheet'!$AK:$AK,C130),0)</f>
        <v>0</v>
      </c>
      <c r="F130" s="1" t="str">
        <f>IF(E130,INDEX(Code!A:A,E130),"")</f>
        <v/>
      </c>
      <c r="G130" s="1" t="str">
        <f>IF(LEN(F130),VLOOKUP(F130,'Compile Sheet'!$AE$1:$AH$23,2,FALSE),"")</f>
        <v/>
      </c>
      <c r="H130" s="1" t="str">
        <f>IF(LEN($G130),INDEX('Compile Sheet'!AG:AG,$G130),"")</f>
        <v/>
      </c>
      <c r="I130" s="1" t="str">
        <f>IF(LEN(G130),DEC2HEX(HEX2DEC(RIGHT(INDEX('Compile Sheet'!$AR:$AR,E130+1),7))-HEX2DEC(IF($G130,INDEX('Compile Sheet'!AH:AH,$G130)))),"")</f>
        <v/>
      </c>
      <c r="J130" s="1" t="str">
        <f t="shared" si="7"/>
        <v/>
      </c>
      <c r="L130" t="str">
        <f>IFERROR(IF(D130=0,"    &lt;Location file="""&amp;H130&amp;""" offset="""&amp;I130&amp;"""&gt;",IF(AND(D130=-1,D129&lt;&gt;-1),"    &lt;/Location&gt;",IF(D130&lt;-1,J130,"      "&amp;INDEX('Compile Sheet'!$CE:$CE,D130+INDEX('Compile Sheet'!$AK:$AK,C130))))),"")</f>
        <v/>
      </c>
      <c r="M130" s="30" t="str">
        <f t="shared" si="8"/>
        <v/>
      </c>
      <c r="N130" s="2"/>
    </row>
    <row r="131" spans="1:14">
      <c r="A131" s="1">
        <f t="shared" si="6"/>
        <v>7</v>
      </c>
      <c r="B131" s="1">
        <f>ROW()</f>
        <v>131</v>
      </c>
      <c r="C131" s="1" t="e">
        <f>IF(D131=-1,IF(C130-1&gt;MAX('Compile Sheet'!$AJ$1:$AJ$128),NA(),C130+1),C130)</f>
        <v>#VALUE!</v>
      </c>
      <c r="D131" s="1">
        <f>IFERROR(IF(D130+1&gt;INDEX('Compile Sheet'!$AL:$AL,C130)-1,-1,D130+1),D130-1)</f>
        <v>-126</v>
      </c>
      <c r="E131" s="1">
        <f>IF(D131=0,INDEX('Compile Sheet'!$AK:$AK,C131),0)</f>
        <v>0</v>
      </c>
      <c r="F131" s="1" t="str">
        <f>IF(E131,INDEX(Code!A:A,E131),"")</f>
        <v/>
      </c>
      <c r="G131" s="1" t="str">
        <f>IF(LEN(F131),VLOOKUP(F131,'Compile Sheet'!$AE$1:$AH$23,2,FALSE),"")</f>
        <v/>
      </c>
      <c r="H131" s="1" t="str">
        <f>IF(LEN($G131),INDEX('Compile Sheet'!AG:AG,$G131),"")</f>
        <v/>
      </c>
      <c r="I131" s="1" t="str">
        <f>IF(LEN(G131),DEC2HEX(HEX2DEC(RIGHT(INDEX('Compile Sheet'!$AR:$AR,E131+1),7))-HEX2DEC(IF($G131,INDEX('Compile Sheet'!AH:AH,$G131)))),"")</f>
        <v/>
      </c>
      <c r="J131" s="1" t="str">
        <f t="shared" si="7"/>
        <v/>
      </c>
      <c r="L131" t="str">
        <f>IFERROR(IF(D131=0,"    &lt;Location file="""&amp;H131&amp;""" offset="""&amp;I131&amp;"""&gt;",IF(AND(D131=-1,D130&lt;&gt;-1),"    &lt;/Location&gt;",IF(D131&lt;-1,J131,"      "&amp;INDEX('Compile Sheet'!$CE:$CE,D131+INDEX('Compile Sheet'!$AK:$AK,C131))))),"")</f>
        <v/>
      </c>
      <c r="M131" s="30" t="str">
        <f t="shared" si="8"/>
        <v/>
      </c>
      <c r="N131" s="2"/>
    </row>
    <row r="132" spans="1:14">
      <c r="A132" s="1">
        <f t="shared" si="6"/>
        <v>7</v>
      </c>
      <c r="B132" s="1">
        <f>ROW()</f>
        <v>132</v>
      </c>
      <c r="C132" s="1" t="e">
        <f>IF(D132=-1,IF(C131-1&gt;MAX('Compile Sheet'!$AJ$1:$AJ$128),NA(),C131+1),C131)</f>
        <v>#VALUE!</v>
      </c>
      <c r="D132" s="1">
        <f>IFERROR(IF(D131+1&gt;INDEX('Compile Sheet'!$AL:$AL,C131)-1,-1,D131+1),D131-1)</f>
        <v>-127</v>
      </c>
      <c r="E132" s="1">
        <f>IF(D132=0,INDEX('Compile Sheet'!$AK:$AK,C132),0)</f>
        <v>0</v>
      </c>
      <c r="F132" s="1" t="str">
        <f>IF(E132,INDEX(Code!A:A,E132),"")</f>
        <v/>
      </c>
      <c r="G132" s="1" t="str">
        <f>IF(LEN(F132),VLOOKUP(F132,'Compile Sheet'!$AE$1:$AH$23,2,FALSE),"")</f>
        <v/>
      </c>
      <c r="H132" s="1" t="str">
        <f>IF(LEN($G132),INDEX('Compile Sheet'!AG:AG,$G132),"")</f>
        <v/>
      </c>
      <c r="I132" s="1" t="str">
        <f>IF(LEN(G132),DEC2HEX(HEX2DEC(RIGHT(INDEX('Compile Sheet'!$AR:$AR,E132+1),7))-HEX2DEC(IF($G132,INDEX('Compile Sheet'!AH:AH,$G132)))),"")</f>
        <v/>
      </c>
      <c r="J132" s="1" t="str">
        <f t="shared" si="7"/>
        <v/>
      </c>
      <c r="L132" t="str">
        <f>IFERROR(IF(D132=0,"    &lt;Location file="""&amp;H132&amp;""" offset="""&amp;I132&amp;"""&gt;",IF(AND(D132=-1,D131&lt;&gt;-1),"    &lt;/Location&gt;",IF(D132&lt;-1,J132,"      "&amp;INDEX('Compile Sheet'!$CE:$CE,D132+INDEX('Compile Sheet'!$AK:$AK,C132))))),"")</f>
        <v/>
      </c>
      <c r="M132" s="30" t="str">
        <f t="shared" si="8"/>
        <v/>
      </c>
      <c r="N132" s="2"/>
    </row>
    <row r="133" spans="1:14">
      <c r="A133" s="1">
        <f t="shared" si="6"/>
        <v>7</v>
      </c>
      <c r="B133" s="1">
        <f>ROW()</f>
        <v>133</v>
      </c>
      <c r="C133" s="1" t="e">
        <f>IF(D133=-1,IF(C132-1&gt;MAX('Compile Sheet'!$AJ$1:$AJ$128),NA(),C132+1),C132)</f>
        <v>#VALUE!</v>
      </c>
      <c r="D133" s="1">
        <f>IFERROR(IF(D132+1&gt;INDEX('Compile Sheet'!$AL:$AL,C132)-1,-1,D132+1),D132-1)</f>
        <v>-128</v>
      </c>
      <c r="E133" s="1">
        <f>IF(D133=0,INDEX('Compile Sheet'!$AK:$AK,C133),0)</f>
        <v>0</v>
      </c>
      <c r="F133" s="1" t="str">
        <f>IF(E133,INDEX(Code!A:A,E133),"")</f>
        <v/>
      </c>
      <c r="G133" s="1" t="str">
        <f>IF(LEN(F133),VLOOKUP(F133,'Compile Sheet'!$AE$1:$AH$23,2,FALSE),"")</f>
        <v/>
      </c>
      <c r="H133" s="1" t="str">
        <f>IF(LEN($G133),INDEX('Compile Sheet'!AG:AG,$G133),"")</f>
        <v/>
      </c>
      <c r="I133" s="1" t="str">
        <f>IF(LEN(G133),DEC2HEX(HEX2DEC(RIGHT(INDEX('Compile Sheet'!$AR:$AR,E133+1),7))-HEX2DEC(IF($G133,INDEX('Compile Sheet'!AH:AH,$G133)))),"")</f>
        <v/>
      </c>
      <c r="J133" s="1" t="str">
        <f t="shared" si="7"/>
        <v/>
      </c>
      <c r="L133" t="str">
        <f>IFERROR(IF(D133=0,"    &lt;Location file="""&amp;H133&amp;""" offset="""&amp;I133&amp;"""&gt;",IF(AND(D133=-1,D132&lt;&gt;-1),"    &lt;/Location&gt;",IF(D133&lt;-1,J133,"      "&amp;INDEX('Compile Sheet'!$CE:$CE,D133+INDEX('Compile Sheet'!$AK:$AK,C133))))),"")</f>
        <v/>
      </c>
      <c r="M133" s="30" t="str">
        <f t="shared" si="8"/>
        <v/>
      </c>
      <c r="N133" s="2"/>
    </row>
    <row r="134" spans="1:14">
      <c r="A134" s="1">
        <f t="shared" si="6"/>
        <v>7</v>
      </c>
      <c r="B134" s="1">
        <f>ROW()</f>
        <v>134</v>
      </c>
      <c r="C134" s="1" t="e">
        <f>IF(D134=-1,IF(C133-1&gt;MAX('Compile Sheet'!$AJ$1:$AJ$128),NA(),C133+1),C133)</f>
        <v>#VALUE!</v>
      </c>
      <c r="D134" s="1">
        <f>IFERROR(IF(D133+1&gt;INDEX('Compile Sheet'!$AL:$AL,C133)-1,-1,D133+1),D133-1)</f>
        <v>-129</v>
      </c>
      <c r="E134" s="1">
        <f>IF(D134=0,INDEX('Compile Sheet'!$AK:$AK,C134),0)</f>
        <v>0</v>
      </c>
      <c r="F134" s="1" t="str">
        <f>IF(E134,INDEX(Code!A:A,E134),"")</f>
        <v/>
      </c>
      <c r="G134" s="1" t="str">
        <f>IF(LEN(F134),VLOOKUP(F134,'Compile Sheet'!$AE$1:$AH$23,2,FALSE),"")</f>
        <v/>
      </c>
      <c r="H134" s="1" t="str">
        <f>IF(LEN($G134),INDEX('Compile Sheet'!AG:AG,$G134),"")</f>
        <v/>
      </c>
      <c r="I134" s="1" t="str">
        <f>IF(LEN(G134),DEC2HEX(HEX2DEC(RIGHT(INDEX('Compile Sheet'!$AR:$AR,E134+1),7))-HEX2DEC(IF($G134,INDEX('Compile Sheet'!AH:AH,$G134)))),"")</f>
        <v/>
      </c>
      <c r="J134" s="1" t="str">
        <f t="shared" si="7"/>
        <v/>
      </c>
      <c r="L134" t="str">
        <f>IFERROR(IF(D134=0,"    &lt;Location file="""&amp;H134&amp;""" offset="""&amp;I134&amp;"""&gt;",IF(AND(D134=-1,D133&lt;&gt;-1),"    &lt;/Location&gt;",IF(D134&lt;-1,J134,"      "&amp;INDEX('Compile Sheet'!$CE:$CE,D134+INDEX('Compile Sheet'!$AK:$AK,C134))))),"")</f>
        <v/>
      </c>
      <c r="M134" s="30" t="str">
        <f t="shared" si="8"/>
        <v/>
      </c>
      <c r="N134" s="2"/>
    </row>
    <row r="135" spans="1:14">
      <c r="A135" s="1">
        <f t="shared" ref="A135:A147" si="9">IF(LEN(TRIM(L135)),A134+1,A134)</f>
        <v>7</v>
      </c>
      <c r="B135" s="1">
        <f>ROW()</f>
        <v>135</v>
      </c>
      <c r="C135" s="1" t="e">
        <f>IF(D135=-1,IF(C134-1&gt;MAX('Compile Sheet'!$AJ$1:$AJ$128),NA(),C134+1),C134)</f>
        <v>#VALUE!</v>
      </c>
      <c r="D135" s="1">
        <f>IFERROR(IF(D134+1&gt;INDEX('Compile Sheet'!$AL:$AL,C134)-1,-1,D134+1),D134-1)</f>
        <v>-130</v>
      </c>
      <c r="E135" s="1">
        <f>IF(D135=0,INDEX('Compile Sheet'!$AK:$AK,C135),0)</f>
        <v>0</v>
      </c>
      <c r="F135" s="1" t="str">
        <f>IF(E135,INDEX(Code!A:A,E135),"")</f>
        <v/>
      </c>
      <c r="G135" s="1" t="str">
        <f>IF(LEN(F135),VLOOKUP(F135,'Compile Sheet'!$AE$1:$AH$23,2,FALSE),"")</f>
        <v/>
      </c>
      <c r="H135" s="1" t="str">
        <f>IF(LEN($G135),INDEX('Compile Sheet'!AG:AG,$G135),"")</f>
        <v/>
      </c>
      <c r="I135" s="1" t="str">
        <f>IF(LEN(G135),DEC2HEX(HEX2DEC(RIGHT(INDEX('Compile Sheet'!$AR:$AR,E135+1),7))-HEX2DEC(IF($G135,INDEX('Compile Sheet'!AH:AH,$G135)))),"")</f>
        <v/>
      </c>
      <c r="J135" s="1" t="str">
        <f t="shared" ref="J135:J147" si="10">IF(D135=-2,"  &lt;/Patch&gt;",IF(D135=-3,"&lt;/Patches&gt;",""))</f>
        <v/>
      </c>
      <c r="L135" t="str">
        <f>IFERROR(IF(D135=0,"    &lt;Location file="""&amp;H135&amp;""" offset="""&amp;I135&amp;"""&gt;",IF(AND(D135=-1,D134&lt;&gt;-1),"    &lt;/Location&gt;",IF(D135&lt;-1,J135,"      "&amp;INDEX('Compile Sheet'!$CE:$CE,D135+INDEX('Compile Sheet'!$AK:$AK,C135))))),"")</f>
        <v/>
      </c>
      <c r="M135" s="30" t="str">
        <f t="shared" ref="M135:M147" si="11">IF(ROW()&lt;=$F$1,INDEX($L:$L,VLOOKUP(ROW(),A:B,2,FALSE)),"")</f>
        <v/>
      </c>
      <c r="N135" s="2"/>
    </row>
    <row r="136" spans="1:14">
      <c r="A136" s="1">
        <f t="shared" si="9"/>
        <v>7</v>
      </c>
      <c r="B136" s="1">
        <f>ROW()</f>
        <v>136</v>
      </c>
      <c r="C136" s="1" t="e">
        <f>IF(D136=-1,IF(C135-1&gt;MAX('Compile Sheet'!$AJ$1:$AJ$128),NA(),C135+1),C135)</f>
        <v>#VALUE!</v>
      </c>
      <c r="D136" s="1">
        <f>IFERROR(IF(D135+1&gt;INDEX('Compile Sheet'!$AL:$AL,C135)-1,-1,D135+1),D135-1)</f>
        <v>-131</v>
      </c>
      <c r="E136" s="1">
        <f>IF(D136=0,INDEX('Compile Sheet'!$AK:$AK,C136),0)</f>
        <v>0</v>
      </c>
      <c r="F136" s="1" t="str">
        <f>IF(E136,INDEX(Code!A:A,E136),"")</f>
        <v/>
      </c>
      <c r="G136" s="1" t="str">
        <f>IF(LEN(F136),VLOOKUP(F136,'Compile Sheet'!$AE$1:$AH$23,2,FALSE),"")</f>
        <v/>
      </c>
      <c r="H136" s="1" t="str">
        <f>IF(LEN($G136),INDEX('Compile Sheet'!AG:AG,$G136),"")</f>
        <v/>
      </c>
      <c r="I136" s="1" t="str">
        <f>IF(LEN(G136),DEC2HEX(HEX2DEC(RIGHT(INDEX('Compile Sheet'!$AR:$AR,E136+1),7))-HEX2DEC(IF($G136,INDEX('Compile Sheet'!AH:AH,$G136)))),"")</f>
        <v/>
      </c>
      <c r="J136" s="1" t="str">
        <f t="shared" si="10"/>
        <v/>
      </c>
      <c r="L136" t="str">
        <f>IFERROR(IF(D136=0,"    &lt;Location file="""&amp;H136&amp;""" offset="""&amp;I136&amp;"""&gt;",IF(AND(D136=-1,D135&lt;&gt;-1),"    &lt;/Location&gt;",IF(D136&lt;-1,J136,"      "&amp;INDEX('Compile Sheet'!$CE:$CE,D136+INDEX('Compile Sheet'!$AK:$AK,C136))))),"")</f>
        <v/>
      </c>
      <c r="M136" s="30" t="str">
        <f t="shared" si="11"/>
        <v/>
      </c>
      <c r="N136" s="2"/>
    </row>
    <row r="137" spans="1:14">
      <c r="A137" s="1">
        <f t="shared" si="9"/>
        <v>7</v>
      </c>
      <c r="B137" s="1">
        <f>ROW()</f>
        <v>137</v>
      </c>
      <c r="C137" s="1" t="e">
        <f>IF(D137=-1,IF(C136-1&gt;MAX('Compile Sheet'!$AJ$1:$AJ$128),NA(),C136+1),C136)</f>
        <v>#VALUE!</v>
      </c>
      <c r="D137" s="1">
        <f>IFERROR(IF(D136+1&gt;INDEX('Compile Sheet'!$AL:$AL,C136)-1,-1,D136+1),D136-1)</f>
        <v>-132</v>
      </c>
      <c r="E137" s="1">
        <f>IF(D137=0,INDEX('Compile Sheet'!$AK:$AK,C137),0)</f>
        <v>0</v>
      </c>
      <c r="F137" s="1" t="str">
        <f>IF(E137,INDEX(Code!A:A,E137),"")</f>
        <v/>
      </c>
      <c r="G137" s="1" t="str">
        <f>IF(LEN(F137),VLOOKUP(F137,'Compile Sheet'!$AE$1:$AH$23,2,FALSE),"")</f>
        <v/>
      </c>
      <c r="H137" s="1" t="str">
        <f>IF(LEN($G137),INDEX('Compile Sheet'!AG:AG,$G137),"")</f>
        <v/>
      </c>
      <c r="I137" s="1" t="str">
        <f>IF(LEN(G137),DEC2HEX(HEX2DEC(RIGHT(INDEX('Compile Sheet'!$AR:$AR,E137+1),7))-HEX2DEC(IF($G137,INDEX('Compile Sheet'!AH:AH,$G137)))),"")</f>
        <v/>
      </c>
      <c r="J137" s="1" t="str">
        <f t="shared" si="10"/>
        <v/>
      </c>
      <c r="L137" t="str">
        <f>IFERROR(IF(D137=0,"    &lt;Location file="""&amp;H137&amp;""" offset="""&amp;I137&amp;"""&gt;",IF(AND(D137=-1,D136&lt;&gt;-1),"    &lt;/Location&gt;",IF(D137&lt;-1,J137,"      "&amp;INDEX('Compile Sheet'!$CE:$CE,D137+INDEX('Compile Sheet'!$AK:$AK,C137))))),"")</f>
        <v/>
      </c>
      <c r="M137" s="30" t="str">
        <f t="shared" si="11"/>
        <v/>
      </c>
      <c r="N137" s="2"/>
    </row>
    <row r="138" spans="1:14">
      <c r="A138" s="1">
        <f t="shared" si="9"/>
        <v>7</v>
      </c>
      <c r="B138" s="1">
        <f>ROW()</f>
        <v>138</v>
      </c>
      <c r="C138" s="1" t="e">
        <f>IF(D138=-1,IF(C137-1&gt;MAX('Compile Sheet'!$AJ$1:$AJ$128),NA(),C137+1),C137)</f>
        <v>#VALUE!</v>
      </c>
      <c r="D138" s="1">
        <f>IFERROR(IF(D137+1&gt;INDEX('Compile Sheet'!$AL:$AL,C137)-1,-1,D137+1),D137-1)</f>
        <v>-133</v>
      </c>
      <c r="E138" s="1">
        <f>IF(D138=0,INDEX('Compile Sheet'!$AK:$AK,C138),0)</f>
        <v>0</v>
      </c>
      <c r="F138" s="1" t="str">
        <f>IF(E138,INDEX(Code!A:A,E138),"")</f>
        <v/>
      </c>
      <c r="G138" s="1" t="str">
        <f>IF(LEN(F138),VLOOKUP(F138,'Compile Sheet'!$AE$1:$AH$23,2,FALSE),"")</f>
        <v/>
      </c>
      <c r="H138" s="1" t="str">
        <f>IF(LEN($G138),INDEX('Compile Sheet'!AG:AG,$G138),"")</f>
        <v/>
      </c>
      <c r="I138" s="1" t="str">
        <f>IF(LEN(G138),DEC2HEX(HEX2DEC(RIGHT(INDEX('Compile Sheet'!$AR:$AR,E138+1),7))-HEX2DEC(IF($G138,INDEX('Compile Sheet'!AH:AH,$G138)))),"")</f>
        <v/>
      </c>
      <c r="J138" s="1" t="str">
        <f t="shared" si="10"/>
        <v/>
      </c>
      <c r="L138" t="str">
        <f>IFERROR(IF(D138=0,"    &lt;Location file="""&amp;H138&amp;""" offset="""&amp;I138&amp;"""&gt;",IF(AND(D138=-1,D137&lt;&gt;-1),"    &lt;/Location&gt;",IF(D138&lt;-1,J138,"      "&amp;INDEX('Compile Sheet'!$CE:$CE,D138+INDEX('Compile Sheet'!$AK:$AK,C138))))),"")</f>
        <v/>
      </c>
      <c r="M138" s="30" t="str">
        <f t="shared" si="11"/>
        <v/>
      </c>
      <c r="N138" s="2"/>
    </row>
    <row r="139" spans="1:14">
      <c r="A139" s="1">
        <f t="shared" si="9"/>
        <v>7</v>
      </c>
      <c r="B139" s="1">
        <f>ROW()</f>
        <v>139</v>
      </c>
      <c r="C139" s="1" t="e">
        <f>IF(D139=-1,IF(C138-1&gt;MAX('Compile Sheet'!$AJ$1:$AJ$128),NA(),C138+1),C138)</f>
        <v>#VALUE!</v>
      </c>
      <c r="D139" s="1">
        <f>IFERROR(IF(D138+1&gt;INDEX('Compile Sheet'!$AL:$AL,C138)-1,-1,D138+1),D138-1)</f>
        <v>-134</v>
      </c>
      <c r="E139" s="1">
        <f>IF(D139=0,INDEX('Compile Sheet'!$AK:$AK,C139),0)</f>
        <v>0</v>
      </c>
      <c r="F139" s="1" t="str">
        <f>IF(E139,INDEX(Code!A:A,E139),"")</f>
        <v/>
      </c>
      <c r="G139" s="1" t="str">
        <f>IF(LEN(F139),VLOOKUP(F139,'Compile Sheet'!$AE$1:$AH$23,2,FALSE),"")</f>
        <v/>
      </c>
      <c r="H139" s="1" t="str">
        <f>IF(LEN($G139),INDEX('Compile Sheet'!AG:AG,$G139),"")</f>
        <v/>
      </c>
      <c r="I139" s="1" t="str">
        <f>IF(LEN(G139),DEC2HEX(HEX2DEC(RIGHT(INDEX('Compile Sheet'!$AR:$AR,E139+1),7))-HEX2DEC(IF($G139,INDEX('Compile Sheet'!AH:AH,$G139)))),"")</f>
        <v/>
      </c>
      <c r="J139" s="1" t="str">
        <f t="shared" si="10"/>
        <v/>
      </c>
      <c r="L139" t="str">
        <f>IFERROR(IF(D139=0,"    &lt;Location file="""&amp;H139&amp;""" offset="""&amp;I139&amp;"""&gt;",IF(AND(D139=-1,D138&lt;&gt;-1),"    &lt;/Location&gt;",IF(D139&lt;-1,J139,"      "&amp;INDEX('Compile Sheet'!$CE:$CE,D139+INDEX('Compile Sheet'!$AK:$AK,C139))))),"")</f>
        <v/>
      </c>
      <c r="M139" s="30" t="str">
        <f t="shared" si="11"/>
        <v/>
      </c>
      <c r="N139" s="2"/>
    </row>
    <row r="140" spans="1:14">
      <c r="A140" s="1">
        <f t="shared" si="9"/>
        <v>7</v>
      </c>
      <c r="B140" s="1">
        <f>ROW()</f>
        <v>140</v>
      </c>
      <c r="C140" s="1" t="e">
        <f>IF(D140=-1,IF(C139-1&gt;MAX('Compile Sheet'!$AJ$1:$AJ$128),NA(),C139+1),C139)</f>
        <v>#VALUE!</v>
      </c>
      <c r="D140" s="1">
        <f>IFERROR(IF(D139+1&gt;INDEX('Compile Sheet'!$AL:$AL,C139)-1,-1,D139+1),D139-1)</f>
        <v>-135</v>
      </c>
      <c r="E140" s="1">
        <f>IF(D140=0,INDEX('Compile Sheet'!$AK:$AK,C140),0)</f>
        <v>0</v>
      </c>
      <c r="F140" s="1" t="str">
        <f>IF(E140,INDEX(Code!A:A,E140),"")</f>
        <v/>
      </c>
      <c r="G140" s="1" t="str">
        <f>IF(LEN(F140),VLOOKUP(F140,'Compile Sheet'!$AE$1:$AH$23,2,FALSE),"")</f>
        <v/>
      </c>
      <c r="H140" s="1" t="str">
        <f>IF(LEN($G140),INDEX('Compile Sheet'!AG:AG,$G140),"")</f>
        <v/>
      </c>
      <c r="I140" s="1" t="str">
        <f>IF(LEN(G140),DEC2HEX(HEX2DEC(RIGHT(INDEX('Compile Sheet'!$AR:$AR,E140+1),7))-HEX2DEC(IF($G140,INDEX('Compile Sheet'!AH:AH,$G140)))),"")</f>
        <v/>
      </c>
      <c r="J140" s="1" t="str">
        <f t="shared" si="10"/>
        <v/>
      </c>
      <c r="L140" t="str">
        <f>IFERROR(IF(D140=0,"    &lt;Location file="""&amp;H140&amp;""" offset="""&amp;I140&amp;"""&gt;",IF(AND(D140=-1,D139&lt;&gt;-1),"    &lt;/Location&gt;",IF(D140&lt;-1,J140,"      "&amp;INDEX('Compile Sheet'!$CE:$CE,D140+INDEX('Compile Sheet'!$AK:$AK,C140))))),"")</f>
        <v/>
      </c>
      <c r="M140" s="30" t="str">
        <f t="shared" si="11"/>
        <v/>
      </c>
      <c r="N140" s="2"/>
    </row>
    <row r="141" spans="1:14">
      <c r="A141" s="1">
        <f t="shared" si="9"/>
        <v>7</v>
      </c>
      <c r="B141" s="1">
        <f>ROW()</f>
        <v>141</v>
      </c>
      <c r="C141" s="1" t="e">
        <f>IF(D141=-1,IF(C140-1&gt;MAX('Compile Sheet'!$AJ$1:$AJ$128),NA(),C140+1),C140)</f>
        <v>#VALUE!</v>
      </c>
      <c r="D141" s="1">
        <f>IFERROR(IF(D140+1&gt;INDEX('Compile Sheet'!$AL:$AL,C140)-1,-1,D140+1),D140-1)</f>
        <v>-136</v>
      </c>
      <c r="E141" s="1">
        <f>IF(D141=0,INDEX('Compile Sheet'!$AK:$AK,C141),0)</f>
        <v>0</v>
      </c>
      <c r="F141" s="1" t="str">
        <f>IF(E141,INDEX(Code!A:A,E141),"")</f>
        <v/>
      </c>
      <c r="G141" s="1" t="str">
        <f>IF(LEN(F141),VLOOKUP(F141,'Compile Sheet'!$AE$1:$AH$23,2,FALSE),"")</f>
        <v/>
      </c>
      <c r="H141" s="1" t="str">
        <f>IF(LEN($G141),INDEX('Compile Sheet'!AG:AG,$G141),"")</f>
        <v/>
      </c>
      <c r="I141" s="1" t="str">
        <f>IF(LEN(G141),DEC2HEX(HEX2DEC(RIGHT(INDEX('Compile Sheet'!$AR:$AR,E141+1),7))-HEX2DEC(IF($G141,INDEX('Compile Sheet'!AH:AH,$G141)))),"")</f>
        <v/>
      </c>
      <c r="J141" s="1" t="str">
        <f t="shared" si="10"/>
        <v/>
      </c>
      <c r="L141" t="str">
        <f>IFERROR(IF(D141=0,"    &lt;Location file="""&amp;H141&amp;""" offset="""&amp;I141&amp;"""&gt;",IF(AND(D141=-1,D140&lt;&gt;-1),"    &lt;/Location&gt;",IF(D141&lt;-1,J141,"      "&amp;INDEX('Compile Sheet'!$CE:$CE,D141+INDEX('Compile Sheet'!$AK:$AK,C141))))),"")</f>
        <v/>
      </c>
      <c r="M141" s="30" t="str">
        <f t="shared" si="11"/>
        <v/>
      </c>
      <c r="N141" s="2"/>
    </row>
    <row r="142" spans="1:14">
      <c r="A142" s="1">
        <f t="shared" si="9"/>
        <v>7</v>
      </c>
      <c r="B142" s="1">
        <f>ROW()</f>
        <v>142</v>
      </c>
      <c r="C142" s="1" t="e">
        <f>IF(D142=-1,IF(C141-1&gt;MAX('Compile Sheet'!$AJ$1:$AJ$128),NA(),C141+1),C141)</f>
        <v>#VALUE!</v>
      </c>
      <c r="D142" s="1">
        <f>IFERROR(IF(D141+1&gt;INDEX('Compile Sheet'!$AL:$AL,C141)-1,-1,D141+1),D141-1)</f>
        <v>-137</v>
      </c>
      <c r="E142" s="1">
        <f>IF(D142=0,INDEX('Compile Sheet'!$AK:$AK,C142),0)</f>
        <v>0</v>
      </c>
      <c r="F142" s="1" t="str">
        <f>IF(E142,INDEX(Code!A:A,E142),"")</f>
        <v/>
      </c>
      <c r="G142" s="1" t="str">
        <f>IF(LEN(F142),VLOOKUP(F142,'Compile Sheet'!$AE$1:$AH$23,2,FALSE),"")</f>
        <v/>
      </c>
      <c r="H142" s="1" t="str">
        <f>IF(LEN($G142),INDEX('Compile Sheet'!AG:AG,$G142),"")</f>
        <v/>
      </c>
      <c r="I142" s="1" t="str">
        <f>IF(LEN(G142),DEC2HEX(HEX2DEC(RIGHT(INDEX('Compile Sheet'!$AR:$AR,E142+1),7))-HEX2DEC(IF($G142,INDEX('Compile Sheet'!AH:AH,$G142)))),"")</f>
        <v/>
      </c>
      <c r="J142" s="1" t="str">
        <f t="shared" si="10"/>
        <v/>
      </c>
      <c r="L142" t="str">
        <f>IFERROR(IF(D142=0,"    &lt;Location file="""&amp;H142&amp;""" offset="""&amp;I142&amp;"""&gt;",IF(AND(D142=-1,D141&lt;&gt;-1),"    &lt;/Location&gt;",IF(D142&lt;-1,J142,"      "&amp;INDEX('Compile Sheet'!$CE:$CE,D142+INDEX('Compile Sheet'!$AK:$AK,C142))))),"")</f>
        <v/>
      </c>
      <c r="M142" s="30" t="str">
        <f t="shared" si="11"/>
        <v/>
      </c>
      <c r="N142" s="2"/>
    </row>
    <row r="143" spans="1:14">
      <c r="A143" s="1">
        <f t="shared" si="9"/>
        <v>7</v>
      </c>
      <c r="B143" s="1">
        <f>ROW()</f>
        <v>143</v>
      </c>
      <c r="C143" s="1" t="e">
        <f>IF(D143=-1,IF(C142-1&gt;MAX('Compile Sheet'!$AJ$1:$AJ$128),NA(),C142+1),C142)</f>
        <v>#VALUE!</v>
      </c>
      <c r="D143" s="1">
        <f>IFERROR(IF(D142+1&gt;INDEX('Compile Sheet'!$AL:$AL,C142)-1,-1,D142+1),D142-1)</f>
        <v>-138</v>
      </c>
      <c r="E143" s="1">
        <f>IF(D143=0,INDEX('Compile Sheet'!$AK:$AK,C143),0)</f>
        <v>0</v>
      </c>
      <c r="F143" s="1" t="str">
        <f>IF(E143,INDEX(Code!A:A,E143),"")</f>
        <v/>
      </c>
      <c r="G143" s="1" t="str">
        <f>IF(LEN(F143),VLOOKUP(F143,'Compile Sheet'!$AE$1:$AH$23,2,FALSE),"")</f>
        <v/>
      </c>
      <c r="H143" s="1" t="str">
        <f>IF(LEN($G143),INDEX('Compile Sheet'!AG:AG,$G143),"")</f>
        <v/>
      </c>
      <c r="I143" s="1" t="str">
        <f>IF(LEN(G143),DEC2HEX(HEX2DEC(RIGHT(INDEX('Compile Sheet'!$AR:$AR,E143+1),7))-HEX2DEC(IF($G143,INDEX('Compile Sheet'!AH:AH,$G143)))),"")</f>
        <v/>
      </c>
      <c r="J143" s="1" t="str">
        <f t="shared" si="10"/>
        <v/>
      </c>
      <c r="L143" t="str">
        <f>IFERROR(IF(D143=0,"    &lt;Location file="""&amp;H143&amp;""" offset="""&amp;I143&amp;"""&gt;",IF(AND(D143=-1,D142&lt;&gt;-1),"    &lt;/Location&gt;",IF(D143&lt;-1,J143,"      "&amp;INDEX('Compile Sheet'!$CE:$CE,D143+INDEX('Compile Sheet'!$AK:$AK,C143))))),"")</f>
        <v/>
      </c>
      <c r="M143" s="30" t="str">
        <f t="shared" si="11"/>
        <v/>
      </c>
      <c r="N143" s="2"/>
    </row>
    <row r="144" spans="1:14">
      <c r="A144" s="1">
        <f t="shared" si="9"/>
        <v>7</v>
      </c>
      <c r="B144" s="1">
        <f>ROW()</f>
        <v>144</v>
      </c>
      <c r="C144" s="1" t="e">
        <f>IF(D144=-1,IF(C143-1&gt;MAX('Compile Sheet'!$AJ$1:$AJ$128),NA(),C143+1),C143)</f>
        <v>#VALUE!</v>
      </c>
      <c r="D144" s="1">
        <f>IFERROR(IF(D143+1&gt;INDEX('Compile Sheet'!$AL:$AL,C143)-1,-1,D143+1),D143-1)</f>
        <v>-139</v>
      </c>
      <c r="E144" s="1">
        <f>IF(D144=0,INDEX('Compile Sheet'!$AK:$AK,C144),0)</f>
        <v>0</v>
      </c>
      <c r="F144" s="1" t="str">
        <f>IF(E144,INDEX(Code!A:A,E144),"")</f>
        <v/>
      </c>
      <c r="G144" s="1" t="str">
        <f>IF(LEN(F144),VLOOKUP(F144,'Compile Sheet'!$AE$1:$AH$23,2,FALSE),"")</f>
        <v/>
      </c>
      <c r="H144" s="1" t="str">
        <f>IF(LEN($G144),INDEX('Compile Sheet'!AG:AG,$G144),"")</f>
        <v/>
      </c>
      <c r="I144" s="1" t="str">
        <f>IF(LEN(G144),DEC2HEX(HEX2DEC(RIGHT(INDEX('Compile Sheet'!$AR:$AR,E144+1),7))-HEX2DEC(IF($G144,INDEX('Compile Sheet'!AH:AH,$G144)))),"")</f>
        <v/>
      </c>
      <c r="J144" s="1" t="str">
        <f t="shared" si="10"/>
        <v/>
      </c>
      <c r="L144" t="str">
        <f>IFERROR(IF(D144=0,"    &lt;Location file="""&amp;H144&amp;""" offset="""&amp;I144&amp;"""&gt;",IF(AND(D144=-1,D143&lt;&gt;-1),"    &lt;/Location&gt;",IF(D144&lt;-1,J144,"      "&amp;INDEX('Compile Sheet'!$CE:$CE,D144+INDEX('Compile Sheet'!$AK:$AK,C144))))),"")</f>
        <v/>
      </c>
      <c r="M144" s="30" t="str">
        <f t="shared" si="11"/>
        <v/>
      </c>
      <c r="N144" s="2"/>
    </row>
    <row r="145" spans="1:14">
      <c r="A145" s="1">
        <f t="shared" si="9"/>
        <v>7</v>
      </c>
      <c r="B145" s="1">
        <f>ROW()</f>
        <v>145</v>
      </c>
      <c r="C145" s="1" t="e">
        <f>IF(D145=-1,IF(C144-1&gt;MAX('Compile Sheet'!$AJ$1:$AJ$128),NA(),C144+1),C144)</f>
        <v>#VALUE!</v>
      </c>
      <c r="D145" s="1">
        <f>IFERROR(IF(D144+1&gt;INDEX('Compile Sheet'!$AL:$AL,C144)-1,-1,D144+1),D144-1)</f>
        <v>-140</v>
      </c>
      <c r="E145" s="1">
        <f>IF(D145=0,INDEX('Compile Sheet'!$AK:$AK,C145),0)</f>
        <v>0</v>
      </c>
      <c r="F145" s="1" t="str">
        <f>IF(E145,INDEX(Code!A:A,E145),"")</f>
        <v/>
      </c>
      <c r="G145" s="1" t="str">
        <f>IF(LEN(F145),VLOOKUP(F145,'Compile Sheet'!$AE$1:$AH$23,2,FALSE),"")</f>
        <v/>
      </c>
      <c r="H145" s="1" t="str">
        <f>IF(LEN($G145),INDEX('Compile Sheet'!AG:AG,$G145),"")</f>
        <v/>
      </c>
      <c r="I145" s="1" t="str">
        <f>IF(LEN(G145),DEC2HEX(HEX2DEC(RIGHT(INDEX('Compile Sheet'!$AR:$AR,E145+1),7))-HEX2DEC(IF($G145,INDEX('Compile Sheet'!AH:AH,$G145)))),"")</f>
        <v/>
      </c>
      <c r="J145" s="1" t="str">
        <f t="shared" si="10"/>
        <v/>
      </c>
      <c r="L145" t="str">
        <f>IFERROR(IF(D145=0,"    &lt;Location file="""&amp;H145&amp;""" offset="""&amp;I145&amp;"""&gt;",IF(AND(D145=-1,D144&lt;&gt;-1),"    &lt;/Location&gt;",IF(D145&lt;-1,J145,"      "&amp;INDEX('Compile Sheet'!$CE:$CE,D145+INDEX('Compile Sheet'!$AK:$AK,C145))))),"")</f>
        <v/>
      </c>
      <c r="M145" s="30" t="str">
        <f t="shared" si="11"/>
        <v/>
      </c>
      <c r="N145" s="2"/>
    </row>
    <row r="146" spans="1:14">
      <c r="A146" s="1">
        <f t="shared" si="9"/>
        <v>7</v>
      </c>
      <c r="B146" s="1">
        <f>ROW()</f>
        <v>146</v>
      </c>
      <c r="C146" s="1" t="e">
        <f>IF(D146=-1,IF(C145-1&gt;MAX('Compile Sheet'!$AJ$1:$AJ$128),NA(),C145+1),C145)</f>
        <v>#VALUE!</v>
      </c>
      <c r="D146" s="1">
        <f>IFERROR(IF(D145+1&gt;INDEX('Compile Sheet'!$AL:$AL,C145)-1,-1,D145+1),D145-1)</f>
        <v>-141</v>
      </c>
      <c r="E146" s="1">
        <f>IF(D146=0,INDEX('Compile Sheet'!$AK:$AK,C146),0)</f>
        <v>0</v>
      </c>
      <c r="F146" s="1" t="str">
        <f>IF(E146,INDEX(Code!A:A,E146),"")</f>
        <v/>
      </c>
      <c r="G146" s="1" t="str">
        <f>IF(LEN(F146),VLOOKUP(F146,'Compile Sheet'!$AE$1:$AH$23,2,FALSE),"")</f>
        <v/>
      </c>
      <c r="H146" s="1" t="str">
        <f>IF(LEN($G146),INDEX('Compile Sheet'!AG:AG,$G146),"")</f>
        <v/>
      </c>
      <c r="I146" s="1" t="str">
        <f>IF(LEN(G146),DEC2HEX(HEX2DEC(RIGHT(INDEX('Compile Sheet'!$AR:$AR,E146+1),7))-HEX2DEC(IF($G146,INDEX('Compile Sheet'!AH:AH,$G146)))),"")</f>
        <v/>
      </c>
      <c r="J146" s="1" t="str">
        <f t="shared" si="10"/>
        <v/>
      </c>
      <c r="L146" t="str">
        <f>IFERROR(IF(D146=0,"    &lt;Location file="""&amp;H146&amp;""" offset="""&amp;I146&amp;"""&gt;",IF(AND(D146=-1,D145&lt;&gt;-1),"    &lt;/Location&gt;",IF(D146&lt;-1,J146,"      "&amp;INDEX('Compile Sheet'!$CE:$CE,D146+INDEX('Compile Sheet'!$AK:$AK,C146))))),"")</f>
        <v/>
      </c>
      <c r="M146" s="30" t="str">
        <f t="shared" si="11"/>
        <v/>
      </c>
      <c r="N146" s="2"/>
    </row>
    <row r="147" spans="1:14">
      <c r="A147" s="1">
        <f t="shared" si="9"/>
        <v>7</v>
      </c>
      <c r="B147" s="1">
        <f>ROW()</f>
        <v>147</v>
      </c>
      <c r="C147" s="1" t="e">
        <f>IF(D147=-1,IF(C146-1&gt;MAX('Compile Sheet'!$AJ$1:$AJ$128),NA(),C146+1),C146)</f>
        <v>#VALUE!</v>
      </c>
      <c r="D147" s="1">
        <f>IFERROR(IF(D146+1&gt;INDEX('Compile Sheet'!$AL:$AL,C146)-1,-1,D146+1),D146-1)</f>
        <v>-142</v>
      </c>
      <c r="E147" s="1">
        <f>IF(D147=0,INDEX('Compile Sheet'!$AK:$AK,C147),0)</f>
        <v>0</v>
      </c>
      <c r="F147" s="1" t="str">
        <f>IF(E147,INDEX(Code!A:A,E147),"")</f>
        <v/>
      </c>
      <c r="G147" s="1" t="str">
        <f>IF(LEN(F147),VLOOKUP(F147,'Compile Sheet'!$AE$1:$AH$23,2,FALSE),"")</f>
        <v/>
      </c>
      <c r="H147" s="1" t="str">
        <f>IF(LEN($G147),INDEX('Compile Sheet'!AG:AG,$G147),"")</f>
        <v/>
      </c>
      <c r="I147" s="1" t="str">
        <f>IF(LEN(G147),DEC2HEX(HEX2DEC(RIGHT(INDEX('Compile Sheet'!$AR:$AR,E147+1),7))-HEX2DEC(IF($G147,INDEX('Compile Sheet'!AH:AH,$G147)))),"")</f>
        <v/>
      </c>
      <c r="J147" s="1" t="str">
        <f t="shared" si="10"/>
        <v/>
      </c>
      <c r="L147" t="str">
        <f>IFERROR(IF(D147=0,"    &lt;Location file="""&amp;H147&amp;""" offset="""&amp;I147&amp;"""&gt;",IF(AND(D147=-1,D146&lt;&gt;-1),"    &lt;/Location&gt;",IF(D147&lt;-1,J147,"      "&amp;INDEX('Compile Sheet'!$CE:$CE,D147+INDEX('Compile Sheet'!$AK:$AK,C147))))),"")</f>
        <v/>
      </c>
      <c r="M147" s="30" t="str">
        <f t="shared" si="11"/>
        <v/>
      </c>
      <c r="N147" s="2"/>
    </row>
    <row r="148" spans="1:14">
      <c r="N148" s="2"/>
    </row>
    <row r="149" spans="1:14">
      <c r="N149" s="2"/>
    </row>
    <row r="150" spans="1:14">
      <c r="N150" s="2"/>
    </row>
    <row r="151" spans="1:14">
      <c r="N151" s="2"/>
    </row>
    <row r="152" spans="1:14">
      <c r="N152" s="2"/>
    </row>
    <row r="153" spans="1:14">
      <c r="N153" s="2"/>
    </row>
    <row r="154" spans="1:14">
      <c r="N154" s="2"/>
    </row>
    <row r="155" spans="1:14">
      <c r="N155" s="2"/>
    </row>
    <row r="156" spans="1:14">
      <c r="N156" s="2"/>
    </row>
    <row r="157" spans="1:14">
      <c r="N157" s="2"/>
    </row>
    <row r="158" spans="1:14">
      <c r="N158" s="2"/>
    </row>
    <row r="159" spans="1:14">
      <c r="N159" s="2"/>
    </row>
    <row r="160" spans="1:14">
      <c r="N160" s="2"/>
    </row>
    <row r="161" spans="14:14">
      <c r="N161" s="2"/>
    </row>
    <row r="162" spans="14:14">
      <c r="N162" s="2"/>
    </row>
    <row r="163" spans="14:14">
      <c r="N163" s="2"/>
    </row>
    <row r="164" spans="14:14">
      <c r="N164" s="2"/>
    </row>
    <row r="165" spans="14:14">
      <c r="N165" s="2"/>
    </row>
    <row r="166" spans="14:14">
      <c r="N166" s="2"/>
    </row>
    <row r="167" spans="14:14">
      <c r="N167" s="2"/>
    </row>
    <row r="168" spans="14:14">
      <c r="N168" s="2"/>
    </row>
    <row r="169" spans="14:14">
      <c r="N169" s="2"/>
    </row>
    <row r="170" spans="14:14">
      <c r="N170" s="2"/>
    </row>
    <row r="171" spans="14:14">
      <c r="N171" s="2"/>
    </row>
    <row r="172" spans="14:14">
      <c r="N172" s="2"/>
    </row>
    <row r="173" spans="14:14">
      <c r="N173" s="2"/>
    </row>
    <row r="174" spans="14:14">
      <c r="N174" s="2"/>
    </row>
    <row r="175" spans="14:14">
      <c r="N175" s="2"/>
    </row>
    <row r="176" spans="14:14">
      <c r="N176" s="2"/>
    </row>
    <row r="177" spans="14:14">
      <c r="N177" s="2"/>
    </row>
    <row r="178" spans="14:14">
      <c r="N178" s="2"/>
    </row>
    <row r="179" spans="14:14">
      <c r="N179" s="2"/>
    </row>
    <row r="180" spans="14:14">
      <c r="N180" s="2"/>
    </row>
    <row r="181" spans="14:14">
      <c r="N181" s="2"/>
    </row>
    <row r="182" spans="14:14">
      <c r="N182" s="2"/>
    </row>
    <row r="183" spans="14:14">
      <c r="N183" s="2"/>
    </row>
    <row r="184" spans="14:14">
      <c r="N184" s="2"/>
    </row>
    <row r="185" spans="14:14">
      <c r="N185" s="2"/>
    </row>
    <row r="186" spans="14:14">
      <c r="N186" s="2"/>
    </row>
    <row r="187" spans="14:14">
      <c r="N187" s="2"/>
    </row>
    <row r="188" spans="14:14">
      <c r="N188" s="2"/>
    </row>
    <row r="189" spans="14:14">
      <c r="N189" s="2"/>
    </row>
    <row r="190" spans="14:14">
      <c r="N190" s="2"/>
    </row>
    <row r="191" spans="14:14">
      <c r="N191" s="2"/>
    </row>
    <row r="192" spans="14:14">
      <c r="N192" s="2"/>
    </row>
    <row r="193" spans="14:14">
      <c r="N193" s="2"/>
    </row>
    <row r="194" spans="14:14">
      <c r="N194" s="2"/>
    </row>
    <row r="195" spans="14:14">
      <c r="N195" s="2"/>
    </row>
    <row r="196" spans="14:14">
      <c r="N196" s="2"/>
    </row>
    <row r="197" spans="14:14">
      <c r="N197" s="2"/>
    </row>
    <row r="198" spans="14:14">
      <c r="N198" s="2"/>
    </row>
    <row r="199" spans="14:14">
      <c r="N199" s="2"/>
    </row>
    <row r="200" spans="14:14">
      <c r="N200" s="2"/>
    </row>
    <row r="201" spans="14:14">
      <c r="N201" s="2"/>
    </row>
    <row r="202" spans="14:14">
      <c r="N202" s="2"/>
    </row>
    <row r="203" spans="14:14">
      <c r="N203" s="2"/>
    </row>
    <row r="204" spans="14:14">
      <c r="N204" s="2"/>
    </row>
    <row r="205" spans="14:14">
      <c r="N205" s="2"/>
    </row>
    <row r="206" spans="14:14">
      <c r="N206" s="2"/>
    </row>
    <row r="207" spans="14:14">
      <c r="N207" s="2"/>
    </row>
    <row r="208" spans="14:14">
      <c r="N208" s="2"/>
    </row>
    <row r="209" spans="14:14">
      <c r="N209" s="2"/>
    </row>
    <row r="210" spans="14:14">
      <c r="N210" s="2"/>
    </row>
    <row r="211" spans="14:14">
      <c r="N211" s="2"/>
    </row>
    <row r="212" spans="14:14">
      <c r="N212" s="2"/>
    </row>
    <row r="213" spans="14:14">
      <c r="N213" s="2"/>
    </row>
    <row r="214" spans="14:14">
      <c r="N214" s="2"/>
    </row>
    <row r="215" spans="14:14">
      <c r="N215" s="2"/>
    </row>
    <row r="216" spans="14:14">
      <c r="N216" s="2"/>
    </row>
    <row r="217" spans="14:14">
      <c r="N217" s="2"/>
    </row>
    <row r="218" spans="14:14">
      <c r="N218" s="2"/>
    </row>
    <row r="219" spans="14:14">
      <c r="N219" s="2"/>
    </row>
    <row r="220" spans="14:14">
      <c r="N220" s="2"/>
    </row>
    <row r="221" spans="14:14">
      <c r="N221" s="2"/>
    </row>
    <row r="222" spans="14:14">
      <c r="N222" s="2"/>
    </row>
    <row r="223" spans="14:14">
      <c r="N223" s="2"/>
    </row>
    <row r="224" spans="14:14">
      <c r="N224" s="2"/>
    </row>
    <row r="225" spans="14:14">
      <c r="N225" s="2"/>
    </row>
    <row r="226" spans="14:14">
      <c r="N226" s="2"/>
    </row>
    <row r="227" spans="14:14">
      <c r="N227" s="2"/>
    </row>
    <row r="228" spans="14:14">
      <c r="N228" s="2"/>
    </row>
    <row r="229" spans="14:14">
      <c r="N229" s="2"/>
    </row>
    <row r="230" spans="14:14">
      <c r="N230" s="2"/>
    </row>
    <row r="231" spans="14:14">
      <c r="N231" s="2"/>
    </row>
    <row r="232" spans="14:14">
      <c r="N232" s="2"/>
    </row>
    <row r="233" spans="14:14">
      <c r="N233" s="2"/>
    </row>
    <row r="234" spans="14:14">
      <c r="N234" s="2"/>
    </row>
    <row r="235" spans="14:14">
      <c r="N235" s="2"/>
    </row>
    <row r="236" spans="14:14">
      <c r="N236" s="2"/>
    </row>
    <row r="237" spans="14:14">
      <c r="N237" s="2"/>
    </row>
    <row r="238" spans="14:14">
      <c r="N238" s="2"/>
    </row>
    <row r="239" spans="14:14">
      <c r="N239" s="2"/>
    </row>
    <row r="240" spans="14:14">
      <c r="N240" s="2"/>
    </row>
    <row r="241" spans="14:14">
      <c r="N241" s="2"/>
    </row>
    <row r="242" spans="14:14">
      <c r="N242" s="2"/>
    </row>
    <row r="243" spans="14:14">
      <c r="N243" s="2"/>
    </row>
    <row r="244" spans="14:14">
      <c r="N244" s="2"/>
    </row>
    <row r="245" spans="14:14">
      <c r="N245" s="2"/>
    </row>
    <row r="246" spans="14:14">
      <c r="N246" s="2"/>
    </row>
    <row r="247" spans="14:14">
      <c r="N247" s="2"/>
    </row>
    <row r="248" spans="14:14">
      <c r="N248" s="2"/>
    </row>
    <row r="249" spans="14:14">
      <c r="N249" s="2"/>
    </row>
    <row r="250" spans="14:14">
      <c r="N250" s="2"/>
    </row>
    <row r="251" spans="14:14">
      <c r="N251" s="2"/>
    </row>
    <row r="252" spans="14:14">
      <c r="N252" s="2"/>
    </row>
    <row r="253" spans="14:14">
      <c r="N253" s="2"/>
    </row>
    <row r="254" spans="14:14">
      <c r="N254" s="2"/>
    </row>
    <row r="255" spans="14:14">
      <c r="N255" s="2"/>
    </row>
    <row r="256" spans="14:14">
      <c r="N256" s="2"/>
    </row>
    <row r="257" spans="14:14">
      <c r="N257" s="2"/>
    </row>
    <row r="258" spans="14:14">
      <c r="N258" s="2"/>
    </row>
    <row r="259" spans="14:14">
      <c r="N259" s="2"/>
    </row>
    <row r="260" spans="14:14">
      <c r="N260" s="2"/>
    </row>
    <row r="261" spans="14:14">
      <c r="N261" s="2"/>
    </row>
    <row r="262" spans="14:14">
      <c r="N262" s="2"/>
    </row>
    <row r="263" spans="14:14">
      <c r="N263" s="2"/>
    </row>
    <row r="264" spans="14:14">
      <c r="N264" s="2"/>
    </row>
    <row r="265" spans="14:14">
      <c r="N265" s="2"/>
    </row>
    <row r="266" spans="14:14">
      <c r="N266" s="2"/>
    </row>
    <row r="267" spans="14:14">
      <c r="N267" s="2"/>
    </row>
    <row r="268" spans="14:14">
      <c r="N268" s="2"/>
    </row>
    <row r="269" spans="14:14">
      <c r="N269" s="2"/>
    </row>
    <row r="270" spans="14:14">
      <c r="N270" s="2"/>
    </row>
    <row r="271" spans="14:14">
      <c r="N271" s="2"/>
    </row>
    <row r="272" spans="14:14">
      <c r="N272" s="2"/>
    </row>
    <row r="273" spans="14:14">
      <c r="N273" s="2"/>
    </row>
    <row r="274" spans="14:14">
      <c r="N274" s="2"/>
    </row>
    <row r="275" spans="14:14">
      <c r="N275" s="2"/>
    </row>
    <row r="276" spans="14:14">
      <c r="N276" s="2"/>
    </row>
    <row r="277" spans="14:14">
      <c r="N277" s="2"/>
    </row>
    <row r="278" spans="14:14">
      <c r="N278" s="2"/>
    </row>
    <row r="279" spans="14:14">
      <c r="N279" s="2"/>
    </row>
    <row r="280" spans="14:14">
      <c r="N280" s="2"/>
    </row>
    <row r="281" spans="14:14">
      <c r="N281" s="2"/>
    </row>
    <row r="282" spans="14:14">
      <c r="N282" s="2"/>
    </row>
    <row r="283" spans="14:14">
      <c r="N283" s="2"/>
    </row>
    <row r="284" spans="14:14">
      <c r="N284" s="2"/>
    </row>
    <row r="285" spans="14:14">
      <c r="N285" s="2"/>
    </row>
    <row r="286" spans="14:14">
      <c r="N286" s="2"/>
    </row>
    <row r="287" spans="14:14">
      <c r="N287" s="2"/>
    </row>
    <row r="288" spans="14:14">
      <c r="N288" s="2"/>
    </row>
    <row r="289" spans="14:14">
      <c r="N289" s="2"/>
    </row>
    <row r="290" spans="14:14">
      <c r="N290" s="2"/>
    </row>
    <row r="291" spans="14:14">
      <c r="N291" s="2"/>
    </row>
    <row r="292" spans="14:14">
      <c r="N292" s="2"/>
    </row>
    <row r="293" spans="14:14">
      <c r="N293" s="2"/>
    </row>
    <row r="294" spans="14:14">
      <c r="N294" s="2"/>
    </row>
    <row r="295" spans="14:14">
      <c r="N295" s="2"/>
    </row>
    <row r="296" spans="14:14">
      <c r="N296" s="2"/>
    </row>
    <row r="297" spans="14:14">
      <c r="N297" s="2"/>
    </row>
    <row r="298" spans="14:14">
      <c r="N298" s="2"/>
    </row>
    <row r="299" spans="14:14">
      <c r="N299" s="2"/>
    </row>
    <row r="300" spans="14:14">
      <c r="N300" s="2"/>
    </row>
    <row r="301" spans="14:14">
      <c r="N301" s="2"/>
    </row>
    <row r="302" spans="14:14">
      <c r="N302" s="2"/>
    </row>
    <row r="303" spans="14:14">
      <c r="N303" s="2"/>
    </row>
    <row r="304" spans="14:14">
      <c r="N304" s="2"/>
    </row>
    <row r="305" spans="14:14">
      <c r="N305" s="2"/>
    </row>
    <row r="306" spans="14:14">
      <c r="N306" s="2"/>
    </row>
    <row r="307" spans="14:14">
      <c r="N307" s="2"/>
    </row>
    <row r="308" spans="14:14">
      <c r="N308" s="2"/>
    </row>
    <row r="309" spans="14:14">
      <c r="N309" s="2"/>
    </row>
    <row r="310" spans="14:14">
      <c r="N310" s="2"/>
    </row>
    <row r="311" spans="14:14">
      <c r="N311" s="2"/>
    </row>
    <row r="312" spans="14:14">
      <c r="N312" s="2"/>
    </row>
    <row r="313" spans="14:14">
      <c r="N313" s="2"/>
    </row>
    <row r="314" spans="14:14">
      <c r="N314" s="2"/>
    </row>
    <row r="315" spans="14:14">
      <c r="N315" s="2"/>
    </row>
    <row r="316" spans="14:14">
      <c r="N316" s="2"/>
    </row>
    <row r="317" spans="14:14">
      <c r="N317" s="2"/>
    </row>
    <row r="318" spans="14:14">
      <c r="N318" s="2"/>
    </row>
    <row r="319" spans="14:14">
      <c r="N319" s="2"/>
    </row>
    <row r="320" spans="14:14">
      <c r="N320" s="2"/>
    </row>
    <row r="321" spans="14:14">
      <c r="N321" s="2"/>
    </row>
    <row r="322" spans="14:14">
      <c r="N322" s="2"/>
    </row>
    <row r="323" spans="14:14">
      <c r="N323" s="2"/>
    </row>
    <row r="324" spans="14:14">
      <c r="N324" s="2"/>
    </row>
    <row r="325" spans="14:14">
      <c r="N325" s="2"/>
    </row>
    <row r="326" spans="14:14">
      <c r="N326" s="2"/>
    </row>
    <row r="327" spans="14:14">
      <c r="N327" s="2"/>
    </row>
    <row r="328" spans="14:14">
      <c r="N328" s="2"/>
    </row>
    <row r="329" spans="14:14">
      <c r="N329" s="2"/>
    </row>
    <row r="330" spans="14:14">
      <c r="N330" s="2"/>
    </row>
    <row r="331" spans="14:14">
      <c r="N331" s="2"/>
    </row>
    <row r="332" spans="14:14">
      <c r="N332" s="2"/>
    </row>
    <row r="333" spans="14:14">
      <c r="N333" s="2"/>
    </row>
    <row r="334" spans="14:14">
      <c r="N334" s="2"/>
    </row>
    <row r="335" spans="14:14">
      <c r="N335" s="2"/>
    </row>
    <row r="336" spans="14:14">
      <c r="N336" s="2"/>
    </row>
    <row r="337" spans="14:14">
      <c r="N337" s="2"/>
    </row>
    <row r="338" spans="14:14">
      <c r="N338" s="2"/>
    </row>
    <row r="339" spans="14:14">
      <c r="N339" s="2"/>
    </row>
    <row r="340" spans="14:14">
      <c r="N340" s="2"/>
    </row>
    <row r="341" spans="14:14">
      <c r="N341" s="2"/>
    </row>
    <row r="342" spans="14:14">
      <c r="N342" s="2"/>
    </row>
    <row r="343" spans="14:14">
      <c r="N343" s="2"/>
    </row>
    <row r="344" spans="14:14">
      <c r="N344" s="2"/>
    </row>
    <row r="345" spans="14:14">
      <c r="N345" s="2"/>
    </row>
    <row r="346" spans="14:14">
      <c r="N346" s="2"/>
    </row>
    <row r="347" spans="14:14">
      <c r="N347" s="2"/>
    </row>
    <row r="348" spans="14:14">
      <c r="N348" s="2"/>
    </row>
    <row r="349" spans="14:14">
      <c r="N349" s="2"/>
    </row>
    <row r="350" spans="14:14">
      <c r="N350" s="2"/>
    </row>
    <row r="351" spans="14:14">
      <c r="N351" s="2"/>
    </row>
    <row r="352" spans="14:14">
      <c r="N352" s="2"/>
    </row>
    <row r="353" spans="14:14">
      <c r="N353" s="2"/>
    </row>
    <row r="354" spans="14:14">
      <c r="N354" s="2"/>
    </row>
    <row r="355" spans="14:14">
      <c r="N355" s="2"/>
    </row>
    <row r="356" spans="14:14">
      <c r="N356" s="2"/>
    </row>
    <row r="357" spans="14:14">
      <c r="N357" s="2"/>
    </row>
    <row r="358" spans="14:14">
      <c r="N358" s="2"/>
    </row>
    <row r="359" spans="14:14">
      <c r="N359" s="2"/>
    </row>
    <row r="360" spans="14:14">
      <c r="N360" s="2"/>
    </row>
    <row r="361" spans="14:14">
      <c r="N361" s="2"/>
    </row>
    <row r="362" spans="14:14">
      <c r="N362" s="2"/>
    </row>
    <row r="363" spans="14:14">
      <c r="N363" s="2"/>
    </row>
    <row r="364" spans="14:14">
      <c r="N364" s="2"/>
    </row>
    <row r="365" spans="14:14">
      <c r="N365" s="2"/>
    </row>
    <row r="366" spans="14:14">
      <c r="N366" s="2"/>
    </row>
    <row r="367" spans="14:14">
      <c r="N367" s="2"/>
    </row>
    <row r="368" spans="14:14">
      <c r="N368" s="2"/>
    </row>
    <row r="369" spans="14:14">
      <c r="N369" s="2"/>
    </row>
    <row r="370" spans="14:14">
      <c r="N370" s="2"/>
    </row>
    <row r="371" spans="14:14">
      <c r="N371" s="2"/>
    </row>
    <row r="372" spans="14:14">
      <c r="N372" s="2"/>
    </row>
    <row r="373" spans="14:14">
      <c r="N373" s="2"/>
    </row>
    <row r="374" spans="14:14">
      <c r="N374" s="2"/>
    </row>
    <row r="375" spans="14:14">
      <c r="N375" s="2"/>
    </row>
    <row r="376" spans="14:14">
      <c r="N376" s="2"/>
    </row>
    <row r="377" spans="14:14">
      <c r="N377" s="2"/>
    </row>
    <row r="378" spans="14:14">
      <c r="N378" s="2"/>
    </row>
    <row r="379" spans="14:14">
      <c r="N379" s="2"/>
    </row>
    <row r="380" spans="14:14">
      <c r="N380" s="2"/>
    </row>
    <row r="381" spans="14:14">
      <c r="N381" s="2"/>
    </row>
    <row r="382" spans="14:14">
      <c r="N382" s="2"/>
    </row>
    <row r="383" spans="14:14">
      <c r="N383" s="2"/>
    </row>
    <row r="384" spans="14:14">
      <c r="N384" s="2"/>
    </row>
    <row r="385" spans="14:14">
      <c r="N385" s="2"/>
    </row>
    <row r="386" spans="14:14">
      <c r="N386" s="2"/>
    </row>
    <row r="387" spans="14:14">
      <c r="N387" s="2"/>
    </row>
    <row r="388" spans="14:14">
      <c r="N388" s="2"/>
    </row>
    <row r="389" spans="14:14">
      <c r="N389" s="2"/>
    </row>
    <row r="390" spans="14:14">
      <c r="N390" s="2"/>
    </row>
    <row r="391" spans="14:14">
      <c r="N391" s="2"/>
    </row>
    <row r="392" spans="14:14">
      <c r="N392" s="2"/>
    </row>
    <row r="393" spans="14:14">
      <c r="N393" s="2"/>
    </row>
    <row r="394" spans="14:14">
      <c r="N394" s="2"/>
    </row>
    <row r="395" spans="14:14">
      <c r="N395" s="2"/>
    </row>
    <row r="396" spans="14:14">
      <c r="N396" s="2"/>
    </row>
    <row r="397" spans="14:14">
      <c r="N397" s="2"/>
    </row>
    <row r="398" spans="14:14">
      <c r="N398" s="2"/>
    </row>
    <row r="399" spans="14:14">
      <c r="N399" s="2"/>
    </row>
    <row r="400" spans="14:14">
      <c r="N400" s="2"/>
    </row>
    <row r="401" spans="14:14">
      <c r="N401" s="2"/>
    </row>
    <row r="402" spans="14:14">
      <c r="N402" s="2"/>
    </row>
    <row r="403" spans="14:14">
      <c r="N403" s="2"/>
    </row>
    <row r="404" spans="14:14">
      <c r="N404" s="2"/>
    </row>
    <row r="405" spans="14:14">
      <c r="N405" s="2"/>
    </row>
    <row r="406" spans="14:14">
      <c r="N406" s="2"/>
    </row>
    <row r="407" spans="14:14">
      <c r="N407" s="2"/>
    </row>
    <row r="408" spans="14:14">
      <c r="N408" s="2"/>
    </row>
    <row r="409" spans="14:14">
      <c r="N409" s="2"/>
    </row>
    <row r="410" spans="14:14">
      <c r="N410" s="2"/>
    </row>
    <row r="411" spans="14:14">
      <c r="N411" s="2"/>
    </row>
    <row r="412" spans="14:14">
      <c r="N412" s="2"/>
    </row>
    <row r="413" spans="14:14">
      <c r="N413" s="2"/>
    </row>
    <row r="414" spans="14:14">
      <c r="N414" s="2"/>
    </row>
    <row r="415" spans="14:14">
      <c r="N415" s="2"/>
    </row>
    <row r="416" spans="14:14">
      <c r="N416" s="2"/>
    </row>
    <row r="417" spans="14:14">
      <c r="N417" s="2"/>
    </row>
    <row r="418" spans="14:14">
      <c r="N418" s="2"/>
    </row>
    <row r="419" spans="14:14">
      <c r="N419" s="2"/>
    </row>
    <row r="420" spans="14:14">
      <c r="N420" s="2"/>
    </row>
    <row r="421" spans="14:14">
      <c r="N421" s="2"/>
    </row>
    <row r="422" spans="14:14">
      <c r="N422" s="2"/>
    </row>
    <row r="423" spans="14:14">
      <c r="N423" s="2"/>
    </row>
    <row r="424" spans="14:14">
      <c r="N424" s="2"/>
    </row>
    <row r="425" spans="14:14">
      <c r="N425" s="2"/>
    </row>
    <row r="426" spans="14:14">
      <c r="N426" s="2"/>
    </row>
    <row r="427" spans="14:14">
      <c r="N427" s="2"/>
    </row>
    <row r="428" spans="14:14">
      <c r="N428" s="2"/>
    </row>
    <row r="429" spans="14:14">
      <c r="N429" s="2"/>
    </row>
    <row r="430" spans="14:14">
      <c r="N430" s="2"/>
    </row>
    <row r="431" spans="14:14">
      <c r="N431" s="2"/>
    </row>
    <row r="432" spans="14:14">
      <c r="N432" s="2"/>
    </row>
    <row r="433" spans="14:14">
      <c r="N433" s="2"/>
    </row>
    <row r="434" spans="14:14">
      <c r="N434" s="2"/>
    </row>
    <row r="435" spans="14:14">
      <c r="N435" s="2"/>
    </row>
    <row r="436" spans="14:14">
      <c r="N436" s="2"/>
    </row>
    <row r="437" spans="14:14">
      <c r="N437" s="2"/>
    </row>
    <row r="438" spans="14:14">
      <c r="N438" s="2"/>
    </row>
    <row r="439" spans="14:14">
      <c r="N439" s="2"/>
    </row>
    <row r="440" spans="14:14">
      <c r="N440" s="2"/>
    </row>
    <row r="441" spans="14:14">
      <c r="N441" s="2"/>
    </row>
    <row r="442" spans="14:14">
      <c r="N442" s="2"/>
    </row>
    <row r="443" spans="14:14">
      <c r="N443" s="2"/>
    </row>
    <row r="444" spans="14:14">
      <c r="N444" s="2"/>
    </row>
    <row r="445" spans="14:14">
      <c r="N445" s="2"/>
    </row>
    <row r="446" spans="14:14">
      <c r="N446" s="2"/>
    </row>
    <row r="447" spans="14:14">
      <c r="N447" s="2"/>
    </row>
    <row r="448" spans="14:14">
      <c r="N448" s="2"/>
    </row>
    <row r="449" spans="14:14">
      <c r="N449" s="2"/>
    </row>
    <row r="450" spans="14:14">
      <c r="N450" s="2"/>
    </row>
    <row r="451" spans="14:14">
      <c r="N451" s="2"/>
    </row>
    <row r="452" spans="14:14">
      <c r="N452" s="2"/>
    </row>
    <row r="453" spans="14:14">
      <c r="N453" s="2"/>
    </row>
    <row r="454" spans="14:14">
      <c r="N454" s="2"/>
    </row>
    <row r="455" spans="14:14">
      <c r="N455" s="2"/>
    </row>
    <row r="456" spans="14:14">
      <c r="N456" s="2"/>
    </row>
    <row r="457" spans="14:14">
      <c r="N457" s="2"/>
    </row>
    <row r="458" spans="14:14">
      <c r="N458" s="2"/>
    </row>
    <row r="459" spans="14:14">
      <c r="N459" s="2"/>
    </row>
    <row r="460" spans="14:14">
      <c r="N460" s="2"/>
    </row>
    <row r="461" spans="14:14">
      <c r="N461" s="2"/>
    </row>
    <row r="462" spans="14:14">
      <c r="N462" s="2"/>
    </row>
    <row r="463" spans="14:14">
      <c r="N463" s="2"/>
    </row>
    <row r="464" spans="14:14">
      <c r="N464" s="2"/>
    </row>
    <row r="465" spans="14:14">
      <c r="N465" s="2"/>
    </row>
    <row r="466" spans="14:14">
      <c r="N466" s="2"/>
    </row>
    <row r="467" spans="14:14">
      <c r="N467" s="2"/>
    </row>
    <row r="468" spans="14:14">
      <c r="N468" s="2"/>
    </row>
    <row r="469" spans="14:14">
      <c r="N469" s="2"/>
    </row>
    <row r="470" spans="14:14">
      <c r="N470" s="2"/>
    </row>
    <row r="471" spans="14:14">
      <c r="N471" s="2"/>
    </row>
    <row r="472" spans="14:14">
      <c r="N472" s="2"/>
    </row>
    <row r="473" spans="14:14">
      <c r="N473" s="2"/>
    </row>
    <row r="474" spans="14:14">
      <c r="N474" s="2"/>
    </row>
    <row r="475" spans="14:14">
      <c r="N475" s="2"/>
    </row>
    <row r="476" spans="14:14">
      <c r="N476" s="2"/>
    </row>
    <row r="477" spans="14:14">
      <c r="N477" s="2"/>
    </row>
    <row r="478" spans="14:14">
      <c r="N478" s="2"/>
    </row>
    <row r="479" spans="14:14">
      <c r="N479" s="2"/>
    </row>
    <row r="480" spans="14:14">
      <c r="N480" s="2"/>
    </row>
    <row r="481" spans="13:14">
      <c r="N481" s="2"/>
    </row>
    <row r="482" spans="13:14">
      <c r="N482" s="2"/>
    </row>
    <row r="483" spans="13:14">
      <c r="N483" s="2"/>
    </row>
    <row r="484" spans="13:14">
      <c r="N484" s="2"/>
    </row>
    <row r="485" spans="13:14">
      <c r="N485" s="2"/>
    </row>
    <row r="486" spans="13:14">
      <c r="N486" s="2"/>
    </row>
    <row r="487" spans="13:14">
      <c r="N487" s="2"/>
    </row>
    <row r="488" spans="13:14">
      <c r="N488" s="2"/>
    </row>
    <row r="489" spans="13:14">
      <c r="N489" s="2"/>
    </row>
    <row r="490" spans="13:14">
      <c r="M490" s="30" t="str">
        <f t="shared" ref="M490:M513" si="12">IF(ROW()&lt;=$F$1,INDEX($L:$L,VLOOKUP(ROW(),A:B,2,FALSE)),"")</f>
        <v/>
      </c>
      <c r="N490" s="2"/>
    </row>
    <row r="491" spans="13:14">
      <c r="M491" s="30" t="str">
        <f t="shared" si="12"/>
        <v/>
      </c>
      <c r="N491" s="2"/>
    </row>
    <row r="492" spans="13:14">
      <c r="M492" s="30" t="str">
        <f t="shared" si="12"/>
        <v/>
      </c>
      <c r="N492" s="2"/>
    </row>
    <row r="493" spans="13:14">
      <c r="M493" s="30" t="str">
        <f t="shared" si="12"/>
        <v/>
      </c>
      <c r="N493" s="2"/>
    </row>
    <row r="494" spans="13:14">
      <c r="M494" s="30" t="str">
        <f t="shared" si="12"/>
        <v/>
      </c>
      <c r="N494" s="2"/>
    </row>
    <row r="495" spans="13:14">
      <c r="M495" s="30" t="str">
        <f t="shared" si="12"/>
        <v/>
      </c>
      <c r="N495" s="2"/>
    </row>
    <row r="496" spans="13:14">
      <c r="M496" s="30" t="str">
        <f t="shared" si="12"/>
        <v/>
      </c>
      <c r="N496" s="2"/>
    </row>
    <row r="497" spans="13:14">
      <c r="M497" s="30" t="str">
        <f t="shared" si="12"/>
        <v/>
      </c>
      <c r="N497" s="2"/>
    </row>
    <row r="498" spans="13:14">
      <c r="M498" s="30" t="str">
        <f t="shared" si="12"/>
        <v/>
      </c>
      <c r="N498" s="2"/>
    </row>
    <row r="499" spans="13:14">
      <c r="M499" s="30" t="str">
        <f t="shared" si="12"/>
        <v/>
      </c>
      <c r="N499" s="2"/>
    </row>
    <row r="500" spans="13:14">
      <c r="M500" s="30" t="str">
        <f t="shared" si="12"/>
        <v/>
      </c>
      <c r="N500" s="2"/>
    </row>
    <row r="501" spans="13:14">
      <c r="M501" s="30" t="str">
        <f t="shared" si="12"/>
        <v/>
      </c>
      <c r="N501" s="2"/>
    </row>
    <row r="502" spans="13:14">
      <c r="M502" s="30" t="str">
        <f t="shared" si="12"/>
        <v/>
      </c>
      <c r="N502" s="2"/>
    </row>
    <row r="503" spans="13:14">
      <c r="M503" s="30" t="str">
        <f t="shared" si="12"/>
        <v/>
      </c>
      <c r="N503" s="2"/>
    </row>
    <row r="504" spans="13:14">
      <c r="M504" s="30" t="str">
        <f t="shared" si="12"/>
        <v/>
      </c>
      <c r="N504" s="2"/>
    </row>
    <row r="505" spans="13:14">
      <c r="M505" s="30" t="str">
        <f t="shared" si="12"/>
        <v/>
      </c>
      <c r="N505" s="2"/>
    </row>
    <row r="506" spans="13:14">
      <c r="M506" s="30" t="str">
        <f t="shared" si="12"/>
        <v/>
      </c>
      <c r="N506" s="2"/>
    </row>
    <row r="507" spans="13:14">
      <c r="M507" s="30" t="str">
        <f t="shared" si="12"/>
        <v/>
      </c>
      <c r="N507" s="2"/>
    </row>
    <row r="508" spans="13:14">
      <c r="M508" s="30" t="str">
        <f t="shared" si="12"/>
        <v/>
      </c>
      <c r="N508" s="2"/>
    </row>
    <row r="509" spans="13:14">
      <c r="M509" s="30" t="str">
        <f t="shared" si="12"/>
        <v/>
      </c>
      <c r="N509" s="2"/>
    </row>
    <row r="510" spans="13:14">
      <c r="M510" s="30" t="str">
        <f t="shared" si="12"/>
        <v/>
      </c>
      <c r="N510" s="2"/>
    </row>
    <row r="511" spans="13:14">
      <c r="M511" s="30" t="str">
        <f t="shared" si="12"/>
        <v/>
      </c>
      <c r="N511" s="2"/>
    </row>
    <row r="512" spans="13:14">
      <c r="M512" s="30" t="str">
        <f t="shared" si="12"/>
        <v/>
      </c>
      <c r="N512" s="2"/>
    </row>
    <row r="513" spans="13:14">
      <c r="M513" s="30" t="str">
        <f t="shared" si="12"/>
        <v/>
      </c>
      <c r="N513" s="2"/>
    </row>
    <row r="514" spans="13:14">
      <c r="M514" s="30" t="str">
        <f t="shared" ref="M514:M577" si="13">IF(ROW()&lt;=$F$1,INDEX($L:$L,VLOOKUP(ROW(),A:B,2,FALSE)),"")</f>
        <v/>
      </c>
      <c r="N514" s="2"/>
    </row>
    <row r="515" spans="13:14">
      <c r="M515" s="30" t="str">
        <f t="shared" si="13"/>
        <v/>
      </c>
      <c r="N515" s="2"/>
    </row>
    <row r="516" spans="13:14">
      <c r="M516" s="30" t="str">
        <f t="shared" si="13"/>
        <v/>
      </c>
      <c r="N516" s="2"/>
    </row>
    <row r="517" spans="13:14">
      <c r="M517" s="30" t="str">
        <f t="shared" si="13"/>
        <v/>
      </c>
      <c r="N517" s="2"/>
    </row>
    <row r="518" spans="13:14">
      <c r="M518" s="30" t="str">
        <f t="shared" si="13"/>
        <v/>
      </c>
      <c r="N518" s="2"/>
    </row>
    <row r="519" spans="13:14">
      <c r="M519" s="30" t="str">
        <f t="shared" si="13"/>
        <v/>
      </c>
      <c r="N519" s="2"/>
    </row>
    <row r="520" spans="13:14">
      <c r="M520" s="30" t="str">
        <f t="shared" si="13"/>
        <v/>
      </c>
      <c r="N520" s="2"/>
    </row>
    <row r="521" spans="13:14">
      <c r="M521" s="30" t="str">
        <f t="shared" si="13"/>
        <v/>
      </c>
      <c r="N521" s="2"/>
    </row>
    <row r="522" spans="13:14">
      <c r="M522" s="30" t="str">
        <f t="shared" si="13"/>
        <v/>
      </c>
      <c r="N522" s="2"/>
    </row>
    <row r="523" spans="13:14">
      <c r="M523" s="30" t="str">
        <f t="shared" si="13"/>
        <v/>
      </c>
      <c r="N523" s="2"/>
    </row>
    <row r="524" spans="13:14">
      <c r="M524" s="30" t="str">
        <f t="shared" si="13"/>
        <v/>
      </c>
      <c r="N524" s="2"/>
    </row>
    <row r="525" spans="13:14">
      <c r="M525" s="30" t="str">
        <f t="shared" si="13"/>
        <v/>
      </c>
      <c r="N525" s="2"/>
    </row>
    <row r="526" spans="13:14">
      <c r="M526" s="30" t="str">
        <f t="shared" si="13"/>
        <v/>
      </c>
      <c r="N526" s="2"/>
    </row>
    <row r="527" spans="13:14">
      <c r="M527" s="30" t="str">
        <f t="shared" si="13"/>
        <v/>
      </c>
      <c r="N527" s="2"/>
    </row>
    <row r="528" spans="13:14">
      <c r="M528" s="30" t="str">
        <f t="shared" si="13"/>
        <v/>
      </c>
      <c r="N528" s="2"/>
    </row>
    <row r="529" spans="13:14">
      <c r="M529" s="30" t="str">
        <f t="shared" si="13"/>
        <v/>
      </c>
      <c r="N529" s="2"/>
    </row>
    <row r="530" spans="13:14">
      <c r="M530" s="30" t="str">
        <f t="shared" si="13"/>
        <v/>
      </c>
      <c r="N530" s="2"/>
    </row>
    <row r="531" spans="13:14">
      <c r="M531" s="30" t="str">
        <f t="shared" si="13"/>
        <v/>
      </c>
      <c r="N531" s="2"/>
    </row>
    <row r="532" spans="13:14">
      <c r="M532" s="30" t="str">
        <f t="shared" si="13"/>
        <v/>
      </c>
      <c r="N532" s="2"/>
    </row>
    <row r="533" spans="13:14">
      <c r="M533" s="30" t="str">
        <f t="shared" si="13"/>
        <v/>
      </c>
      <c r="N533" s="2"/>
    </row>
    <row r="534" spans="13:14">
      <c r="M534" s="30" t="str">
        <f t="shared" si="13"/>
        <v/>
      </c>
      <c r="N534" s="2"/>
    </row>
    <row r="535" spans="13:14">
      <c r="M535" s="30" t="str">
        <f t="shared" si="13"/>
        <v/>
      </c>
      <c r="N535" s="2"/>
    </row>
    <row r="536" spans="13:14">
      <c r="M536" s="30" t="str">
        <f t="shared" si="13"/>
        <v/>
      </c>
      <c r="N536" s="2"/>
    </row>
    <row r="537" spans="13:14">
      <c r="M537" s="30" t="str">
        <f t="shared" si="13"/>
        <v/>
      </c>
      <c r="N537" s="2"/>
    </row>
    <row r="538" spans="13:14">
      <c r="M538" s="30" t="str">
        <f t="shared" si="13"/>
        <v/>
      </c>
      <c r="N538" s="2"/>
    </row>
    <row r="539" spans="13:14">
      <c r="M539" s="30" t="str">
        <f t="shared" si="13"/>
        <v/>
      </c>
      <c r="N539" s="2"/>
    </row>
    <row r="540" spans="13:14">
      <c r="M540" s="30" t="str">
        <f t="shared" si="13"/>
        <v/>
      </c>
      <c r="N540" s="2"/>
    </row>
    <row r="541" spans="13:14">
      <c r="M541" s="30" t="str">
        <f t="shared" si="13"/>
        <v/>
      </c>
      <c r="N541" s="2"/>
    </row>
    <row r="542" spans="13:14">
      <c r="M542" s="30" t="str">
        <f t="shared" si="13"/>
        <v/>
      </c>
      <c r="N542" s="2"/>
    </row>
    <row r="543" spans="13:14">
      <c r="M543" s="30" t="str">
        <f t="shared" si="13"/>
        <v/>
      </c>
      <c r="N543" s="2"/>
    </row>
    <row r="544" spans="13:14">
      <c r="M544" s="30" t="str">
        <f t="shared" si="13"/>
        <v/>
      </c>
      <c r="N544" s="2"/>
    </row>
    <row r="545" spans="13:14">
      <c r="M545" s="30" t="str">
        <f t="shared" si="13"/>
        <v/>
      </c>
      <c r="N545" s="2"/>
    </row>
    <row r="546" spans="13:14">
      <c r="M546" s="30" t="str">
        <f t="shared" si="13"/>
        <v/>
      </c>
      <c r="N546" s="2"/>
    </row>
    <row r="547" spans="13:14">
      <c r="M547" s="30" t="str">
        <f t="shared" si="13"/>
        <v/>
      </c>
    </row>
    <row r="548" spans="13:14">
      <c r="M548" s="30" t="str">
        <f t="shared" si="13"/>
        <v/>
      </c>
    </row>
    <row r="549" spans="13:14">
      <c r="M549" s="30" t="str">
        <f t="shared" si="13"/>
        <v/>
      </c>
    </row>
    <row r="550" spans="13:14">
      <c r="M550" s="30" t="str">
        <f t="shared" si="13"/>
        <v/>
      </c>
    </row>
    <row r="551" spans="13:14">
      <c r="M551" s="30" t="str">
        <f t="shared" si="13"/>
        <v/>
      </c>
    </row>
    <row r="552" spans="13:14">
      <c r="M552" s="30" t="str">
        <f t="shared" si="13"/>
        <v/>
      </c>
    </row>
    <row r="553" spans="13:14">
      <c r="M553" s="30" t="str">
        <f t="shared" si="13"/>
        <v/>
      </c>
    </row>
    <row r="554" spans="13:14">
      <c r="M554" s="30" t="str">
        <f t="shared" si="13"/>
        <v/>
      </c>
    </row>
    <row r="555" spans="13:14">
      <c r="M555" s="30" t="str">
        <f t="shared" si="13"/>
        <v/>
      </c>
    </row>
    <row r="556" spans="13:14">
      <c r="M556" s="30" t="str">
        <f t="shared" si="13"/>
        <v/>
      </c>
    </row>
    <row r="557" spans="13:14">
      <c r="M557" s="30" t="str">
        <f t="shared" si="13"/>
        <v/>
      </c>
    </row>
    <row r="558" spans="13:14">
      <c r="M558" s="30" t="str">
        <f t="shared" si="13"/>
        <v/>
      </c>
    </row>
    <row r="559" spans="13:14">
      <c r="M559" s="30" t="str">
        <f t="shared" si="13"/>
        <v/>
      </c>
    </row>
    <row r="560" spans="13:14">
      <c r="M560" s="30" t="str">
        <f t="shared" si="13"/>
        <v/>
      </c>
    </row>
    <row r="561" spans="13:13">
      <c r="M561" s="30" t="str">
        <f t="shared" si="13"/>
        <v/>
      </c>
    </row>
    <row r="562" spans="13:13">
      <c r="M562" s="30" t="str">
        <f t="shared" si="13"/>
        <v/>
      </c>
    </row>
    <row r="563" spans="13:13">
      <c r="M563" s="30" t="str">
        <f t="shared" si="13"/>
        <v/>
      </c>
    </row>
    <row r="564" spans="13:13">
      <c r="M564" s="30" t="str">
        <f t="shared" si="13"/>
        <v/>
      </c>
    </row>
    <row r="565" spans="13:13">
      <c r="M565" s="30" t="str">
        <f t="shared" si="13"/>
        <v/>
      </c>
    </row>
    <row r="566" spans="13:13">
      <c r="M566" s="30" t="str">
        <f t="shared" si="13"/>
        <v/>
      </c>
    </row>
    <row r="567" spans="13:13">
      <c r="M567" s="30" t="str">
        <f t="shared" si="13"/>
        <v/>
      </c>
    </row>
    <row r="568" spans="13:13">
      <c r="M568" s="30" t="str">
        <f t="shared" si="13"/>
        <v/>
      </c>
    </row>
    <row r="569" spans="13:13">
      <c r="M569" s="30" t="str">
        <f t="shared" si="13"/>
        <v/>
      </c>
    </row>
    <row r="570" spans="13:13">
      <c r="M570" s="30" t="str">
        <f t="shared" si="13"/>
        <v/>
      </c>
    </row>
    <row r="571" spans="13:13">
      <c r="M571" s="30" t="str">
        <f t="shared" si="13"/>
        <v/>
      </c>
    </row>
    <row r="572" spans="13:13">
      <c r="M572" s="30" t="str">
        <f t="shared" si="13"/>
        <v/>
      </c>
    </row>
    <row r="573" spans="13:13">
      <c r="M573" s="30" t="str">
        <f t="shared" si="13"/>
        <v/>
      </c>
    </row>
    <row r="574" spans="13:13">
      <c r="M574" s="30" t="str">
        <f t="shared" si="13"/>
        <v/>
      </c>
    </row>
    <row r="575" spans="13:13">
      <c r="M575" s="30" t="str">
        <f t="shared" si="13"/>
        <v/>
      </c>
    </row>
    <row r="576" spans="13:13">
      <c r="M576" s="30" t="str">
        <f t="shared" si="13"/>
        <v/>
      </c>
    </row>
    <row r="577" spans="13:13">
      <c r="M577" s="30" t="str">
        <f t="shared" si="13"/>
        <v/>
      </c>
    </row>
    <row r="578" spans="13:13">
      <c r="M578" s="30" t="str">
        <f t="shared" ref="M578:M641" si="14">IF(ROW()&lt;=$F$1,INDEX($L:$L,VLOOKUP(ROW(),A:B,2,FALSE)),"")</f>
        <v/>
      </c>
    </row>
    <row r="579" spans="13:13">
      <c r="M579" s="30" t="str">
        <f t="shared" si="14"/>
        <v/>
      </c>
    </row>
    <row r="580" spans="13:13">
      <c r="M580" s="30" t="str">
        <f t="shared" si="14"/>
        <v/>
      </c>
    </row>
    <row r="581" spans="13:13">
      <c r="M581" s="30" t="str">
        <f t="shared" si="14"/>
        <v/>
      </c>
    </row>
    <row r="582" spans="13:13">
      <c r="M582" s="30" t="str">
        <f t="shared" si="14"/>
        <v/>
      </c>
    </row>
    <row r="583" spans="13:13">
      <c r="M583" s="30" t="str">
        <f t="shared" si="14"/>
        <v/>
      </c>
    </row>
    <row r="584" spans="13:13">
      <c r="M584" s="30" t="str">
        <f t="shared" si="14"/>
        <v/>
      </c>
    </row>
    <row r="585" spans="13:13">
      <c r="M585" s="30" t="str">
        <f t="shared" si="14"/>
        <v/>
      </c>
    </row>
    <row r="586" spans="13:13">
      <c r="M586" s="30" t="str">
        <f t="shared" si="14"/>
        <v/>
      </c>
    </row>
    <row r="587" spans="13:13">
      <c r="M587" s="30" t="str">
        <f t="shared" si="14"/>
        <v/>
      </c>
    </row>
    <row r="588" spans="13:13">
      <c r="M588" s="30" t="str">
        <f t="shared" si="14"/>
        <v/>
      </c>
    </row>
    <row r="589" spans="13:13">
      <c r="M589" s="30" t="str">
        <f t="shared" si="14"/>
        <v/>
      </c>
    </row>
    <row r="590" spans="13:13">
      <c r="M590" s="30" t="str">
        <f t="shared" si="14"/>
        <v/>
      </c>
    </row>
    <row r="591" spans="13:13">
      <c r="M591" s="30" t="str">
        <f t="shared" si="14"/>
        <v/>
      </c>
    </row>
    <row r="592" spans="13:13">
      <c r="M592" s="30" t="str">
        <f t="shared" si="14"/>
        <v/>
      </c>
    </row>
    <row r="593" spans="13:13">
      <c r="M593" s="30" t="str">
        <f t="shared" si="14"/>
        <v/>
      </c>
    </row>
    <row r="594" spans="13:13">
      <c r="M594" s="30" t="str">
        <f t="shared" si="14"/>
        <v/>
      </c>
    </row>
    <row r="595" spans="13:13">
      <c r="M595" s="30" t="str">
        <f t="shared" si="14"/>
        <v/>
      </c>
    </row>
    <row r="596" spans="13:13">
      <c r="M596" s="30" t="str">
        <f t="shared" si="14"/>
        <v/>
      </c>
    </row>
    <row r="597" spans="13:13">
      <c r="M597" s="30" t="str">
        <f t="shared" si="14"/>
        <v/>
      </c>
    </row>
    <row r="598" spans="13:13">
      <c r="M598" s="30" t="str">
        <f t="shared" si="14"/>
        <v/>
      </c>
    </row>
    <row r="599" spans="13:13">
      <c r="M599" s="30" t="str">
        <f t="shared" si="14"/>
        <v/>
      </c>
    </row>
    <row r="600" spans="13:13">
      <c r="M600" s="30" t="str">
        <f t="shared" si="14"/>
        <v/>
      </c>
    </row>
    <row r="601" spans="13:13">
      <c r="M601" s="30" t="str">
        <f t="shared" si="14"/>
        <v/>
      </c>
    </row>
    <row r="602" spans="13:13">
      <c r="M602" s="30" t="str">
        <f t="shared" si="14"/>
        <v/>
      </c>
    </row>
    <row r="603" spans="13:13">
      <c r="M603" s="30" t="str">
        <f t="shared" si="14"/>
        <v/>
      </c>
    </row>
    <row r="604" spans="13:13">
      <c r="M604" s="30" t="str">
        <f t="shared" si="14"/>
        <v/>
      </c>
    </row>
    <row r="605" spans="13:13">
      <c r="M605" s="30" t="str">
        <f t="shared" si="14"/>
        <v/>
      </c>
    </row>
    <row r="606" spans="13:13">
      <c r="M606" s="30" t="str">
        <f t="shared" si="14"/>
        <v/>
      </c>
    </row>
    <row r="607" spans="13:13">
      <c r="M607" s="30" t="str">
        <f t="shared" si="14"/>
        <v/>
      </c>
    </row>
    <row r="608" spans="13:13">
      <c r="M608" s="30" t="str">
        <f t="shared" si="14"/>
        <v/>
      </c>
    </row>
    <row r="609" spans="13:13">
      <c r="M609" s="30" t="str">
        <f t="shared" si="14"/>
        <v/>
      </c>
    </row>
    <row r="610" spans="13:13">
      <c r="M610" s="30" t="str">
        <f t="shared" si="14"/>
        <v/>
      </c>
    </row>
    <row r="611" spans="13:13">
      <c r="M611" s="30" t="str">
        <f t="shared" si="14"/>
        <v/>
      </c>
    </row>
    <row r="612" spans="13:13">
      <c r="M612" s="30" t="str">
        <f t="shared" si="14"/>
        <v/>
      </c>
    </row>
    <row r="613" spans="13:13">
      <c r="M613" s="30" t="str">
        <f t="shared" si="14"/>
        <v/>
      </c>
    </row>
    <row r="614" spans="13:13">
      <c r="M614" s="30" t="str">
        <f t="shared" si="14"/>
        <v/>
      </c>
    </row>
    <row r="615" spans="13:13">
      <c r="M615" s="30" t="str">
        <f t="shared" si="14"/>
        <v/>
      </c>
    </row>
    <row r="616" spans="13:13">
      <c r="M616" s="30" t="str">
        <f t="shared" si="14"/>
        <v/>
      </c>
    </row>
    <row r="617" spans="13:13">
      <c r="M617" s="30" t="str">
        <f t="shared" si="14"/>
        <v/>
      </c>
    </row>
    <row r="618" spans="13:13">
      <c r="M618" s="30" t="str">
        <f t="shared" si="14"/>
        <v/>
      </c>
    </row>
    <row r="619" spans="13:13">
      <c r="M619" s="30" t="str">
        <f t="shared" si="14"/>
        <v/>
      </c>
    </row>
    <row r="620" spans="13:13">
      <c r="M620" s="30" t="str">
        <f t="shared" si="14"/>
        <v/>
      </c>
    </row>
    <row r="621" spans="13:13">
      <c r="M621" s="30" t="str">
        <f t="shared" si="14"/>
        <v/>
      </c>
    </row>
    <row r="622" spans="13:13">
      <c r="M622" s="30" t="str">
        <f t="shared" si="14"/>
        <v/>
      </c>
    </row>
    <row r="623" spans="13:13">
      <c r="M623" s="30" t="str">
        <f t="shared" si="14"/>
        <v/>
      </c>
    </row>
    <row r="624" spans="13:13">
      <c r="M624" s="30" t="str">
        <f t="shared" si="14"/>
        <v/>
      </c>
    </row>
    <row r="625" spans="13:13">
      <c r="M625" s="30" t="str">
        <f t="shared" si="14"/>
        <v/>
      </c>
    </row>
    <row r="626" spans="13:13">
      <c r="M626" s="30" t="str">
        <f t="shared" si="14"/>
        <v/>
      </c>
    </row>
    <row r="627" spans="13:13">
      <c r="M627" s="30" t="str">
        <f t="shared" si="14"/>
        <v/>
      </c>
    </row>
    <row r="628" spans="13:13">
      <c r="M628" s="30" t="str">
        <f t="shared" si="14"/>
        <v/>
      </c>
    </row>
    <row r="629" spans="13:13">
      <c r="M629" s="30" t="str">
        <f t="shared" si="14"/>
        <v/>
      </c>
    </row>
    <row r="630" spans="13:13">
      <c r="M630" s="30" t="str">
        <f t="shared" si="14"/>
        <v/>
      </c>
    </row>
    <row r="631" spans="13:13">
      <c r="M631" s="30" t="str">
        <f t="shared" si="14"/>
        <v/>
      </c>
    </row>
    <row r="632" spans="13:13">
      <c r="M632" s="30" t="str">
        <f t="shared" si="14"/>
        <v/>
      </c>
    </row>
    <row r="633" spans="13:13">
      <c r="M633" s="30" t="str">
        <f t="shared" si="14"/>
        <v/>
      </c>
    </row>
    <row r="634" spans="13:13">
      <c r="M634" s="30" t="str">
        <f t="shared" si="14"/>
        <v/>
      </c>
    </row>
    <row r="635" spans="13:13">
      <c r="M635" s="30" t="str">
        <f t="shared" si="14"/>
        <v/>
      </c>
    </row>
    <row r="636" spans="13:13">
      <c r="M636" s="30" t="str">
        <f t="shared" si="14"/>
        <v/>
      </c>
    </row>
    <row r="637" spans="13:13">
      <c r="M637" s="30" t="str">
        <f t="shared" si="14"/>
        <v/>
      </c>
    </row>
    <row r="638" spans="13:13">
      <c r="M638" s="30" t="str">
        <f t="shared" si="14"/>
        <v/>
      </c>
    </row>
    <row r="639" spans="13:13">
      <c r="M639" s="30" t="str">
        <f t="shared" si="14"/>
        <v/>
      </c>
    </row>
    <row r="640" spans="13:13">
      <c r="M640" s="30" t="str">
        <f t="shared" si="14"/>
        <v/>
      </c>
    </row>
    <row r="641" spans="13:13">
      <c r="M641" s="30" t="str">
        <f t="shared" si="14"/>
        <v/>
      </c>
    </row>
    <row r="642" spans="13:13">
      <c r="M642" s="30" t="str">
        <f t="shared" ref="M642:M705" si="15">IF(ROW()&lt;=$F$1,INDEX($L:$L,VLOOKUP(ROW(),A:B,2,FALSE)),"")</f>
        <v/>
      </c>
    </row>
    <row r="643" spans="13:13">
      <c r="M643" s="30" t="str">
        <f t="shared" si="15"/>
        <v/>
      </c>
    </row>
    <row r="644" spans="13:13">
      <c r="M644" s="30" t="str">
        <f t="shared" si="15"/>
        <v/>
      </c>
    </row>
    <row r="645" spans="13:13">
      <c r="M645" s="30" t="str">
        <f t="shared" si="15"/>
        <v/>
      </c>
    </row>
    <row r="646" spans="13:13">
      <c r="M646" s="30" t="str">
        <f t="shared" si="15"/>
        <v/>
      </c>
    </row>
    <row r="647" spans="13:13">
      <c r="M647" s="30" t="str">
        <f t="shared" si="15"/>
        <v/>
      </c>
    </row>
    <row r="648" spans="13:13">
      <c r="M648" s="30" t="str">
        <f t="shared" si="15"/>
        <v/>
      </c>
    </row>
    <row r="649" spans="13:13">
      <c r="M649" s="30" t="str">
        <f t="shared" si="15"/>
        <v/>
      </c>
    </row>
    <row r="650" spans="13:13">
      <c r="M650" s="30" t="str">
        <f t="shared" si="15"/>
        <v/>
      </c>
    </row>
    <row r="651" spans="13:13">
      <c r="M651" s="30" t="str">
        <f t="shared" si="15"/>
        <v/>
      </c>
    </row>
    <row r="652" spans="13:13">
      <c r="M652" s="30" t="str">
        <f t="shared" si="15"/>
        <v/>
      </c>
    </row>
    <row r="653" spans="13:13">
      <c r="M653" s="30" t="str">
        <f t="shared" si="15"/>
        <v/>
      </c>
    </row>
    <row r="654" spans="13:13">
      <c r="M654" s="30" t="str">
        <f t="shared" si="15"/>
        <v/>
      </c>
    </row>
    <row r="655" spans="13:13">
      <c r="M655" s="30" t="str">
        <f t="shared" si="15"/>
        <v/>
      </c>
    </row>
    <row r="656" spans="13:13">
      <c r="M656" s="30" t="str">
        <f t="shared" si="15"/>
        <v/>
      </c>
    </row>
    <row r="657" spans="13:13">
      <c r="M657" s="30" t="str">
        <f t="shared" si="15"/>
        <v/>
      </c>
    </row>
    <row r="658" spans="13:13">
      <c r="M658" s="30" t="str">
        <f t="shared" si="15"/>
        <v/>
      </c>
    </row>
    <row r="659" spans="13:13">
      <c r="M659" s="30" t="str">
        <f t="shared" si="15"/>
        <v/>
      </c>
    </row>
    <row r="660" spans="13:13">
      <c r="M660" s="30" t="str">
        <f t="shared" si="15"/>
        <v/>
      </c>
    </row>
    <row r="661" spans="13:13">
      <c r="M661" s="30" t="str">
        <f t="shared" si="15"/>
        <v/>
      </c>
    </row>
    <row r="662" spans="13:13">
      <c r="M662" s="30" t="str">
        <f t="shared" si="15"/>
        <v/>
      </c>
    </row>
    <row r="663" spans="13:13">
      <c r="M663" s="30" t="str">
        <f t="shared" si="15"/>
        <v/>
      </c>
    </row>
    <row r="664" spans="13:13">
      <c r="M664" s="30" t="str">
        <f t="shared" si="15"/>
        <v/>
      </c>
    </row>
    <row r="665" spans="13:13">
      <c r="M665" s="30" t="str">
        <f t="shared" si="15"/>
        <v/>
      </c>
    </row>
    <row r="666" spans="13:13">
      <c r="M666" s="30" t="str">
        <f t="shared" si="15"/>
        <v/>
      </c>
    </row>
    <row r="667" spans="13:13">
      <c r="M667" s="30" t="str">
        <f t="shared" si="15"/>
        <v/>
      </c>
    </row>
    <row r="668" spans="13:13">
      <c r="M668" s="30" t="str">
        <f t="shared" si="15"/>
        <v/>
      </c>
    </row>
    <row r="669" spans="13:13">
      <c r="M669" s="30" t="str">
        <f t="shared" si="15"/>
        <v/>
      </c>
    </row>
    <row r="670" spans="13:13">
      <c r="M670" s="30" t="str">
        <f t="shared" si="15"/>
        <v/>
      </c>
    </row>
    <row r="671" spans="13:13">
      <c r="M671" s="30" t="str">
        <f t="shared" si="15"/>
        <v/>
      </c>
    </row>
    <row r="672" spans="13:13">
      <c r="M672" s="30" t="str">
        <f t="shared" si="15"/>
        <v/>
      </c>
    </row>
    <row r="673" spans="13:13">
      <c r="M673" s="30" t="str">
        <f t="shared" si="15"/>
        <v/>
      </c>
    </row>
    <row r="674" spans="13:13">
      <c r="M674" s="30" t="str">
        <f t="shared" si="15"/>
        <v/>
      </c>
    </row>
    <row r="675" spans="13:13">
      <c r="M675" s="30" t="str">
        <f t="shared" si="15"/>
        <v/>
      </c>
    </row>
    <row r="676" spans="13:13">
      <c r="M676" s="30" t="str">
        <f t="shared" si="15"/>
        <v/>
      </c>
    </row>
    <row r="677" spans="13:13">
      <c r="M677" s="30" t="str">
        <f t="shared" si="15"/>
        <v/>
      </c>
    </row>
    <row r="678" spans="13:13">
      <c r="M678" s="30" t="str">
        <f t="shared" si="15"/>
        <v/>
      </c>
    </row>
    <row r="679" spans="13:13">
      <c r="M679" s="30" t="str">
        <f t="shared" si="15"/>
        <v/>
      </c>
    </row>
    <row r="680" spans="13:13">
      <c r="M680" s="30" t="str">
        <f t="shared" si="15"/>
        <v/>
      </c>
    </row>
    <row r="681" spans="13:13">
      <c r="M681" s="30" t="str">
        <f t="shared" si="15"/>
        <v/>
      </c>
    </row>
    <row r="682" spans="13:13">
      <c r="M682" s="30" t="str">
        <f t="shared" si="15"/>
        <v/>
      </c>
    </row>
    <row r="683" spans="13:13">
      <c r="M683" s="30" t="str">
        <f t="shared" si="15"/>
        <v/>
      </c>
    </row>
    <row r="684" spans="13:13">
      <c r="M684" s="30" t="str">
        <f t="shared" si="15"/>
        <v/>
      </c>
    </row>
    <row r="685" spans="13:13">
      <c r="M685" s="30" t="str">
        <f t="shared" si="15"/>
        <v/>
      </c>
    </row>
    <row r="686" spans="13:13">
      <c r="M686" s="30" t="str">
        <f t="shared" si="15"/>
        <v/>
      </c>
    </row>
    <row r="687" spans="13:13">
      <c r="M687" s="30" t="str">
        <f t="shared" si="15"/>
        <v/>
      </c>
    </row>
    <row r="688" spans="13:13">
      <c r="M688" s="30" t="str">
        <f t="shared" si="15"/>
        <v/>
      </c>
    </row>
    <row r="689" spans="13:13">
      <c r="M689" s="30" t="str">
        <f t="shared" si="15"/>
        <v/>
      </c>
    </row>
    <row r="690" spans="13:13">
      <c r="M690" s="30" t="str">
        <f t="shared" si="15"/>
        <v/>
      </c>
    </row>
    <row r="691" spans="13:13">
      <c r="M691" s="30" t="str">
        <f t="shared" si="15"/>
        <v/>
      </c>
    </row>
    <row r="692" spans="13:13">
      <c r="M692" s="30" t="str">
        <f t="shared" si="15"/>
        <v/>
      </c>
    </row>
    <row r="693" spans="13:13">
      <c r="M693" s="30" t="str">
        <f t="shared" si="15"/>
        <v/>
      </c>
    </row>
    <row r="694" spans="13:13">
      <c r="M694" s="30" t="str">
        <f t="shared" si="15"/>
        <v/>
      </c>
    </row>
    <row r="695" spans="13:13">
      <c r="M695" s="30" t="str">
        <f t="shared" si="15"/>
        <v/>
      </c>
    </row>
    <row r="696" spans="13:13">
      <c r="M696" s="30" t="str">
        <f t="shared" si="15"/>
        <v/>
      </c>
    </row>
    <row r="697" spans="13:13">
      <c r="M697" s="30" t="str">
        <f t="shared" si="15"/>
        <v/>
      </c>
    </row>
    <row r="698" spans="13:13">
      <c r="M698" s="30" t="str">
        <f t="shared" si="15"/>
        <v/>
      </c>
    </row>
    <row r="699" spans="13:13">
      <c r="M699" s="30" t="str">
        <f t="shared" si="15"/>
        <v/>
      </c>
    </row>
    <row r="700" spans="13:13">
      <c r="M700" s="30" t="str">
        <f t="shared" si="15"/>
        <v/>
      </c>
    </row>
    <row r="701" spans="13:13">
      <c r="M701" s="30" t="str">
        <f t="shared" si="15"/>
        <v/>
      </c>
    </row>
    <row r="702" spans="13:13">
      <c r="M702" s="30" t="str">
        <f t="shared" si="15"/>
        <v/>
      </c>
    </row>
    <row r="703" spans="13:13">
      <c r="M703" s="30" t="str">
        <f t="shared" si="15"/>
        <v/>
      </c>
    </row>
    <row r="704" spans="13:13">
      <c r="M704" s="30" t="str">
        <f t="shared" si="15"/>
        <v/>
      </c>
    </row>
    <row r="705" spans="13:13">
      <c r="M705" s="30" t="str">
        <f t="shared" si="15"/>
        <v/>
      </c>
    </row>
    <row r="706" spans="13:13">
      <c r="M706" s="30" t="str">
        <f t="shared" ref="M706:M769" si="16">IF(ROW()&lt;=$F$1,INDEX($L:$L,VLOOKUP(ROW(),A:B,2,FALSE)),"")</f>
        <v/>
      </c>
    </row>
    <row r="707" spans="13:13">
      <c r="M707" s="30" t="str">
        <f t="shared" si="16"/>
        <v/>
      </c>
    </row>
    <row r="708" spans="13:13">
      <c r="M708" s="30" t="str">
        <f t="shared" si="16"/>
        <v/>
      </c>
    </row>
    <row r="709" spans="13:13">
      <c r="M709" s="30" t="str">
        <f t="shared" si="16"/>
        <v/>
      </c>
    </row>
    <row r="710" spans="13:13">
      <c r="M710" s="30" t="str">
        <f t="shared" si="16"/>
        <v/>
      </c>
    </row>
    <row r="711" spans="13:13">
      <c r="M711" s="30" t="str">
        <f t="shared" si="16"/>
        <v/>
      </c>
    </row>
    <row r="712" spans="13:13">
      <c r="M712" s="30" t="str">
        <f t="shared" si="16"/>
        <v/>
      </c>
    </row>
    <row r="713" spans="13:13">
      <c r="M713" s="30" t="str">
        <f t="shared" si="16"/>
        <v/>
      </c>
    </row>
    <row r="714" spans="13:13">
      <c r="M714" s="30" t="str">
        <f t="shared" si="16"/>
        <v/>
      </c>
    </row>
    <row r="715" spans="13:13">
      <c r="M715" s="30" t="str">
        <f t="shared" si="16"/>
        <v/>
      </c>
    </row>
    <row r="716" spans="13:13">
      <c r="M716" s="30" t="str">
        <f t="shared" si="16"/>
        <v/>
      </c>
    </row>
    <row r="717" spans="13:13">
      <c r="M717" s="30" t="str">
        <f t="shared" si="16"/>
        <v/>
      </c>
    </row>
    <row r="718" spans="13:13">
      <c r="M718" s="30" t="str">
        <f t="shared" si="16"/>
        <v/>
      </c>
    </row>
    <row r="719" spans="13:13">
      <c r="M719" s="30" t="str">
        <f t="shared" si="16"/>
        <v/>
      </c>
    </row>
    <row r="720" spans="13:13">
      <c r="M720" s="30" t="str">
        <f t="shared" si="16"/>
        <v/>
      </c>
    </row>
    <row r="721" spans="13:13">
      <c r="M721" s="30" t="str">
        <f t="shared" si="16"/>
        <v/>
      </c>
    </row>
    <row r="722" spans="13:13">
      <c r="M722" s="30" t="str">
        <f t="shared" si="16"/>
        <v/>
      </c>
    </row>
    <row r="723" spans="13:13">
      <c r="M723" s="30" t="str">
        <f t="shared" si="16"/>
        <v/>
      </c>
    </row>
    <row r="724" spans="13:13">
      <c r="M724" s="30" t="str">
        <f t="shared" si="16"/>
        <v/>
      </c>
    </row>
    <row r="725" spans="13:13">
      <c r="M725" s="30" t="str">
        <f t="shared" si="16"/>
        <v/>
      </c>
    </row>
    <row r="726" spans="13:13">
      <c r="M726" s="30" t="str">
        <f t="shared" si="16"/>
        <v/>
      </c>
    </row>
    <row r="727" spans="13:13">
      <c r="M727" s="30" t="str">
        <f t="shared" si="16"/>
        <v/>
      </c>
    </row>
    <row r="728" spans="13:13">
      <c r="M728" s="30" t="str">
        <f t="shared" si="16"/>
        <v/>
      </c>
    </row>
    <row r="729" spans="13:13">
      <c r="M729" s="30" t="str">
        <f t="shared" si="16"/>
        <v/>
      </c>
    </row>
    <row r="730" spans="13:13">
      <c r="M730" s="30" t="str">
        <f t="shared" si="16"/>
        <v/>
      </c>
    </row>
    <row r="731" spans="13:13">
      <c r="M731" s="30" t="str">
        <f t="shared" si="16"/>
        <v/>
      </c>
    </row>
    <row r="732" spans="13:13">
      <c r="M732" s="30" t="str">
        <f t="shared" si="16"/>
        <v/>
      </c>
    </row>
    <row r="733" spans="13:13">
      <c r="M733" s="30" t="str">
        <f t="shared" si="16"/>
        <v/>
      </c>
    </row>
    <row r="734" spans="13:13">
      <c r="M734" s="30" t="str">
        <f t="shared" si="16"/>
        <v/>
      </c>
    </row>
    <row r="735" spans="13:13">
      <c r="M735" s="30" t="str">
        <f t="shared" si="16"/>
        <v/>
      </c>
    </row>
    <row r="736" spans="13:13">
      <c r="M736" s="30" t="str">
        <f t="shared" si="16"/>
        <v/>
      </c>
    </row>
    <row r="737" spans="13:13">
      <c r="M737" s="30" t="str">
        <f t="shared" si="16"/>
        <v/>
      </c>
    </row>
    <row r="738" spans="13:13">
      <c r="M738" s="30" t="str">
        <f t="shared" si="16"/>
        <v/>
      </c>
    </row>
    <row r="739" spans="13:13">
      <c r="M739" s="30" t="str">
        <f t="shared" si="16"/>
        <v/>
      </c>
    </row>
    <row r="740" spans="13:13">
      <c r="M740" s="30" t="str">
        <f t="shared" si="16"/>
        <v/>
      </c>
    </row>
    <row r="741" spans="13:13">
      <c r="M741" s="30" t="str">
        <f t="shared" si="16"/>
        <v/>
      </c>
    </row>
    <row r="742" spans="13:13">
      <c r="M742" s="30" t="str">
        <f t="shared" si="16"/>
        <v/>
      </c>
    </row>
    <row r="743" spans="13:13">
      <c r="M743" s="30" t="str">
        <f t="shared" si="16"/>
        <v/>
      </c>
    </row>
    <row r="744" spans="13:13">
      <c r="M744" s="30" t="str">
        <f t="shared" si="16"/>
        <v/>
      </c>
    </row>
    <row r="745" spans="13:13">
      <c r="M745" s="30" t="str">
        <f t="shared" si="16"/>
        <v/>
      </c>
    </row>
    <row r="746" spans="13:13">
      <c r="M746" s="30" t="str">
        <f t="shared" si="16"/>
        <v/>
      </c>
    </row>
    <row r="747" spans="13:13">
      <c r="M747" s="30" t="str">
        <f t="shared" si="16"/>
        <v/>
      </c>
    </row>
    <row r="748" spans="13:13">
      <c r="M748" s="30" t="str">
        <f t="shared" si="16"/>
        <v/>
      </c>
    </row>
    <row r="749" spans="13:13">
      <c r="M749" s="30" t="str">
        <f t="shared" si="16"/>
        <v/>
      </c>
    </row>
    <row r="750" spans="13:13">
      <c r="M750" s="30" t="str">
        <f t="shared" si="16"/>
        <v/>
      </c>
    </row>
    <row r="751" spans="13:13">
      <c r="M751" s="30" t="str">
        <f t="shared" si="16"/>
        <v/>
      </c>
    </row>
    <row r="752" spans="13:13">
      <c r="M752" s="30" t="str">
        <f t="shared" si="16"/>
        <v/>
      </c>
    </row>
    <row r="753" spans="13:13">
      <c r="M753" s="30" t="str">
        <f t="shared" si="16"/>
        <v/>
      </c>
    </row>
    <row r="754" spans="13:13">
      <c r="M754" s="30" t="str">
        <f t="shared" si="16"/>
        <v/>
      </c>
    </row>
    <row r="755" spans="13:13">
      <c r="M755" s="30" t="str">
        <f t="shared" si="16"/>
        <v/>
      </c>
    </row>
    <row r="756" spans="13:13">
      <c r="M756" s="30" t="str">
        <f t="shared" si="16"/>
        <v/>
      </c>
    </row>
    <row r="757" spans="13:13">
      <c r="M757" s="30" t="str">
        <f t="shared" si="16"/>
        <v/>
      </c>
    </row>
    <row r="758" spans="13:13">
      <c r="M758" s="30" t="str">
        <f t="shared" si="16"/>
        <v/>
      </c>
    </row>
    <row r="759" spans="13:13">
      <c r="M759" s="30" t="str">
        <f t="shared" si="16"/>
        <v/>
      </c>
    </row>
    <row r="760" spans="13:13">
      <c r="M760" s="30" t="str">
        <f t="shared" si="16"/>
        <v/>
      </c>
    </row>
    <row r="761" spans="13:13">
      <c r="M761" s="30" t="str">
        <f t="shared" si="16"/>
        <v/>
      </c>
    </row>
    <row r="762" spans="13:13">
      <c r="M762" s="30" t="str">
        <f t="shared" si="16"/>
        <v/>
      </c>
    </row>
    <row r="763" spans="13:13">
      <c r="M763" s="30" t="str">
        <f t="shared" si="16"/>
        <v/>
      </c>
    </row>
    <row r="764" spans="13:13">
      <c r="M764" s="30" t="str">
        <f t="shared" si="16"/>
        <v/>
      </c>
    </row>
    <row r="765" spans="13:13">
      <c r="M765" s="30" t="str">
        <f t="shared" si="16"/>
        <v/>
      </c>
    </row>
    <row r="766" spans="13:13">
      <c r="M766" s="30" t="str">
        <f t="shared" si="16"/>
        <v/>
      </c>
    </row>
    <row r="767" spans="13:13">
      <c r="M767" s="30" t="str">
        <f t="shared" si="16"/>
        <v/>
      </c>
    </row>
    <row r="768" spans="13:13">
      <c r="M768" s="30" t="str">
        <f t="shared" si="16"/>
        <v/>
      </c>
    </row>
    <row r="769" spans="13:13">
      <c r="M769" s="30" t="str">
        <f t="shared" si="16"/>
        <v/>
      </c>
    </row>
    <row r="770" spans="13:13">
      <c r="M770" s="30" t="str">
        <f t="shared" ref="M770:M833" si="17">IF(ROW()&lt;=$F$1,INDEX($L:$L,VLOOKUP(ROW(),A:B,2,FALSE)),"")</f>
        <v/>
      </c>
    </row>
    <row r="771" spans="13:13">
      <c r="M771" s="30" t="str">
        <f t="shared" si="17"/>
        <v/>
      </c>
    </row>
    <row r="772" spans="13:13">
      <c r="M772" s="30" t="str">
        <f t="shared" si="17"/>
        <v/>
      </c>
    </row>
    <row r="773" spans="13:13">
      <c r="M773" s="30" t="str">
        <f t="shared" si="17"/>
        <v/>
      </c>
    </row>
    <row r="774" spans="13:13">
      <c r="M774" s="30" t="str">
        <f t="shared" si="17"/>
        <v/>
      </c>
    </row>
    <row r="775" spans="13:13">
      <c r="M775" s="30" t="str">
        <f t="shared" si="17"/>
        <v/>
      </c>
    </row>
    <row r="776" spans="13:13">
      <c r="M776" s="30" t="str">
        <f t="shared" si="17"/>
        <v/>
      </c>
    </row>
    <row r="777" spans="13:13">
      <c r="M777" s="30" t="str">
        <f t="shared" si="17"/>
        <v/>
      </c>
    </row>
    <row r="778" spans="13:13">
      <c r="M778" s="30" t="str">
        <f t="shared" si="17"/>
        <v/>
      </c>
    </row>
    <row r="779" spans="13:13">
      <c r="M779" s="30" t="str">
        <f t="shared" si="17"/>
        <v/>
      </c>
    </row>
    <row r="780" spans="13:13">
      <c r="M780" s="30" t="str">
        <f t="shared" si="17"/>
        <v/>
      </c>
    </row>
    <row r="781" spans="13:13">
      <c r="M781" s="30" t="str">
        <f t="shared" si="17"/>
        <v/>
      </c>
    </row>
    <row r="782" spans="13:13">
      <c r="M782" s="30" t="str">
        <f t="shared" si="17"/>
        <v/>
      </c>
    </row>
    <row r="783" spans="13:13">
      <c r="M783" s="30" t="str">
        <f t="shared" si="17"/>
        <v/>
      </c>
    </row>
    <row r="784" spans="13:13">
      <c r="M784" s="30" t="str">
        <f t="shared" si="17"/>
        <v/>
      </c>
    </row>
    <row r="785" spans="13:13">
      <c r="M785" s="30" t="str">
        <f t="shared" si="17"/>
        <v/>
      </c>
    </row>
    <row r="786" spans="13:13">
      <c r="M786" s="30" t="str">
        <f t="shared" si="17"/>
        <v/>
      </c>
    </row>
    <row r="787" spans="13:13">
      <c r="M787" s="30" t="str">
        <f t="shared" si="17"/>
        <v/>
      </c>
    </row>
    <row r="788" spans="13:13">
      <c r="M788" s="30" t="str">
        <f t="shared" si="17"/>
        <v/>
      </c>
    </row>
    <row r="789" spans="13:13">
      <c r="M789" s="30" t="str">
        <f t="shared" si="17"/>
        <v/>
      </c>
    </row>
    <row r="790" spans="13:13">
      <c r="M790" s="30" t="str">
        <f t="shared" si="17"/>
        <v/>
      </c>
    </row>
    <row r="791" spans="13:13">
      <c r="M791" s="30" t="str">
        <f t="shared" si="17"/>
        <v/>
      </c>
    </row>
    <row r="792" spans="13:13">
      <c r="M792" s="30" t="str">
        <f t="shared" si="17"/>
        <v/>
      </c>
    </row>
    <row r="793" spans="13:13">
      <c r="M793" s="30" t="str">
        <f t="shared" si="17"/>
        <v/>
      </c>
    </row>
    <row r="794" spans="13:13">
      <c r="M794" s="30" t="str">
        <f t="shared" si="17"/>
        <v/>
      </c>
    </row>
    <row r="795" spans="13:13">
      <c r="M795" s="30" t="str">
        <f t="shared" si="17"/>
        <v/>
      </c>
    </row>
    <row r="796" spans="13:13">
      <c r="M796" s="30" t="str">
        <f t="shared" si="17"/>
        <v/>
      </c>
    </row>
    <row r="797" spans="13:13">
      <c r="M797" s="30" t="str">
        <f t="shared" si="17"/>
        <v/>
      </c>
    </row>
    <row r="798" spans="13:13">
      <c r="M798" s="30" t="str">
        <f t="shared" si="17"/>
        <v/>
      </c>
    </row>
    <row r="799" spans="13:13">
      <c r="M799" s="30" t="str">
        <f t="shared" si="17"/>
        <v/>
      </c>
    </row>
    <row r="800" spans="13:13">
      <c r="M800" s="30" t="str">
        <f t="shared" si="17"/>
        <v/>
      </c>
    </row>
    <row r="801" spans="13:13">
      <c r="M801" s="30" t="str">
        <f t="shared" si="17"/>
        <v/>
      </c>
    </row>
    <row r="802" spans="13:13">
      <c r="M802" s="30" t="str">
        <f t="shared" si="17"/>
        <v/>
      </c>
    </row>
    <row r="803" spans="13:13">
      <c r="M803" s="30" t="str">
        <f t="shared" si="17"/>
        <v/>
      </c>
    </row>
    <row r="804" spans="13:13">
      <c r="M804" s="30" t="str">
        <f t="shared" si="17"/>
        <v/>
      </c>
    </row>
    <row r="805" spans="13:13">
      <c r="M805" s="30" t="str">
        <f t="shared" si="17"/>
        <v/>
      </c>
    </row>
    <row r="806" spans="13:13">
      <c r="M806" s="30" t="str">
        <f t="shared" si="17"/>
        <v/>
      </c>
    </row>
    <row r="807" spans="13:13">
      <c r="M807" s="30" t="str">
        <f t="shared" si="17"/>
        <v/>
      </c>
    </row>
    <row r="808" spans="13:13">
      <c r="M808" s="30" t="str">
        <f t="shared" si="17"/>
        <v/>
      </c>
    </row>
    <row r="809" spans="13:13">
      <c r="M809" s="30" t="str">
        <f t="shared" si="17"/>
        <v/>
      </c>
    </row>
    <row r="810" spans="13:13">
      <c r="M810" s="30" t="str">
        <f t="shared" si="17"/>
        <v/>
      </c>
    </row>
    <row r="811" spans="13:13">
      <c r="M811" s="30" t="str">
        <f t="shared" si="17"/>
        <v/>
      </c>
    </row>
    <row r="812" spans="13:13">
      <c r="M812" s="30" t="str">
        <f t="shared" si="17"/>
        <v/>
      </c>
    </row>
    <row r="813" spans="13:13">
      <c r="M813" s="30" t="str">
        <f t="shared" si="17"/>
        <v/>
      </c>
    </row>
    <row r="814" spans="13:13">
      <c r="M814" s="30" t="str">
        <f t="shared" si="17"/>
        <v/>
      </c>
    </row>
    <row r="815" spans="13:13">
      <c r="M815" s="30" t="str">
        <f t="shared" si="17"/>
        <v/>
      </c>
    </row>
    <row r="816" spans="13:13">
      <c r="M816" s="30" t="str">
        <f t="shared" si="17"/>
        <v/>
      </c>
    </row>
    <row r="817" spans="13:13">
      <c r="M817" s="30" t="str">
        <f t="shared" si="17"/>
        <v/>
      </c>
    </row>
    <row r="818" spans="13:13">
      <c r="M818" s="30" t="str">
        <f t="shared" si="17"/>
        <v/>
      </c>
    </row>
    <row r="819" spans="13:13">
      <c r="M819" s="30" t="str">
        <f t="shared" si="17"/>
        <v/>
      </c>
    </row>
    <row r="820" spans="13:13">
      <c r="M820" s="30" t="str">
        <f t="shared" si="17"/>
        <v/>
      </c>
    </row>
    <row r="821" spans="13:13">
      <c r="M821" s="30" t="str">
        <f t="shared" si="17"/>
        <v/>
      </c>
    </row>
    <row r="822" spans="13:13">
      <c r="M822" s="30" t="str">
        <f t="shared" si="17"/>
        <v/>
      </c>
    </row>
    <row r="823" spans="13:13">
      <c r="M823" s="30" t="str">
        <f t="shared" si="17"/>
        <v/>
      </c>
    </row>
    <row r="824" spans="13:13">
      <c r="M824" s="30" t="str">
        <f t="shared" si="17"/>
        <v/>
      </c>
    </row>
    <row r="825" spans="13:13">
      <c r="M825" s="30" t="str">
        <f t="shared" si="17"/>
        <v/>
      </c>
    </row>
    <row r="826" spans="13:13">
      <c r="M826" s="30" t="str">
        <f t="shared" si="17"/>
        <v/>
      </c>
    </row>
    <row r="827" spans="13:13">
      <c r="M827" s="30" t="str">
        <f t="shared" si="17"/>
        <v/>
      </c>
    </row>
    <row r="828" spans="13:13">
      <c r="M828" s="30" t="str">
        <f t="shared" si="17"/>
        <v/>
      </c>
    </row>
    <row r="829" spans="13:13">
      <c r="M829" s="30" t="str">
        <f t="shared" si="17"/>
        <v/>
      </c>
    </row>
    <row r="830" spans="13:13">
      <c r="M830" s="30" t="str">
        <f t="shared" si="17"/>
        <v/>
      </c>
    </row>
    <row r="831" spans="13:13">
      <c r="M831" s="30" t="str">
        <f t="shared" si="17"/>
        <v/>
      </c>
    </row>
    <row r="832" spans="13:13">
      <c r="M832" s="30" t="str">
        <f t="shared" si="17"/>
        <v/>
      </c>
    </row>
    <row r="833" spans="13:13">
      <c r="M833" s="30" t="str">
        <f t="shared" si="17"/>
        <v/>
      </c>
    </row>
    <row r="834" spans="13:13">
      <c r="M834" s="30" t="str">
        <f t="shared" ref="M834:M897" si="18">IF(ROW()&lt;=$F$1,INDEX($L:$L,VLOOKUP(ROW(),A:B,2,FALSE)),"")</f>
        <v/>
      </c>
    </row>
    <row r="835" spans="13:13">
      <c r="M835" s="30" t="str">
        <f t="shared" si="18"/>
        <v/>
      </c>
    </row>
    <row r="836" spans="13:13">
      <c r="M836" s="30" t="str">
        <f t="shared" si="18"/>
        <v/>
      </c>
    </row>
    <row r="837" spans="13:13">
      <c r="M837" s="30" t="str">
        <f t="shared" si="18"/>
        <v/>
      </c>
    </row>
    <row r="838" spans="13:13">
      <c r="M838" s="30" t="str">
        <f t="shared" si="18"/>
        <v/>
      </c>
    </row>
    <row r="839" spans="13:13">
      <c r="M839" s="30" t="str">
        <f t="shared" si="18"/>
        <v/>
      </c>
    </row>
    <row r="840" spans="13:13">
      <c r="M840" s="30" t="str">
        <f t="shared" si="18"/>
        <v/>
      </c>
    </row>
    <row r="841" spans="13:13">
      <c r="M841" s="30" t="str">
        <f t="shared" si="18"/>
        <v/>
      </c>
    </row>
    <row r="842" spans="13:13">
      <c r="M842" s="30" t="str">
        <f t="shared" si="18"/>
        <v/>
      </c>
    </row>
    <row r="843" spans="13:13">
      <c r="M843" s="30" t="str">
        <f t="shared" si="18"/>
        <v/>
      </c>
    </row>
    <row r="844" spans="13:13">
      <c r="M844" s="30" t="str">
        <f t="shared" si="18"/>
        <v/>
      </c>
    </row>
    <row r="845" spans="13:13">
      <c r="M845" s="30" t="str">
        <f t="shared" si="18"/>
        <v/>
      </c>
    </row>
    <row r="846" spans="13:13">
      <c r="M846" s="30" t="str">
        <f t="shared" si="18"/>
        <v/>
      </c>
    </row>
    <row r="847" spans="13:13">
      <c r="M847" s="30" t="str">
        <f t="shared" si="18"/>
        <v/>
      </c>
    </row>
    <row r="848" spans="13:13">
      <c r="M848" s="30" t="str">
        <f t="shared" si="18"/>
        <v/>
      </c>
    </row>
    <row r="849" spans="13:13">
      <c r="M849" s="30" t="str">
        <f t="shared" si="18"/>
        <v/>
      </c>
    </row>
    <row r="850" spans="13:13">
      <c r="M850" s="30" t="str">
        <f t="shared" si="18"/>
        <v/>
      </c>
    </row>
    <row r="851" spans="13:13">
      <c r="M851" s="30" t="str">
        <f t="shared" si="18"/>
        <v/>
      </c>
    </row>
    <row r="852" spans="13:13">
      <c r="M852" s="30" t="str">
        <f t="shared" si="18"/>
        <v/>
      </c>
    </row>
    <row r="853" spans="13:13">
      <c r="M853" s="30" t="str">
        <f t="shared" si="18"/>
        <v/>
      </c>
    </row>
    <row r="854" spans="13:13">
      <c r="M854" s="30" t="str">
        <f t="shared" si="18"/>
        <v/>
      </c>
    </row>
    <row r="855" spans="13:13">
      <c r="M855" s="30" t="str">
        <f t="shared" si="18"/>
        <v/>
      </c>
    </row>
    <row r="856" spans="13:13">
      <c r="M856" s="30" t="str">
        <f t="shared" si="18"/>
        <v/>
      </c>
    </row>
    <row r="857" spans="13:13">
      <c r="M857" s="30" t="str">
        <f t="shared" si="18"/>
        <v/>
      </c>
    </row>
    <row r="858" spans="13:13">
      <c r="M858" s="30" t="str">
        <f t="shared" si="18"/>
        <v/>
      </c>
    </row>
    <row r="859" spans="13:13">
      <c r="M859" s="30" t="str">
        <f t="shared" si="18"/>
        <v/>
      </c>
    </row>
    <row r="860" spans="13:13">
      <c r="M860" s="30" t="str">
        <f t="shared" si="18"/>
        <v/>
      </c>
    </row>
    <row r="861" spans="13:13">
      <c r="M861" s="30" t="str">
        <f t="shared" si="18"/>
        <v/>
      </c>
    </row>
    <row r="862" spans="13:13">
      <c r="M862" s="30" t="str">
        <f t="shared" si="18"/>
        <v/>
      </c>
    </row>
    <row r="863" spans="13:13">
      <c r="M863" s="30" t="str">
        <f t="shared" si="18"/>
        <v/>
      </c>
    </row>
    <row r="864" spans="13:13">
      <c r="M864" s="30" t="str">
        <f t="shared" si="18"/>
        <v/>
      </c>
    </row>
    <row r="865" spans="13:13">
      <c r="M865" s="30" t="str">
        <f t="shared" si="18"/>
        <v/>
      </c>
    </row>
    <row r="866" spans="13:13">
      <c r="M866" s="30" t="str">
        <f t="shared" si="18"/>
        <v/>
      </c>
    </row>
    <row r="867" spans="13:13">
      <c r="M867" s="30" t="str">
        <f t="shared" si="18"/>
        <v/>
      </c>
    </row>
    <row r="868" spans="13:13">
      <c r="M868" s="30" t="str">
        <f t="shared" si="18"/>
        <v/>
      </c>
    </row>
    <row r="869" spans="13:13">
      <c r="M869" s="30" t="str">
        <f t="shared" si="18"/>
        <v/>
      </c>
    </row>
    <row r="870" spans="13:13">
      <c r="M870" s="30" t="str">
        <f t="shared" si="18"/>
        <v/>
      </c>
    </row>
    <row r="871" spans="13:13">
      <c r="M871" s="30" t="str">
        <f t="shared" si="18"/>
        <v/>
      </c>
    </row>
    <row r="872" spans="13:13">
      <c r="M872" s="30" t="str">
        <f t="shared" si="18"/>
        <v/>
      </c>
    </row>
    <row r="873" spans="13:13">
      <c r="M873" s="30" t="str">
        <f t="shared" si="18"/>
        <v/>
      </c>
    </row>
    <row r="874" spans="13:13">
      <c r="M874" s="30" t="str">
        <f t="shared" si="18"/>
        <v/>
      </c>
    </row>
    <row r="875" spans="13:13">
      <c r="M875" s="30" t="str">
        <f t="shared" si="18"/>
        <v/>
      </c>
    </row>
    <row r="876" spans="13:13">
      <c r="M876" s="30" t="str">
        <f t="shared" si="18"/>
        <v/>
      </c>
    </row>
    <row r="877" spans="13:13">
      <c r="M877" s="30" t="str">
        <f t="shared" si="18"/>
        <v/>
      </c>
    </row>
    <row r="878" spans="13:13">
      <c r="M878" s="30" t="str">
        <f t="shared" si="18"/>
        <v/>
      </c>
    </row>
    <row r="879" spans="13:13">
      <c r="M879" s="30" t="str">
        <f t="shared" si="18"/>
        <v/>
      </c>
    </row>
    <row r="880" spans="13:13">
      <c r="M880" s="30" t="str">
        <f t="shared" si="18"/>
        <v/>
      </c>
    </row>
    <row r="881" spans="13:13">
      <c r="M881" s="30" t="str">
        <f t="shared" si="18"/>
        <v/>
      </c>
    </row>
    <row r="882" spans="13:13">
      <c r="M882" s="30" t="str">
        <f t="shared" si="18"/>
        <v/>
      </c>
    </row>
    <row r="883" spans="13:13">
      <c r="M883" s="30" t="str">
        <f t="shared" si="18"/>
        <v/>
      </c>
    </row>
    <row r="884" spans="13:13">
      <c r="M884" s="30" t="str">
        <f t="shared" si="18"/>
        <v/>
      </c>
    </row>
    <row r="885" spans="13:13">
      <c r="M885" s="30" t="str">
        <f t="shared" si="18"/>
        <v/>
      </c>
    </row>
    <row r="886" spans="13:13">
      <c r="M886" s="30" t="str">
        <f t="shared" si="18"/>
        <v/>
      </c>
    </row>
    <row r="887" spans="13:13">
      <c r="M887" s="30" t="str">
        <f t="shared" si="18"/>
        <v/>
      </c>
    </row>
    <row r="888" spans="13:13">
      <c r="M888" s="30" t="str">
        <f t="shared" si="18"/>
        <v/>
      </c>
    </row>
    <row r="889" spans="13:13">
      <c r="M889" s="30" t="str">
        <f t="shared" si="18"/>
        <v/>
      </c>
    </row>
    <row r="890" spans="13:13">
      <c r="M890" s="30" t="str">
        <f t="shared" si="18"/>
        <v/>
      </c>
    </row>
    <row r="891" spans="13:13">
      <c r="M891" s="30" t="str">
        <f t="shared" si="18"/>
        <v/>
      </c>
    </row>
    <row r="892" spans="13:13">
      <c r="M892" s="30" t="str">
        <f t="shared" si="18"/>
        <v/>
      </c>
    </row>
    <row r="893" spans="13:13">
      <c r="M893" s="30" t="str">
        <f t="shared" si="18"/>
        <v/>
      </c>
    </row>
    <row r="894" spans="13:13">
      <c r="M894" s="30" t="str">
        <f t="shared" si="18"/>
        <v/>
      </c>
    </row>
    <row r="895" spans="13:13">
      <c r="M895" s="30" t="str">
        <f t="shared" si="18"/>
        <v/>
      </c>
    </row>
    <row r="896" spans="13:13">
      <c r="M896" s="30" t="str">
        <f t="shared" si="18"/>
        <v/>
      </c>
    </row>
    <row r="897" spans="13:13">
      <c r="M897" s="30" t="str">
        <f t="shared" si="18"/>
        <v/>
      </c>
    </row>
    <row r="898" spans="13:13">
      <c r="M898" s="30" t="str">
        <f t="shared" ref="M898:M961" si="19">IF(ROW()&lt;=$F$1,INDEX($L:$L,VLOOKUP(ROW(),A:B,2,FALSE)),"")</f>
        <v/>
      </c>
    </row>
    <row r="899" spans="13:13">
      <c r="M899" s="30" t="str">
        <f t="shared" si="19"/>
        <v/>
      </c>
    </row>
    <row r="900" spans="13:13">
      <c r="M900" s="30" t="str">
        <f t="shared" si="19"/>
        <v/>
      </c>
    </row>
    <row r="901" spans="13:13">
      <c r="M901" s="30" t="str">
        <f t="shared" si="19"/>
        <v/>
      </c>
    </row>
    <row r="902" spans="13:13">
      <c r="M902" s="30" t="str">
        <f t="shared" si="19"/>
        <v/>
      </c>
    </row>
    <row r="903" spans="13:13">
      <c r="M903" s="30" t="str">
        <f t="shared" si="19"/>
        <v/>
      </c>
    </row>
    <row r="904" spans="13:13">
      <c r="M904" s="30" t="str">
        <f t="shared" si="19"/>
        <v/>
      </c>
    </row>
    <row r="905" spans="13:13">
      <c r="M905" s="30" t="str">
        <f t="shared" si="19"/>
        <v/>
      </c>
    </row>
    <row r="906" spans="13:13">
      <c r="M906" s="30" t="str">
        <f t="shared" si="19"/>
        <v/>
      </c>
    </row>
    <row r="907" spans="13:13">
      <c r="M907" s="30" t="str">
        <f t="shared" si="19"/>
        <v/>
      </c>
    </row>
    <row r="908" spans="13:13">
      <c r="M908" s="30" t="str">
        <f t="shared" si="19"/>
        <v/>
      </c>
    </row>
    <row r="909" spans="13:13">
      <c r="M909" s="30" t="str">
        <f t="shared" si="19"/>
        <v/>
      </c>
    </row>
    <row r="910" spans="13:13">
      <c r="M910" s="30" t="str">
        <f t="shared" si="19"/>
        <v/>
      </c>
    </row>
    <row r="911" spans="13:13">
      <c r="M911" s="30" t="str">
        <f t="shared" si="19"/>
        <v/>
      </c>
    </row>
    <row r="912" spans="13:13">
      <c r="M912" s="30" t="str">
        <f t="shared" si="19"/>
        <v/>
      </c>
    </row>
    <row r="913" spans="13:13">
      <c r="M913" s="30" t="str">
        <f t="shared" si="19"/>
        <v/>
      </c>
    </row>
    <row r="914" spans="13:13">
      <c r="M914" s="30" t="str">
        <f t="shared" si="19"/>
        <v/>
      </c>
    </row>
    <row r="915" spans="13:13">
      <c r="M915" s="30" t="str">
        <f t="shared" si="19"/>
        <v/>
      </c>
    </row>
    <row r="916" spans="13:13">
      <c r="M916" s="30" t="str">
        <f t="shared" si="19"/>
        <v/>
      </c>
    </row>
    <row r="917" spans="13:13">
      <c r="M917" s="30" t="str">
        <f t="shared" si="19"/>
        <v/>
      </c>
    </row>
    <row r="918" spans="13:13">
      <c r="M918" s="30" t="str">
        <f t="shared" si="19"/>
        <v/>
      </c>
    </row>
    <row r="919" spans="13:13">
      <c r="M919" s="30" t="str">
        <f t="shared" si="19"/>
        <v/>
      </c>
    </row>
    <row r="920" spans="13:13">
      <c r="M920" s="30" t="str">
        <f t="shared" si="19"/>
        <v/>
      </c>
    </row>
    <row r="921" spans="13:13">
      <c r="M921" s="30" t="str">
        <f t="shared" si="19"/>
        <v/>
      </c>
    </row>
    <row r="922" spans="13:13">
      <c r="M922" s="30" t="str">
        <f t="shared" si="19"/>
        <v/>
      </c>
    </row>
    <row r="923" spans="13:13">
      <c r="M923" s="30" t="str">
        <f t="shared" si="19"/>
        <v/>
      </c>
    </row>
    <row r="924" spans="13:13">
      <c r="M924" s="30" t="str">
        <f t="shared" si="19"/>
        <v/>
      </c>
    </row>
    <row r="925" spans="13:13">
      <c r="M925" s="30" t="str">
        <f t="shared" si="19"/>
        <v/>
      </c>
    </row>
    <row r="926" spans="13:13">
      <c r="M926" s="30" t="str">
        <f t="shared" si="19"/>
        <v/>
      </c>
    </row>
    <row r="927" spans="13:13">
      <c r="M927" s="30" t="str">
        <f t="shared" si="19"/>
        <v/>
      </c>
    </row>
    <row r="928" spans="13:13">
      <c r="M928" s="30" t="str">
        <f t="shared" si="19"/>
        <v/>
      </c>
    </row>
    <row r="929" spans="13:13">
      <c r="M929" s="30" t="str">
        <f t="shared" si="19"/>
        <v/>
      </c>
    </row>
    <row r="930" spans="13:13">
      <c r="M930" s="30" t="str">
        <f t="shared" si="19"/>
        <v/>
      </c>
    </row>
    <row r="931" spans="13:13">
      <c r="M931" s="30" t="str">
        <f t="shared" si="19"/>
        <v/>
      </c>
    </row>
    <row r="932" spans="13:13">
      <c r="M932" s="30" t="str">
        <f t="shared" si="19"/>
        <v/>
      </c>
    </row>
    <row r="933" spans="13:13">
      <c r="M933" s="30" t="str">
        <f t="shared" si="19"/>
        <v/>
      </c>
    </row>
    <row r="934" spans="13:13">
      <c r="M934" s="30" t="str">
        <f t="shared" si="19"/>
        <v/>
      </c>
    </row>
    <row r="935" spans="13:13">
      <c r="M935" s="30" t="str">
        <f t="shared" si="19"/>
        <v/>
      </c>
    </row>
    <row r="936" spans="13:13">
      <c r="M936" s="30" t="str">
        <f t="shared" si="19"/>
        <v/>
      </c>
    </row>
    <row r="937" spans="13:13">
      <c r="M937" s="30" t="str">
        <f t="shared" si="19"/>
        <v/>
      </c>
    </row>
    <row r="938" spans="13:13">
      <c r="M938" s="30" t="str">
        <f t="shared" si="19"/>
        <v/>
      </c>
    </row>
    <row r="939" spans="13:13">
      <c r="M939" s="30" t="str">
        <f t="shared" si="19"/>
        <v/>
      </c>
    </row>
    <row r="940" spans="13:13">
      <c r="M940" s="30" t="str">
        <f t="shared" si="19"/>
        <v/>
      </c>
    </row>
    <row r="941" spans="13:13">
      <c r="M941" s="30" t="str">
        <f t="shared" si="19"/>
        <v/>
      </c>
    </row>
    <row r="942" spans="13:13">
      <c r="M942" s="30" t="str">
        <f t="shared" si="19"/>
        <v/>
      </c>
    </row>
    <row r="943" spans="13:13">
      <c r="M943" s="30" t="str">
        <f t="shared" si="19"/>
        <v/>
      </c>
    </row>
    <row r="944" spans="13:13">
      <c r="M944" s="30" t="str">
        <f t="shared" si="19"/>
        <v/>
      </c>
    </row>
    <row r="945" spans="13:13">
      <c r="M945" s="30" t="str">
        <f t="shared" si="19"/>
        <v/>
      </c>
    </row>
    <row r="946" spans="13:13">
      <c r="M946" s="30" t="str">
        <f t="shared" si="19"/>
        <v/>
      </c>
    </row>
    <row r="947" spans="13:13">
      <c r="M947" s="30" t="str">
        <f t="shared" si="19"/>
        <v/>
      </c>
    </row>
    <row r="948" spans="13:13">
      <c r="M948" s="30" t="str">
        <f t="shared" si="19"/>
        <v/>
      </c>
    </row>
    <row r="949" spans="13:13">
      <c r="M949" s="30" t="str">
        <f t="shared" si="19"/>
        <v/>
      </c>
    </row>
    <row r="950" spans="13:13">
      <c r="M950" s="30" t="str">
        <f t="shared" si="19"/>
        <v/>
      </c>
    </row>
    <row r="951" spans="13:13">
      <c r="M951" s="30" t="str">
        <f t="shared" si="19"/>
        <v/>
      </c>
    </row>
    <row r="952" spans="13:13">
      <c r="M952" s="30" t="str">
        <f t="shared" si="19"/>
        <v/>
      </c>
    </row>
    <row r="953" spans="13:13">
      <c r="M953" s="30" t="str">
        <f t="shared" si="19"/>
        <v/>
      </c>
    </row>
    <row r="954" spans="13:13">
      <c r="M954" s="30" t="str">
        <f t="shared" si="19"/>
        <v/>
      </c>
    </row>
    <row r="955" spans="13:13">
      <c r="M955" s="30" t="str">
        <f t="shared" si="19"/>
        <v/>
      </c>
    </row>
    <row r="956" spans="13:13">
      <c r="M956" s="30" t="str">
        <f t="shared" si="19"/>
        <v/>
      </c>
    </row>
    <row r="957" spans="13:13">
      <c r="M957" s="30" t="str">
        <f t="shared" si="19"/>
        <v/>
      </c>
    </row>
    <row r="958" spans="13:13">
      <c r="M958" s="30" t="str">
        <f t="shared" si="19"/>
        <v/>
      </c>
    </row>
    <row r="959" spans="13:13">
      <c r="M959" s="30" t="str">
        <f t="shared" si="19"/>
        <v/>
      </c>
    </row>
    <row r="960" spans="13:13">
      <c r="M960" s="30" t="str">
        <f t="shared" si="19"/>
        <v/>
      </c>
    </row>
    <row r="961" spans="13:13">
      <c r="M961" s="30" t="str">
        <f t="shared" si="19"/>
        <v/>
      </c>
    </row>
    <row r="962" spans="13:13">
      <c r="M962" s="30" t="str">
        <f t="shared" ref="M962:M1025" si="20">IF(ROW()&lt;=$F$1,INDEX($L:$L,VLOOKUP(ROW(),A:B,2,FALSE)),"")</f>
        <v/>
      </c>
    </row>
    <row r="963" spans="13:13">
      <c r="M963" s="30" t="str">
        <f t="shared" si="20"/>
        <v/>
      </c>
    </row>
    <row r="964" spans="13:13">
      <c r="M964" s="30" t="str">
        <f t="shared" si="20"/>
        <v/>
      </c>
    </row>
    <row r="965" spans="13:13">
      <c r="M965" s="30" t="str">
        <f t="shared" si="20"/>
        <v/>
      </c>
    </row>
    <row r="966" spans="13:13">
      <c r="M966" s="30" t="str">
        <f t="shared" si="20"/>
        <v/>
      </c>
    </row>
    <row r="967" spans="13:13">
      <c r="M967" s="30" t="str">
        <f t="shared" si="20"/>
        <v/>
      </c>
    </row>
    <row r="968" spans="13:13">
      <c r="M968" s="30" t="str">
        <f t="shared" si="20"/>
        <v/>
      </c>
    </row>
    <row r="969" spans="13:13">
      <c r="M969" s="30" t="str">
        <f t="shared" si="20"/>
        <v/>
      </c>
    </row>
    <row r="970" spans="13:13">
      <c r="M970" s="30" t="str">
        <f t="shared" si="20"/>
        <v/>
      </c>
    </row>
    <row r="971" spans="13:13">
      <c r="M971" s="30" t="str">
        <f t="shared" si="20"/>
        <v/>
      </c>
    </row>
    <row r="972" spans="13:13">
      <c r="M972" s="30" t="str">
        <f t="shared" si="20"/>
        <v/>
      </c>
    </row>
    <row r="973" spans="13:13">
      <c r="M973" s="30" t="str">
        <f t="shared" si="20"/>
        <v/>
      </c>
    </row>
    <row r="974" spans="13:13">
      <c r="M974" s="30" t="str">
        <f t="shared" si="20"/>
        <v/>
      </c>
    </row>
    <row r="975" spans="13:13">
      <c r="M975" s="30" t="str">
        <f t="shared" si="20"/>
        <v/>
      </c>
    </row>
    <row r="976" spans="13:13">
      <c r="M976" s="30" t="str">
        <f t="shared" si="20"/>
        <v/>
      </c>
    </row>
    <row r="977" spans="13:13">
      <c r="M977" s="30" t="str">
        <f t="shared" si="20"/>
        <v/>
      </c>
    </row>
    <row r="978" spans="13:13">
      <c r="M978" s="30" t="str">
        <f t="shared" si="20"/>
        <v/>
      </c>
    </row>
    <row r="979" spans="13:13">
      <c r="M979" s="30" t="str">
        <f t="shared" si="20"/>
        <v/>
      </c>
    </row>
    <row r="980" spans="13:13">
      <c r="M980" s="30" t="str">
        <f t="shared" si="20"/>
        <v/>
      </c>
    </row>
    <row r="981" spans="13:13">
      <c r="M981" s="30" t="str">
        <f t="shared" si="20"/>
        <v/>
      </c>
    </row>
    <row r="982" spans="13:13">
      <c r="M982" s="30" t="str">
        <f t="shared" si="20"/>
        <v/>
      </c>
    </row>
    <row r="983" spans="13:13">
      <c r="M983" s="30" t="str">
        <f t="shared" si="20"/>
        <v/>
      </c>
    </row>
    <row r="984" spans="13:13">
      <c r="M984" s="30" t="str">
        <f t="shared" si="20"/>
        <v/>
      </c>
    </row>
    <row r="985" spans="13:13">
      <c r="M985" s="30" t="str">
        <f t="shared" si="20"/>
        <v/>
      </c>
    </row>
    <row r="986" spans="13:13">
      <c r="M986" s="30" t="str">
        <f t="shared" si="20"/>
        <v/>
      </c>
    </row>
    <row r="987" spans="13:13">
      <c r="M987" s="30" t="str">
        <f t="shared" si="20"/>
        <v/>
      </c>
    </row>
    <row r="988" spans="13:13">
      <c r="M988" s="30" t="str">
        <f t="shared" si="20"/>
        <v/>
      </c>
    </row>
    <row r="989" spans="13:13">
      <c r="M989" s="30" t="str">
        <f t="shared" si="20"/>
        <v/>
      </c>
    </row>
    <row r="990" spans="13:13">
      <c r="M990" s="30" t="str">
        <f t="shared" si="20"/>
        <v/>
      </c>
    </row>
    <row r="991" spans="13:13">
      <c r="M991" s="30" t="str">
        <f t="shared" si="20"/>
        <v/>
      </c>
    </row>
    <row r="992" spans="13:13">
      <c r="M992" s="30" t="str">
        <f t="shared" si="20"/>
        <v/>
      </c>
    </row>
    <row r="993" spans="13:13">
      <c r="M993" s="30" t="str">
        <f t="shared" si="20"/>
        <v/>
      </c>
    </row>
    <row r="994" spans="13:13">
      <c r="M994" s="30" t="str">
        <f t="shared" si="20"/>
        <v/>
      </c>
    </row>
    <row r="995" spans="13:13">
      <c r="M995" s="30" t="str">
        <f t="shared" si="20"/>
        <v/>
      </c>
    </row>
    <row r="996" spans="13:13">
      <c r="M996" s="30" t="str">
        <f t="shared" si="20"/>
        <v/>
      </c>
    </row>
    <row r="997" spans="13:13">
      <c r="M997" s="30" t="str">
        <f t="shared" si="20"/>
        <v/>
      </c>
    </row>
    <row r="998" spans="13:13">
      <c r="M998" s="30" t="str">
        <f t="shared" si="20"/>
        <v/>
      </c>
    </row>
    <row r="999" spans="13:13">
      <c r="M999" s="30" t="str">
        <f t="shared" si="20"/>
        <v/>
      </c>
    </row>
    <row r="1000" spans="13:13">
      <c r="M1000" s="30" t="str">
        <f t="shared" si="20"/>
        <v/>
      </c>
    </row>
    <row r="1001" spans="13:13">
      <c r="M1001" s="30" t="str">
        <f t="shared" si="20"/>
        <v/>
      </c>
    </row>
    <row r="1002" spans="13:13">
      <c r="M1002" s="30" t="str">
        <f t="shared" si="20"/>
        <v/>
      </c>
    </row>
    <row r="1003" spans="13:13">
      <c r="M1003" s="30" t="str">
        <f t="shared" si="20"/>
        <v/>
      </c>
    </row>
    <row r="1004" spans="13:13">
      <c r="M1004" s="30" t="str">
        <f t="shared" si="20"/>
        <v/>
      </c>
    </row>
    <row r="1005" spans="13:13">
      <c r="M1005" s="30" t="str">
        <f t="shared" si="20"/>
        <v/>
      </c>
    </row>
    <row r="1006" spans="13:13">
      <c r="M1006" s="30" t="str">
        <f t="shared" si="20"/>
        <v/>
      </c>
    </row>
    <row r="1007" spans="13:13">
      <c r="M1007" s="30" t="str">
        <f t="shared" si="20"/>
        <v/>
      </c>
    </row>
    <row r="1008" spans="13:13">
      <c r="M1008" s="30" t="str">
        <f t="shared" si="20"/>
        <v/>
      </c>
    </row>
    <row r="1009" spans="13:13">
      <c r="M1009" s="30" t="str">
        <f t="shared" si="20"/>
        <v/>
      </c>
    </row>
    <row r="1010" spans="13:13">
      <c r="M1010" s="30" t="str">
        <f t="shared" si="20"/>
        <v/>
      </c>
    </row>
    <row r="1011" spans="13:13">
      <c r="M1011" s="30" t="str">
        <f t="shared" si="20"/>
        <v/>
      </c>
    </row>
    <row r="1012" spans="13:13">
      <c r="M1012" s="30" t="str">
        <f t="shared" si="20"/>
        <v/>
      </c>
    </row>
    <row r="1013" spans="13:13">
      <c r="M1013" s="30" t="str">
        <f t="shared" si="20"/>
        <v/>
      </c>
    </row>
    <row r="1014" spans="13:13">
      <c r="M1014" s="30" t="str">
        <f t="shared" si="20"/>
        <v/>
      </c>
    </row>
    <row r="1015" spans="13:13">
      <c r="M1015" s="30" t="str">
        <f t="shared" si="20"/>
        <v/>
      </c>
    </row>
    <row r="1016" spans="13:13">
      <c r="M1016" s="30" t="str">
        <f t="shared" si="20"/>
        <v/>
      </c>
    </row>
    <row r="1017" spans="13:13">
      <c r="M1017" s="30" t="str">
        <f t="shared" si="20"/>
        <v/>
      </c>
    </row>
    <row r="1018" spans="13:13">
      <c r="M1018" s="30" t="str">
        <f t="shared" si="20"/>
        <v/>
      </c>
    </row>
    <row r="1019" spans="13:13">
      <c r="M1019" s="30" t="str">
        <f t="shared" si="20"/>
        <v/>
      </c>
    </row>
    <row r="1020" spans="13:13">
      <c r="M1020" s="30" t="str">
        <f t="shared" si="20"/>
        <v/>
      </c>
    </row>
    <row r="1021" spans="13:13">
      <c r="M1021" s="30" t="str">
        <f t="shared" si="20"/>
        <v/>
      </c>
    </row>
    <row r="1022" spans="13:13">
      <c r="M1022" s="30" t="str">
        <f t="shared" si="20"/>
        <v/>
      </c>
    </row>
    <row r="1023" spans="13:13">
      <c r="M1023" s="30" t="str">
        <f t="shared" si="20"/>
        <v/>
      </c>
    </row>
    <row r="1024" spans="13:13">
      <c r="M1024" s="30" t="str">
        <f t="shared" si="20"/>
        <v/>
      </c>
    </row>
    <row r="1025" spans="13:13">
      <c r="M1025" s="30" t="str">
        <f t="shared" si="20"/>
        <v/>
      </c>
    </row>
    <row r="1026" spans="13:13">
      <c r="M1026" s="30" t="str">
        <f t="shared" ref="M1026:M1069" si="21">IF(ROW()&lt;=$F$1,INDEX($L:$L,VLOOKUP(ROW(),A:B,2,FALSE)),"")</f>
        <v/>
      </c>
    </row>
    <row r="1027" spans="13:13">
      <c r="M1027" s="30" t="str">
        <f t="shared" si="21"/>
        <v/>
      </c>
    </row>
    <row r="1028" spans="13:13">
      <c r="M1028" s="30" t="str">
        <f t="shared" si="21"/>
        <v/>
      </c>
    </row>
    <row r="1029" spans="13:13">
      <c r="M1029" s="30" t="str">
        <f t="shared" si="21"/>
        <v/>
      </c>
    </row>
    <row r="1030" spans="13:13">
      <c r="M1030" s="30" t="str">
        <f t="shared" si="21"/>
        <v/>
      </c>
    </row>
    <row r="1031" spans="13:13">
      <c r="M1031" s="30" t="str">
        <f t="shared" si="21"/>
        <v/>
      </c>
    </row>
    <row r="1032" spans="13:13">
      <c r="M1032" s="30" t="str">
        <f t="shared" si="21"/>
        <v/>
      </c>
    </row>
    <row r="1033" spans="13:13">
      <c r="M1033" s="30" t="str">
        <f t="shared" si="21"/>
        <v/>
      </c>
    </row>
    <row r="1034" spans="13:13">
      <c r="M1034" s="30" t="str">
        <f t="shared" si="21"/>
        <v/>
      </c>
    </row>
    <row r="1035" spans="13:13">
      <c r="M1035" s="30" t="str">
        <f t="shared" si="21"/>
        <v/>
      </c>
    </row>
    <row r="1036" spans="13:13">
      <c r="M1036" s="30" t="str">
        <f t="shared" si="21"/>
        <v/>
      </c>
    </row>
    <row r="1037" spans="13:13">
      <c r="M1037" s="30" t="str">
        <f t="shared" si="21"/>
        <v/>
      </c>
    </row>
    <row r="1038" spans="13:13">
      <c r="M1038" s="30" t="str">
        <f t="shared" si="21"/>
        <v/>
      </c>
    </row>
    <row r="1039" spans="13:13">
      <c r="M1039" s="30" t="str">
        <f t="shared" si="21"/>
        <v/>
      </c>
    </row>
    <row r="1040" spans="13:13">
      <c r="M1040" s="30" t="str">
        <f t="shared" si="21"/>
        <v/>
      </c>
    </row>
    <row r="1041" spans="13:13">
      <c r="M1041" s="30" t="str">
        <f t="shared" si="21"/>
        <v/>
      </c>
    </row>
    <row r="1042" spans="13:13">
      <c r="M1042" s="30" t="str">
        <f t="shared" si="21"/>
        <v/>
      </c>
    </row>
    <row r="1043" spans="13:13">
      <c r="M1043" s="30" t="str">
        <f t="shared" si="21"/>
        <v/>
      </c>
    </row>
    <row r="1044" spans="13:13">
      <c r="M1044" s="30" t="str">
        <f t="shared" si="21"/>
        <v/>
      </c>
    </row>
    <row r="1045" spans="13:13">
      <c r="M1045" s="30" t="str">
        <f t="shared" si="21"/>
        <v/>
      </c>
    </row>
    <row r="1046" spans="13:13">
      <c r="M1046" s="30" t="str">
        <f t="shared" si="21"/>
        <v/>
      </c>
    </row>
    <row r="1047" spans="13:13">
      <c r="M1047" s="30" t="str">
        <f t="shared" si="21"/>
        <v/>
      </c>
    </row>
    <row r="1048" spans="13:13">
      <c r="M1048" s="30" t="str">
        <f t="shared" si="21"/>
        <v/>
      </c>
    </row>
    <row r="1049" spans="13:13">
      <c r="M1049" s="30" t="str">
        <f t="shared" si="21"/>
        <v/>
      </c>
    </row>
    <row r="1050" spans="13:13">
      <c r="M1050" s="30" t="str">
        <f t="shared" si="21"/>
        <v/>
      </c>
    </row>
    <row r="1051" spans="13:13">
      <c r="M1051" s="30" t="str">
        <f t="shared" si="21"/>
        <v/>
      </c>
    </row>
    <row r="1052" spans="13:13">
      <c r="M1052" s="30" t="str">
        <f t="shared" si="21"/>
        <v/>
      </c>
    </row>
    <row r="1053" spans="13:13">
      <c r="M1053" s="30" t="str">
        <f t="shared" si="21"/>
        <v/>
      </c>
    </row>
    <row r="1054" spans="13:13">
      <c r="M1054" s="30" t="str">
        <f t="shared" si="21"/>
        <v/>
      </c>
    </row>
    <row r="1055" spans="13:13">
      <c r="M1055" s="30" t="str">
        <f t="shared" si="21"/>
        <v/>
      </c>
    </row>
    <row r="1056" spans="13:13">
      <c r="M1056" s="30" t="str">
        <f t="shared" si="21"/>
        <v/>
      </c>
    </row>
    <row r="1057" spans="13:13">
      <c r="M1057" s="30" t="str">
        <f t="shared" si="21"/>
        <v/>
      </c>
    </row>
    <row r="1058" spans="13:13">
      <c r="M1058" s="30" t="str">
        <f t="shared" si="21"/>
        <v/>
      </c>
    </row>
    <row r="1059" spans="13:13">
      <c r="M1059" s="30" t="str">
        <f t="shared" si="21"/>
        <v/>
      </c>
    </row>
    <row r="1060" spans="13:13">
      <c r="M1060" s="30" t="str">
        <f t="shared" si="21"/>
        <v/>
      </c>
    </row>
    <row r="1061" spans="13:13">
      <c r="M1061" s="30" t="str">
        <f t="shared" si="21"/>
        <v/>
      </c>
    </row>
    <row r="1062" spans="13:13">
      <c r="M1062" s="30" t="str">
        <f t="shared" si="21"/>
        <v/>
      </c>
    </row>
    <row r="1063" spans="13:13">
      <c r="M1063" s="30" t="str">
        <f t="shared" si="21"/>
        <v/>
      </c>
    </row>
    <row r="1064" spans="13:13">
      <c r="M1064" s="30" t="str">
        <f t="shared" si="21"/>
        <v/>
      </c>
    </row>
    <row r="1065" spans="13:13">
      <c r="M1065" s="30" t="str">
        <f t="shared" si="21"/>
        <v/>
      </c>
    </row>
    <row r="1066" spans="13:13">
      <c r="M1066" s="30" t="str">
        <f t="shared" si="21"/>
        <v/>
      </c>
    </row>
    <row r="1067" spans="13:13">
      <c r="M1067" s="30" t="str">
        <f t="shared" si="21"/>
        <v/>
      </c>
    </row>
    <row r="1068" spans="13:13">
      <c r="M1068" s="30" t="str">
        <f t="shared" si="21"/>
        <v/>
      </c>
    </row>
    <row r="1069" spans="13:13">
      <c r="M1069" s="30" t="str">
        <f t="shared" si="21"/>
        <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901B8-3493-422E-9D9A-30BEB19FBACA}">
  <sheetPr>
    <tabColor rgb="FFFFFF00"/>
  </sheetPr>
  <dimension ref="B8:C8"/>
  <sheetViews>
    <sheetView showRowColHeaders="0" tabSelected="1" workbookViewId="0">
      <selection activeCell="B8" sqref="B8:C8"/>
    </sheetView>
  </sheetViews>
  <sheetFormatPr defaultRowHeight="15"/>
  <cols>
    <col min="1" max="1" width="4.7109375" style="183" customWidth="1"/>
    <col min="2" max="16384" width="9.140625" style="183"/>
  </cols>
  <sheetData>
    <row r="8" spans="2:3">
      <c r="B8" s="184" t="s">
        <v>2958</v>
      </c>
      <c r="C8" s="184"/>
    </row>
  </sheetData>
  <mergeCells count="1">
    <mergeCell ref="B8:C8"/>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9457" r:id="rId3" name="Button 1">
              <controlPr defaultSize="0" print="0" autoFill="0" autoPict="0" macro="[0]!Import">
                <anchor moveWithCells="1">
                  <from>
                    <xdr:col>1</xdr:col>
                    <xdr:colOff>57150</xdr:colOff>
                    <xdr:row>3</xdr:row>
                    <xdr:rowOff>19050</xdr:rowOff>
                  </from>
                  <to>
                    <xdr:col>2</xdr:col>
                    <xdr:colOff>581025</xdr:colOff>
                    <xdr:row>4</xdr:row>
                    <xdr:rowOff>19050</xdr:rowOff>
                  </to>
                </anchor>
              </controlPr>
            </control>
          </mc:Choice>
        </mc:AlternateContent>
        <mc:AlternateContent xmlns:mc="http://schemas.openxmlformats.org/markup-compatibility/2006">
          <mc:Choice Requires="x14">
            <control shapeId="19458" r:id="rId4" name="Button 2">
              <controlPr defaultSize="0" print="0" autoFill="0" autoPict="0" macro="[0]!Config">
                <anchor moveWithCells="1" sizeWithCells="1">
                  <from>
                    <xdr:col>1</xdr:col>
                    <xdr:colOff>66675</xdr:colOff>
                    <xdr:row>1</xdr:row>
                    <xdr:rowOff>104775</xdr:rowOff>
                  </from>
                  <to>
                    <xdr:col>2</xdr:col>
                    <xdr:colOff>581025</xdr:colOff>
                    <xdr:row>2</xdr:row>
                    <xdr:rowOff>104775</xdr:rowOff>
                  </to>
                </anchor>
              </controlPr>
            </control>
          </mc:Choice>
        </mc:AlternateContent>
        <mc:AlternateContent xmlns:mc="http://schemas.openxmlformats.org/markup-compatibility/2006">
          <mc:Choice Requires="x14">
            <control shapeId="19459" r:id="rId5" name="Button 3">
              <controlPr defaultSize="0" print="0" autoFill="0" autoPict="0" macro="[0]!LoadFFTText">
                <anchor moveWithCells="1" sizeWithCells="1">
                  <from>
                    <xdr:col>1</xdr:col>
                    <xdr:colOff>57150</xdr:colOff>
                    <xdr:row>4</xdr:row>
                    <xdr:rowOff>114300</xdr:rowOff>
                  </from>
                  <to>
                    <xdr:col>2</xdr:col>
                    <xdr:colOff>581025</xdr:colOff>
                    <xdr:row>5</xdr:row>
                    <xdr:rowOff>114300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A73E2-101D-4761-B5D8-F940DFCC8941}">
  <sheetPr codeName="Sheet13">
    <tabColor theme="8" tint="-0.249977111117893"/>
  </sheetPr>
  <dimension ref="A1:U165"/>
  <sheetViews>
    <sheetView showRowColHeaders="0" topLeftCell="J1" workbookViewId="0">
      <selection activeCell="U2" sqref="U2"/>
    </sheetView>
  </sheetViews>
  <sheetFormatPr defaultRowHeight="15"/>
  <cols>
    <col min="1" max="2" width="9.140625" style="47" hidden="1" customWidth="1"/>
    <col min="3" max="3" width="4" style="47" hidden="1" customWidth="1"/>
    <col min="4" max="9" width="9.140625" style="47" hidden="1" customWidth="1"/>
    <col min="10" max="10" width="3.28515625" style="47" customWidth="1"/>
    <col min="11" max="11" width="5" style="47" customWidth="1"/>
    <col min="12" max="12" width="26.140625" style="47" customWidth="1"/>
    <col min="13" max="15" width="6.28515625" style="47" hidden="1" customWidth="1"/>
    <col min="16" max="16" width="2.7109375" style="47" hidden="1" customWidth="1"/>
    <col min="17" max="17" width="57.85546875" style="47" customWidth="1"/>
    <col min="18" max="18" width="2.7109375" style="47" hidden="1" customWidth="1"/>
    <col min="19" max="19" width="12.5703125" style="47" customWidth="1"/>
    <col min="20" max="20" width="3.28515625" style="47" customWidth="1"/>
    <col min="21" max="21" width="39.7109375" style="47" customWidth="1"/>
    <col min="22" max="16384" width="9.140625" style="47"/>
  </cols>
  <sheetData>
    <row r="1" spans="1:21">
      <c r="A1" s="47" t="str">
        <f>RangeAddress(Q3:Q162)</f>
        <v>'Jobs'!$Q$3:$Q$162</v>
      </c>
      <c r="C1" s="47" t="str">
        <f>DEC2HEX(ROW()-1,2)</f>
        <v>00</v>
      </c>
    </row>
    <row r="2" spans="1:21">
      <c r="C2" s="47" t="str">
        <f t="shared" ref="C2:C65" si="0">DEC2HEX(ROW()-1,2)</f>
        <v>01</v>
      </c>
      <c r="K2" s="130" t="s">
        <v>59</v>
      </c>
      <c r="L2" s="131" t="s">
        <v>2539</v>
      </c>
      <c r="M2" s="131"/>
      <c r="N2" s="131"/>
      <c r="O2" s="131"/>
      <c r="P2" s="131"/>
      <c r="Q2" s="132" t="s">
        <v>2712</v>
      </c>
      <c r="R2" s="131"/>
      <c r="S2" s="132" t="s">
        <v>2914</v>
      </c>
      <c r="U2" s="130" t="s">
        <v>2691</v>
      </c>
    </row>
    <row r="3" spans="1:21">
      <c r="C3" s="47" t="str">
        <f t="shared" si="0"/>
        <v>02</v>
      </c>
      <c r="K3" s="133" t="str">
        <f t="shared" ref="K3:K66" si="1">DEC2HEX(ROW()-3,3)</f>
        <v>000</v>
      </c>
      <c r="L3" s="134" t="s">
        <v>406</v>
      </c>
      <c r="M3" s="135">
        <v>1</v>
      </c>
      <c r="N3" s="135" t="str">
        <f t="shared" ref="N3:N34" si="2">IFERROR(DEC2HEX(MATCH(M3,$O$3:$O$162,0)-1,3)&amp;", ","")</f>
        <v xml:space="preserve">035, </v>
      </c>
      <c r="O3" s="135"/>
      <c r="P3" s="135">
        <f t="shared" ref="P3:P31" si="3">IF(AND(LEN(Q3)=0,LEN(S3)=0),1,0)</f>
        <v>0</v>
      </c>
      <c r="Q3" s="139" t="s">
        <v>406</v>
      </c>
      <c r="R3" s="135">
        <f>P3</f>
        <v>0</v>
      </c>
      <c r="S3" s="155" t="s">
        <v>2956</v>
      </c>
      <c r="T3" s="54" t="s">
        <v>406</v>
      </c>
      <c r="U3" s="162" t="str">
        <f>IFERROR(LEFT(N165,LEN(N165)-2),"")</f>
        <v>035, 08E, 08F, 092, 093, 094, 095, 098, 09B, 09C, 09D, 09E, 09F</v>
      </c>
    </row>
    <row r="4" spans="1:21">
      <c r="C4" s="47" t="str">
        <f t="shared" si="0"/>
        <v>03</v>
      </c>
      <c r="K4" s="133" t="str">
        <f t="shared" si="1"/>
        <v>001</v>
      </c>
      <c r="L4" s="134" t="s">
        <v>1775</v>
      </c>
      <c r="M4" s="135">
        <f>M3+1</f>
        <v>2</v>
      </c>
      <c r="N4" s="135" t="str">
        <f t="shared" si="2"/>
        <v xml:space="preserve">08E, </v>
      </c>
      <c r="O4" s="135">
        <f t="shared" ref="O4:O67" si="4">O3+P4</f>
        <v>0</v>
      </c>
      <c r="P4" s="135">
        <f t="shared" si="3"/>
        <v>0</v>
      </c>
      <c r="Q4" s="139" t="s">
        <v>2632</v>
      </c>
      <c r="R4" s="135">
        <f t="shared" ref="R4:R67" si="5">P4</f>
        <v>0</v>
      </c>
      <c r="S4" s="155" t="b">
        <v>1</v>
      </c>
      <c r="T4" s="54" t="s">
        <v>406</v>
      </c>
      <c r="U4" s="163"/>
    </row>
    <row r="5" spans="1:21">
      <c r="C5" s="47" t="str">
        <f t="shared" si="0"/>
        <v>04</v>
      </c>
      <c r="K5" s="133" t="str">
        <f t="shared" si="1"/>
        <v>002</v>
      </c>
      <c r="L5" s="134" t="s">
        <v>1775</v>
      </c>
      <c r="M5" s="135">
        <f t="shared" ref="M5:M68" si="6">M4+1</f>
        <v>3</v>
      </c>
      <c r="N5" s="135" t="str">
        <f t="shared" si="2"/>
        <v xml:space="preserve">08F, </v>
      </c>
      <c r="O5" s="135">
        <f t="shared" si="4"/>
        <v>0</v>
      </c>
      <c r="P5" s="135">
        <f t="shared" si="3"/>
        <v>0</v>
      </c>
      <c r="Q5" s="139" t="s">
        <v>2633</v>
      </c>
      <c r="R5" s="135">
        <f t="shared" si="5"/>
        <v>0</v>
      </c>
      <c r="S5" s="155" t="s">
        <v>2956</v>
      </c>
      <c r="T5" s="54" t="s">
        <v>406</v>
      </c>
      <c r="U5" s="163"/>
    </row>
    <row r="6" spans="1:21">
      <c r="C6" s="47" t="str">
        <f t="shared" si="0"/>
        <v>05</v>
      </c>
      <c r="K6" s="133" t="str">
        <f t="shared" si="1"/>
        <v>003</v>
      </c>
      <c r="L6" s="134" t="s">
        <v>1775</v>
      </c>
      <c r="M6" s="135">
        <f t="shared" si="6"/>
        <v>4</v>
      </c>
      <c r="N6" s="135" t="str">
        <f t="shared" si="2"/>
        <v xml:space="preserve">092, </v>
      </c>
      <c r="O6" s="135">
        <f t="shared" si="4"/>
        <v>0</v>
      </c>
      <c r="P6" s="135">
        <f t="shared" si="3"/>
        <v>0</v>
      </c>
      <c r="Q6" s="139" t="s">
        <v>2634</v>
      </c>
      <c r="R6" s="135">
        <f t="shared" si="5"/>
        <v>0</v>
      </c>
      <c r="S6" s="155" t="s">
        <v>2956</v>
      </c>
      <c r="T6" s="54" t="s">
        <v>406</v>
      </c>
      <c r="U6" s="163"/>
    </row>
    <row r="7" spans="1:21">
      <c r="C7" s="47" t="str">
        <f t="shared" si="0"/>
        <v>06</v>
      </c>
      <c r="K7" s="133" t="str">
        <f t="shared" si="1"/>
        <v>004</v>
      </c>
      <c r="L7" s="134" t="s">
        <v>1775</v>
      </c>
      <c r="M7" s="135">
        <f t="shared" si="6"/>
        <v>5</v>
      </c>
      <c r="N7" s="135" t="str">
        <f t="shared" si="2"/>
        <v xml:space="preserve">093, </v>
      </c>
      <c r="O7" s="135">
        <f t="shared" si="4"/>
        <v>0</v>
      </c>
      <c r="P7" s="135">
        <f t="shared" si="3"/>
        <v>0</v>
      </c>
      <c r="Q7" s="139" t="s">
        <v>2560</v>
      </c>
      <c r="R7" s="135">
        <f t="shared" si="5"/>
        <v>0</v>
      </c>
      <c r="S7" s="155" t="s">
        <v>406</v>
      </c>
      <c r="T7" s="54" t="s">
        <v>406</v>
      </c>
      <c r="U7" s="163"/>
    </row>
    <row r="8" spans="1:21">
      <c r="C8" s="47" t="str">
        <f t="shared" si="0"/>
        <v>07</v>
      </c>
      <c r="K8" s="133" t="str">
        <f t="shared" si="1"/>
        <v>005</v>
      </c>
      <c r="L8" s="134" t="s">
        <v>1776</v>
      </c>
      <c r="M8" s="135">
        <f t="shared" si="6"/>
        <v>6</v>
      </c>
      <c r="N8" s="135" t="str">
        <f t="shared" si="2"/>
        <v xml:space="preserve">094, </v>
      </c>
      <c r="O8" s="135">
        <f t="shared" si="4"/>
        <v>0</v>
      </c>
      <c r="P8" s="135">
        <f t="shared" si="3"/>
        <v>0</v>
      </c>
      <c r="Q8" s="139" t="s">
        <v>2561</v>
      </c>
      <c r="R8" s="135">
        <f t="shared" si="5"/>
        <v>0</v>
      </c>
      <c r="S8" s="155" t="s">
        <v>406</v>
      </c>
      <c r="T8" s="54" t="s">
        <v>406</v>
      </c>
      <c r="U8" s="163"/>
    </row>
    <row r="9" spans="1:21">
      <c r="C9" s="47" t="str">
        <f t="shared" si="0"/>
        <v>08</v>
      </c>
      <c r="K9" s="133" t="str">
        <f t="shared" si="1"/>
        <v>006</v>
      </c>
      <c r="L9" s="134" t="s">
        <v>1777</v>
      </c>
      <c r="M9" s="135">
        <f t="shared" si="6"/>
        <v>7</v>
      </c>
      <c r="N9" s="135" t="str">
        <f t="shared" si="2"/>
        <v xml:space="preserve">095, </v>
      </c>
      <c r="O9" s="135">
        <f t="shared" si="4"/>
        <v>0</v>
      </c>
      <c r="P9" s="135">
        <f t="shared" si="3"/>
        <v>0</v>
      </c>
      <c r="Q9" s="139" t="s">
        <v>2562</v>
      </c>
      <c r="R9" s="135">
        <f t="shared" si="5"/>
        <v>0</v>
      </c>
      <c r="S9" s="155" t="s">
        <v>406</v>
      </c>
      <c r="T9" s="54" t="s">
        <v>406</v>
      </c>
      <c r="U9" s="163"/>
    </row>
    <row r="10" spans="1:21">
      <c r="C10" s="47" t="str">
        <f t="shared" si="0"/>
        <v>09</v>
      </c>
      <c r="K10" s="133" t="str">
        <f t="shared" si="1"/>
        <v>007</v>
      </c>
      <c r="L10" s="134" t="s">
        <v>1775</v>
      </c>
      <c r="M10" s="135">
        <f t="shared" si="6"/>
        <v>8</v>
      </c>
      <c r="N10" s="135" t="str">
        <f t="shared" si="2"/>
        <v xml:space="preserve">098, </v>
      </c>
      <c r="O10" s="135">
        <f t="shared" si="4"/>
        <v>0</v>
      </c>
      <c r="P10" s="135">
        <f t="shared" si="3"/>
        <v>0</v>
      </c>
      <c r="Q10" s="139" t="s">
        <v>2563</v>
      </c>
      <c r="R10" s="135">
        <f t="shared" si="5"/>
        <v>0</v>
      </c>
      <c r="S10" s="155" t="s">
        <v>406</v>
      </c>
      <c r="T10" s="54" t="s">
        <v>406</v>
      </c>
      <c r="U10" s="163"/>
    </row>
    <row r="11" spans="1:21">
      <c r="C11" s="47" t="str">
        <f t="shared" si="0"/>
        <v>0A</v>
      </c>
      <c r="K11" s="133" t="str">
        <f t="shared" si="1"/>
        <v>008</v>
      </c>
      <c r="L11" s="134" t="s">
        <v>1777</v>
      </c>
      <c r="M11" s="135">
        <f t="shared" si="6"/>
        <v>9</v>
      </c>
      <c r="N11" s="135" t="str">
        <f t="shared" si="2"/>
        <v xml:space="preserve">09B, </v>
      </c>
      <c r="O11" s="135">
        <f t="shared" si="4"/>
        <v>0</v>
      </c>
      <c r="P11" s="135">
        <f t="shared" si="3"/>
        <v>0</v>
      </c>
      <c r="Q11" s="139" t="s">
        <v>2564</v>
      </c>
      <c r="R11" s="135">
        <f t="shared" si="5"/>
        <v>0</v>
      </c>
      <c r="S11" s="155" t="s">
        <v>406</v>
      </c>
      <c r="T11" s="54" t="s">
        <v>406</v>
      </c>
      <c r="U11" s="163"/>
    </row>
    <row r="12" spans="1:21">
      <c r="C12" s="47" t="str">
        <f t="shared" si="0"/>
        <v>0B</v>
      </c>
      <c r="K12" s="133" t="str">
        <f t="shared" si="1"/>
        <v>009</v>
      </c>
      <c r="L12" s="134" t="s">
        <v>1778</v>
      </c>
      <c r="M12" s="135">
        <f t="shared" si="6"/>
        <v>10</v>
      </c>
      <c r="N12" s="135" t="str">
        <f t="shared" si="2"/>
        <v xml:space="preserve">09C, </v>
      </c>
      <c r="O12" s="135">
        <f t="shared" si="4"/>
        <v>0</v>
      </c>
      <c r="P12" s="135">
        <f t="shared" si="3"/>
        <v>0</v>
      </c>
      <c r="Q12" s="139" t="s">
        <v>2565</v>
      </c>
      <c r="R12" s="135">
        <f t="shared" si="5"/>
        <v>0</v>
      </c>
      <c r="S12" s="155" t="s">
        <v>406</v>
      </c>
      <c r="T12" s="54" t="s">
        <v>406</v>
      </c>
      <c r="U12" s="163"/>
    </row>
    <row r="13" spans="1:21">
      <c r="C13" s="47" t="str">
        <f t="shared" si="0"/>
        <v>0C</v>
      </c>
      <c r="K13" s="133" t="str">
        <f t="shared" si="1"/>
        <v>00A</v>
      </c>
      <c r="L13" s="134" t="s">
        <v>1779</v>
      </c>
      <c r="M13" s="135">
        <f t="shared" si="6"/>
        <v>11</v>
      </c>
      <c r="N13" s="135" t="str">
        <f t="shared" si="2"/>
        <v xml:space="preserve">09D, </v>
      </c>
      <c r="O13" s="135">
        <f t="shared" si="4"/>
        <v>0</v>
      </c>
      <c r="P13" s="135">
        <f t="shared" si="3"/>
        <v>0</v>
      </c>
      <c r="Q13" s="139" t="s">
        <v>2566</v>
      </c>
      <c r="R13" s="135">
        <f t="shared" si="5"/>
        <v>0</v>
      </c>
      <c r="S13" s="155" t="s">
        <v>406</v>
      </c>
      <c r="T13" s="54" t="s">
        <v>406</v>
      </c>
      <c r="U13" s="163"/>
    </row>
    <row r="14" spans="1:21">
      <c r="C14" s="47" t="str">
        <f t="shared" si="0"/>
        <v>0D</v>
      </c>
      <c r="K14" s="133" t="str">
        <f t="shared" si="1"/>
        <v>00B</v>
      </c>
      <c r="L14" s="134" t="s">
        <v>1779</v>
      </c>
      <c r="M14" s="135">
        <f t="shared" si="6"/>
        <v>12</v>
      </c>
      <c r="N14" s="135" t="str">
        <f t="shared" si="2"/>
        <v xml:space="preserve">09E, </v>
      </c>
      <c r="O14" s="135">
        <f t="shared" si="4"/>
        <v>0</v>
      </c>
      <c r="P14" s="135">
        <f t="shared" si="3"/>
        <v>0</v>
      </c>
      <c r="Q14" s="139" t="s">
        <v>2567</v>
      </c>
      <c r="R14" s="135">
        <f t="shared" si="5"/>
        <v>0</v>
      </c>
      <c r="S14" s="155" t="s">
        <v>406</v>
      </c>
      <c r="T14" s="54" t="s">
        <v>406</v>
      </c>
      <c r="U14" s="164"/>
    </row>
    <row r="15" spans="1:21">
      <c r="C15" s="47" t="str">
        <f t="shared" si="0"/>
        <v>0E</v>
      </c>
      <c r="K15" s="133" t="str">
        <f t="shared" si="1"/>
        <v>00C</v>
      </c>
      <c r="L15" s="134" t="s">
        <v>1780</v>
      </c>
      <c r="M15" s="135">
        <f t="shared" si="6"/>
        <v>13</v>
      </c>
      <c r="N15" s="135" t="str">
        <f t="shared" si="2"/>
        <v xml:space="preserve">09F, </v>
      </c>
      <c r="O15" s="135">
        <f t="shared" si="4"/>
        <v>0</v>
      </c>
      <c r="P15" s="135">
        <f t="shared" si="3"/>
        <v>0</v>
      </c>
      <c r="Q15" s="139" t="s">
        <v>2568</v>
      </c>
      <c r="R15" s="135">
        <f t="shared" si="5"/>
        <v>0</v>
      </c>
      <c r="S15" s="155" t="s">
        <v>406</v>
      </c>
      <c r="T15" s="54" t="s">
        <v>406</v>
      </c>
    </row>
    <row r="16" spans="1:21">
      <c r="C16" s="47" t="str">
        <f t="shared" si="0"/>
        <v>0F</v>
      </c>
      <c r="K16" s="133" t="str">
        <f t="shared" si="1"/>
        <v>00D</v>
      </c>
      <c r="L16" s="134" t="s">
        <v>1781</v>
      </c>
      <c r="M16" s="135">
        <f t="shared" si="6"/>
        <v>14</v>
      </c>
      <c r="N16" s="135" t="str">
        <f t="shared" si="2"/>
        <v/>
      </c>
      <c r="O16" s="135">
        <f t="shared" si="4"/>
        <v>0</v>
      </c>
      <c r="P16" s="135">
        <f t="shared" si="3"/>
        <v>0</v>
      </c>
      <c r="Q16" s="139" t="s">
        <v>2569</v>
      </c>
      <c r="R16" s="135">
        <f t="shared" si="5"/>
        <v>0</v>
      </c>
      <c r="S16" s="155" t="s">
        <v>406</v>
      </c>
      <c r="T16" s="54" t="s">
        <v>406</v>
      </c>
    </row>
    <row r="17" spans="3:20">
      <c r="C17" s="47" t="str">
        <f t="shared" si="0"/>
        <v>10</v>
      </c>
      <c r="K17" s="133" t="str">
        <f t="shared" si="1"/>
        <v>00E</v>
      </c>
      <c r="L17" s="134" t="s">
        <v>1782</v>
      </c>
      <c r="M17" s="135">
        <f t="shared" si="6"/>
        <v>15</v>
      </c>
      <c r="N17" s="135" t="str">
        <f t="shared" si="2"/>
        <v/>
      </c>
      <c r="O17" s="135">
        <f t="shared" si="4"/>
        <v>0</v>
      </c>
      <c r="P17" s="135">
        <f t="shared" si="3"/>
        <v>0</v>
      </c>
      <c r="Q17" s="139" t="s">
        <v>2570</v>
      </c>
      <c r="R17" s="135">
        <f t="shared" si="5"/>
        <v>0</v>
      </c>
      <c r="S17" s="155" t="s">
        <v>406</v>
      </c>
      <c r="T17" s="54" t="s">
        <v>406</v>
      </c>
    </row>
    <row r="18" spans="3:20">
      <c r="C18" s="47" t="str">
        <f t="shared" si="0"/>
        <v>11</v>
      </c>
      <c r="K18" s="133" t="str">
        <f t="shared" si="1"/>
        <v>00F</v>
      </c>
      <c r="L18" s="134" t="s">
        <v>1783</v>
      </c>
      <c r="M18" s="135">
        <f t="shared" si="6"/>
        <v>16</v>
      </c>
      <c r="N18" s="135" t="str">
        <f t="shared" si="2"/>
        <v/>
      </c>
      <c r="O18" s="135">
        <f t="shared" si="4"/>
        <v>0</v>
      </c>
      <c r="P18" s="135">
        <f t="shared" si="3"/>
        <v>0</v>
      </c>
      <c r="Q18" s="139" t="s">
        <v>2571</v>
      </c>
      <c r="R18" s="135">
        <f t="shared" si="5"/>
        <v>0</v>
      </c>
      <c r="S18" s="155" t="s">
        <v>406</v>
      </c>
      <c r="T18" s="54" t="s">
        <v>406</v>
      </c>
    </row>
    <row r="19" spans="3:20">
      <c r="C19" s="47" t="str">
        <f t="shared" si="0"/>
        <v>12</v>
      </c>
      <c r="K19" s="133" t="str">
        <f t="shared" si="1"/>
        <v>010</v>
      </c>
      <c r="L19" s="134" t="s">
        <v>1784</v>
      </c>
      <c r="M19" s="135">
        <f t="shared" si="6"/>
        <v>17</v>
      </c>
      <c r="N19" s="135" t="str">
        <f t="shared" si="2"/>
        <v/>
      </c>
      <c r="O19" s="135">
        <f t="shared" si="4"/>
        <v>0</v>
      </c>
      <c r="P19" s="135">
        <f t="shared" si="3"/>
        <v>0</v>
      </c>
      <c r="Q19" s="139" t="s">
        <v>2572</v>
      </c>
      <c r="R19" s="135">
        <f t="shared" si="5"/>
        <v>0</v>
      </c>
      <c r="S19" s="155" t="s">
        <v>406</v>
      </c>
      <c r="T19" s="54" t="s">
        <v>406</v>
      </c>
    </row>
    <row r="20" spans="3:20" ht="15" customHeight="1">
      <c r="C20" s="47" t="str">
        <f t="shared" si="0"/>
        <v>13</v>
      </c>
      <c r="K20" s="133" t="str">
        <f t="shared" si="1"/>
        <v>011</v>
      </c>
      <c r="L20" s="134" t="s">
        <v>1785</v>
      </c>
      <c r="M20" s="135">
        <f t="shared" si="6"/>
        <v>18</v>
      </c>
      <c r="N20" s="135" t="str">
        <f t="shared" si="2"/>
        <v/>
      </c>
      <c r="O20" s="135">
        <f t="shared" si="4"/>
        <v>0</v>
      </c>
      <c r="P20" s="135">
        <f t="shared" si="3"/>
        <v>0</v>
      </c>
      <c r="Q20" s="139" t="s">
        <v>2573</v>
      </c>
      <c r="R20" s="135">
        <f t="shared" si="5"/>
        <v>0</v>
      </c>
      <c r="S20" s="155" t="s">
        <v>406</v>
      </c>
      <c r="T20" s="54" t="s">
        <v>406</v>
      </c>
    </row>
    <row r="21" spans="3:20">
      <c r="C21" s="47" t="str">
        <f t="shared" si="0"/>
        <v>14</v>
      </c>
      <c r="K21" s="133" t="str">
        <f t="shared" si="1"/>
        <v>012</v>
      </c>
      <c r="L21" s="134" t="s">
        <v>1786</v>
      </c>
      <c r="M21" s="135">
        <f t="shared" si="6"/>
        <v>19</v>
      </c>
      <c r="N21" s="135" t="str">
        <f t="shared" si="2"/>
        <v/>
      </c>
      <c r="O21" s="135">
        <f t="shared" si="4"/>
        <v>0</v>
      </c>
      <c r="P21" s="135">
        <f t="shared" si="3"/>
        <v>0</v>
      </c>
      <c r="Q21" s="139" t="s">
        <v>2574</v>
      </c>
      <c r="R21" s="135">
        <f t="shared" si="5"/>
        <v>0</v>
      </c>
      <c r="S21" s="155" t="s">
        <v>406</v>
      </c>
      <c r="T21" s="54" t="s">
        <v>406</v>
      </c>
    </row>
    <row r="22" spans="3:20">
      <c r="C22" s="47" t="str">
        <f t="shared" si="0"/>
        <v>15</v>
      </c>
      <c r="K22" s="133" t="str">
        <f t="shared" si="1"/>
        <v>013</v>
      </c>
      <c r="L22" s="134" t="s">
        <v>1787</v>
      </c>
      <c r="M22" s="135">
        <f t="shared" si="6"/>
        <v>20</v>
      </c>
      <c r="N22" s="135" t="str">
        <f t="shared" si="2"/>
        <v/>
      </c>
      <c r="O22" s="135">
        <f t="shared" si="4"/>
        <v>0</v>
      </c>
      <c r="P22" s="135">
        <f t="shared" si="3"/>
        <v>0</v>
      </c>
      <c r="Q22" s="139" t="s">
        <v>2575</v>
      </c>
      <c r="R22" s="135">
        <f t="shared" si="5"/>
        <v>0</v>
      </c>
      <c r="S22" s="155" t="s">
        <v>406</v>
      </c>
      <c r="T22" s="54" t="s">
        <v>406</v>
      </c>
    </row>
    <row r="23" spans="3:20">
      <c r="C23" s="47" t="str">
        <f t="shared" si="0"/>
        <v>16</v>
      </c>
      <c r="K23" s="133" t="str">
        <f t="shared" si="1"/>
        <v>014</v>
      </c>
      <c r="L23" s="134" t="s">
        <v>1788</v>
      </c>
      <c r="M23" s="135">
        <f t="shared" si="6"/>
        <v>21</v>
      </c>
      <c r="N23" s="135" t="str">
        <f t="shared" si="2"/>
        <v/>
      </c>
      <c r="O23" s="135">
        <f t="shared" si="4"/>
        <v>0</v>
      </c>
      <c r="P23" s="135">
        <f t="shared" si="3"/>
        <v>0</v>
      </c>
      <c r="Q23" s="139" t="s">
        <v>2576</v>
      </c>
      <c r="R23" s="135">
        <f t="shared" si="5"/>
        <v>0</v>
      </c>
      <c r="S23" s="155" t="s">
        <v>406</v>
      </c>
      <c r="T23" s="54" t="s">
        <v>406</v>
      </c>
    </row>
    <row r="24" spans="3:20">
      <c r="C24" s="47" t="str">
        <f t="shared" si="0"/>
        <v>17</v>
      </c>
      <c r="K24" s="133" t="str">
        <f t="shared" si="1"/>
        <v>015</v>
      </c>
      <c r="L24" s="134" t="s">
        <v>1789</v>
      </c>
      <c r="M24" s="135">
        <f t="shared" si="6"/>
        <v>22</v>
      </c>
      <c r="N24" s="135" t="str">
        <f t="shared" si="2"/>
        <v/>
      </c>
      <c r="O24" s="135">
        <f t="shared" si="4"/>
        <v>0</v>
      </c>
      <c r="P24" s="135">
        <f t="shared" si="3"/>
        <v>0</v>
      </c>
      <c r="Q24" s="139" t="s">
        <v>2577</v>
      </c>
      <c r="R24" s="135">
        <f t="shared" si="5"/>
        <v>0</v>
      </c>
      <c r="S24" s="155" t="s">
        <v>406</v>
      </c>
      <c r="T24" s="54" t="s">
        <v>406</v>
      </c>
    </row>
    <row r="25" spans="3:20">
      <c r="C25" s="47" t="str">
        <f t="shared" si="0"/>
        <v>18</v>
      </c>
      <c r="K25" s="133" t="str">
        <f t="shared" si="1"/>
        <v>016</v>
      </c>
      <c r="L25" s="134" t="s">
        <v>1790</v>
      </c>
      <c r="M25" s="135">
        <f t="shared" si="6"/>
        <v>23</v>
      </c>
      <c r="N25" s="135" t="str">
        <f t="shared" si="2"/>
        <v/>
      </c>
      <c r="O25" s="135">
        <f t="shared" si="4"/>
        <v>0</v>
      </c>
      <c r="P25" s="135">
        <f t="shared" si="3"/>
        <v>0</v>
      </c>
      <c r="Q25" s="139" t="s">
        <v>2684</v>
      </c>
      <c r="R25" s="135">
        <f t="shared" si="5"/>
        <v>0</v>
      </c>
      <c r="S25" s="155" t="s">
        <v>406</v>
      </c>
      <c r="T25" s="54" t="s">
        <v>406</v>
      </c>
    </row>
    <row r="26" spans="3:20">
      <c r="C26" s="47" t="str">
        <f t="shared" si="0"/>
        <v>19</v>
      </c>
      <c r="K26" s="133" t="str">
        <f t="shared" si="1"/>
        <v>017</v>
      </c>
      <c r="L26" s="134" t="s">
        <v>1785</v>
      </c>
      <c r="M26" s="135">
        <f t="shared" si="6"/>
        <v>24</v>
      </c>
      <c r="N26" s="135" t="str">
        <f t="shared" si="2"/>
        <v/>
      </c>
      <c r="O26" s="135">
        <f t="shared" si="4"/>
        <v>0</v>
      </c>
      <c r="P26" s="135">
        <f t="shared" si="3"/>
        <v>0</v>
      </c>
      <c r="Q26" s="139" t="s">
        <v>2578</v>
      </c>
      <c r="R26" s="135">
        <f t="shared" si="5"/>
        <v>0</v>
      </c>
      <c r="S26" s="155" t="s">
        <v>406</v>
      </c>
      <c r="T26" s="54" t="s">
        <v>406</v>
      </c>
    </row>
    <row r="27" spans="3:20">
      <c r="C27" s="47" t="str">
        <f t="shared" si="0"/>
        <v>1A</v>
      </c>
      <c r="K27" s="133" t="str">
        <f t="shared" si="1"/>
        <v>018</v>
      </c>
      <c r="L27" s="134" t="s">
        <v>1791</v>
      </c>
      <c r="M27" s="135">
        <f t="shared" si="6"/>
        <v>25</v>
      </c>
      <c r="N27" s="135" t="str">
        <f t="shared" si="2"/>
        <v/>
      </c>
      <c r="O27" s="135">
        <f t="shared" si="4"/>
        <v>0</v>
      </c>
      <c r="P27" s="135">
        <f t="shared" si="3"/>
        <v>0</v>
      </c>
      <c r="Q27" s="139" t="s">
        <v>2685</v>
      </c>
      <c r="R27" s="135">
        <f t="shared" si="5"/>
        <v>0</v>
      </c>
      <c r="S27" s="155" t="s">
        <v>406</v>
      </c>
      <c r="T27" s="54" t="s">
        <v>406</v>
      </c>
    </row>
    <row r="28" spans="3:20">
      <c r="C28" s="47" t="str">
        <f t="shared" si="0"/>
        <v>1B</v>
      </c>
      <c r="K28" s="133" t="str">
        <f t="shared" si="1"/>
        <v>019</v>
      </c>
      <c r="L28" s="134" t="s">
        <v>1792</v>
      </c>
      <c r="M28" s="135">
        <f t="shared" si="6"/>
        <v>26</v>
      </c>
      <c r="N28" s="135" t="str">
        <f t="shared" si="2"/>
        <v/>
      </c>
      <c r="O28" s="135">
        <f t="shared" si="4"/>
        <v>0</v>
      </c>
      <c r="P28" s="135">
        <f t="shared" si="3"/>
        <v>0</v>
      </c>
      <c r="Q28" s="139" t="s">
        <v>2580</v>
      </c>
      <c r="R28" s="135">
        <f t="shared" si="5"/>
        <v>0</v>
      </c>
      <c r="S28" s="155" t="s">
        <v>406</v>
      </c>
      <c r="T28" s="54" t="s">
        <v>406</v>
      </c>
    </row>
    <row r="29" spans="3:20">
      <c r="C29" s="47" t="str">
        <f t="shared" si="0"/>
        <v>1C</v>
      </c>
      <c r="K29" s="133" t="str">
        <f t="shared" si="1"/>
        <v>01A</v>
      </c>
      <c r="L29" s="134" t="s">
        <v>1786</v>
      </c>
      <c r="M29" s="135">
        <f t="shared" si="6"/>
        <v>27</v>
      </c>
      <c r="N29" s="135" t="str">
        <f t="shared" si="2"/>
        <v/>
      </c>
      <c r="O29" s="135">
        <f t="shared" si="4"/>
        <v>0</v>
      </c>
      <c r="P29" s="135">
        <f t="shared" si="3"/>
        <v>0</v>
      </c>
      <c r="Q29" s="139" t="s">
        <v>2581</v>
      </c>
      <c r="R29" s="135">
        <f t="shared" si="5"/>
        <v>0</v>
      </c>
      <c r="S29" s="155" t="s">
        <v>406</v>
      </c>
      <c r="T29" s="54" t="s">
        <v>406</v>
      </c>
    </row>
    <row r="30" spans="3:20">
      <c r="C30" s="47" t="str">
        <f t="shared" si="0"/>
        <v>1D</v>
      </c>
      <c r="K30" s="133" t="str">
        <f t="shared" si="1"/>
        <v>01B</v>
      </c>
      <c r="L30" s="134" t="s">
        <v>1777</v>
      </c>
      <c r="M30" s="135">
        <f t="shared" si="6"/>
        <v>28</v>
      </c>
      <c r="N30" s="135" t="str">
        <f t="shared" si="2"/>
        <v/>
      </c>
      <c r="O30" s="135">
        <f t="shared" si="4"/>
        <v>0</v>
      </c>
      <c r="P30" s="135">
        <f t="shared" si="3"/>
        <v>0</v>
      </c>
      <c r="Q30" s="139" t="s">
        <v>2582</v>
      </c>
      <c r="R30" s="135">
        <f t="shared" si="5"/>
        <v>0</v>
      </c>
      <c r="S30" s="155" t="s">
        <v>406</v>
      </c>
      <c r="T30" s="54" t="s">
        <v>406</v>
      </c>
    </row>
    <row r="31" spans="3:20">
      <c r="C31" s="47" t="str">
        <f t="shared" si="0"/>
        <v>1E</v>
      </c>
      <c r="K31" s="133" t="str">
        <f t="shared" si="1"/>
        <v>01C</v>
      </c>
      <c r="L31" s="134" t="s">
        <v>1793</v>
      </c>
      <c r="M31" s="135">
        <f t="shared" si="6"/>
        <v>29</v>
      </c>
      <c r="N31" s="135" t="str">
        <f t="shared" si="2"/>
        <v/>
      </c>
      <c r="O31" s="135">
        <f t="shared" si="4"/>
        <v>0</v>
      </c>
      <c r="P31" s="135">
        <f t="shared" si="3"/>
        <v>0</v>
      </c>
      <c r="Q31" s="139" t="s">
        <v>2602</v>
      </c>
      <c r="R31" s="135">
        <f t="shared" si="5"/>
        <v>0</v>
      </c>
      <c r="S31" s="155" t="s">
        <v>406</v>
      </c>
      <c r="T31" s="54" t="s">
        <v>406</v>
      </c>
    </row>
    <row r="32" spans="3:20">
      <c r="C32" s="47" t="str">
        <f t="shared" si="0"/>
        <v>1F</v>
      </c>
      <c r="K32" s="133" t="str">
        <f t="shared" si="1"/>
        <v>01D</v>
      </c>
      <c r="L32" s="134" t="s">
        <v>1794</v>
      </c>
      <c r="M32" s="135">
        <f t="shared" si="6"/>
        <v>30</v>
      </c>
      <c r="N32" s="135" t="str">
        <f t="shared" si="2"/>
        <v/>
      </c>
      <c r="O32" s="135">
        <f t="shared" si="4"/>
        <v>0</v>
      </c>
      <c r="P32" s="135">
        <f>IF(AND(LEN(Q32)=0,LEN(S32)=0),1,0)</f>
        <v>0</v>
      </c>
      <c r="Q32" s="139" t="s">
        <v>2583</v>
      </c>
      <c r="R32" s="135">
        <f t="shared" si="5"/>
        <v>0</v>
      </c>
      <c r="S32" s="155" t="s">
        <v>406</v>
      </c>
      <c r="T32" s="54" t="s">
        <v>406</v>
      </c>
    </row>
    <row r="33" spans="3:20">
      <c r="C33" s="47" t="str">
        <f t="shared" si="0"/>
        <v>20</v>
      </c>
      <c r="K33" s="133" t="str">
        <f t="shared" si="1"/>
        <v>01E</v>
      </c>
      <c r="L33" s="134" t="s">
        <v>1776</v>
      </c>
      <c r="M33" s="135">
        <f t="shared" si="6"/>
        <v>31</v>
      </c>
      <c r="N33" s="135" t="str">
        <f t="shared" si="2"/>
        <v/>
      </c>
      <c r="O33" s="135">
        <f t="shared" si="4"/>
        <v>0</v>
      </c>
      <c r="P33" s="135">
        <f t="shared" ref="P33:P96" si="7">IF(AND(LEN(Q33)=0,LEN(S33)=0),1,0)</f>
        <v>0</v>
      </c>
      <c r="Q33" s="139" t="s">
        <v>2584</v>
      </c>
      <c r="R33" s="135">
        <f t="shared" si="5"/>
        <v>0</v>
      </c>
      <c r="S33" s="155" t="s">
        <v>406</v>
      </c>
      <c r="T33" s="54" t="s">
        <v>406</v>
      </c>
    </row>
    <row r="34" spans="3:20">
      <c r="C34" s="47" t="str">
        <f t="shared" si="0"/>
        <v>21</v>
      </c>
      <c r="K34" s="133" t="str">
        <f t="shared" si="1"/>
        <v>01F</v>
      </c>
      <c r="L34" s="134" t="s">
        <v>1795</v>
      </c>
      <c r="M34" s="135">
        <f t="shared" si="6"/>
        <v>32</v>
      </c>
      <c r="N34" s="135" t="str">
        <f t="shared" si="2"/>
        <v/>
      </c>
      <c r="O34" s="135">
        <f t="shared" si="4"/>
        <v>0</v>
      </c>
      <c r="P34" s="135">
        <f t="shared" si="7"/>
        <v>0</v>
      </c>
      <c r="Q34" s="139" t="s">
        <v>2585</v>
      </c>
      <c r="R34" s="135">
        <f t="shared" si="5"/>
        <v>0</v>
      </c>
      <c r="S34" s="155" t="s">
        <v>406</v>
      </c>
      <c r="T34" s="54" t="s">
        <v>406</v>
      </c>
    </row>
    <row r="35" spans="3:20">
      <c r="C35" s="47" t="str">
        <f t="shared" si="0"/>
        <v>22</v>
      </c>
      <c r="K35" s="133" t="str">
        <f t="shared" si="1"/>
        <v>020</v>
      </c>
      <c r="L35" s="134" t="s">
        <v>1796</v>
      </c>
      <c r="M35" s="135">
        <f t="shared" si="6"/>
        <v>33</v>
      </c>
      <c r="N35" s="135" t="str">
        <f t="shared" ref="N35:N66" si="8">IFERROR(DEC2HEX(MATCH(M35,$O$3:$O$162,0)-1,3)&amp;", ","")</f>
        <v/>
      </c>
      <c r="O35" s="135">
        <f t="shared" si="4"/>
        <v>0</v>
      </c>
      <c r="P35" s="135">
        <f t="shared" si="7"/>
        <v>0</v>
      </c>
      <c r="Q35" s="139" t="s">
        <v>2586</v>
      </c>
      <c r="R35" s="135">
        <f t="shared" si="5"/>
        <v>0</v>
      </c>
      <c r="S35" s="155" t="s">
        <v>406</v>
      </c>
      <c r="T35" s="54" t="s">
        <v>406</v>
      </c>
    </row>
    <row r="36" spans="3:20">
      <c r="C36" s="47" t="str">
        <f t="shared" si="0"/>
        <v>23</v>
      </c>
      <c r="K36" s="133" t="str">
        <f t="shared" si="1"/>
        <v>021</v>
      </c>
      <c r="L36" s="134" t="s">
        <v>1797</v>
      </c>
      <c r="M36" s="135">
        <f t="shared" si="6"/>
        <v>34</v>
      </c>
      <c r="N36" s="135" t="str">
        <f t="shared" si="8"/>
        <v/>
      </c>
      <c r="O36" s="135">
        <f t="shared" si="4"/>
        <v>0</v>
      </c>
      <c r="P36" s="135">
        <f t="shared" si="7"/>
        <v>0</v>
      </c>
      <c r="Q36" s="139" t="s">
        <v>2587</v>
      </c>
      <c r="R36" s="135">
        <f t="shared" si="5"/>
        <v>0</v>
      </c>
      <c r="S36" s="155" t="s">
        <v>406</v>
      </c>
      <c r="T36" s="54" t="s">
        <v>406</v>
      </c>
    </row>
    <row r="37" spans="3:20">
      <c r="C37" s="47" t="str">
        <f t="shared" si="0"/>
        <v>24</v>
      </c>
      <c r="K37" s="133" t="str">
        <f t="shared" si="1"/>
        <v>022</v>
      </c>
      <c r="L37" s="134" t="s">
        <v>1790</v>
      </c>
      <c r="M37" s="135">
        <f t="shared" si="6"/>
        <v>35</v>
      </c>
      <c r="N37" s="135" t="str">
        <f t="shared" si="8"/>
        <v/>
      </c>
      <c r="O37" s="135">
        <f t="shared" si="4"/>
        <v>0</v>
      </c>
      <c r="P37" s="135">
        <f t="shared" si="7"/>
        <v>0</v>
      </c>
      <c r="Q37" s="139" t="s">
        <v>2588</v>
      </c>
      <c r="R37" s="135">
        <f t="shared" si="5"/>
        <v>0</v>
      </c>
      <c r="S37" s="155" t="s">
        <v>406</v>
      </c>
      <c r="T37" s="54" t="s">
        <v>406</v>
      </c>
    </row>
    <row r="38" spans="3:20">
      <c r="C38" s="47" t="str">
        <f t="shared" si="0"/>
        <v>25</v>
      </c>
      <c r="K38" s="133" t="str">
        <f t="shared" si="1"/>
        <v>023</v>
      </c>
      <c r="L38" s="134" t="s">
        <v>1798</v>
      </c>
      <c r="M38" s="135">
        <f t="shared" si="6"/>
        <v>36</v>
      </c>
      <c r="N38" s="135" t="str">
        <f t="shared" si="8"/>
        <v/>
      </c>
      <c r="O38" s="135">
        <f t="shared" si="4"/>
        <v>0</v>
      </c>
      <c r="P38" s="135">
        <f t="shared" si="7"/>
        <v>0</v>
      </c>
      <c r="Q38" s="139" t="s">
        <v>2589</v>
      </c>
      <c r="R38" s="135">
        <f t="shared" si="5"/>
        <v>0</v>
      </c>
      <c r="S38" s="155" t="s">
        <v>406</v>
      </c>
      <c r="T38" s="54" t="s">
        <v>406</v>
      </c>
    </row>
    <row r="39" spans="3:20">
      <c r="C39" s="47" t="str">
        <f t="shared" si="0"/>
        <v>26</v>
      </c>
      <c r="K39" s="133" t="str">
        <f t="shared" si="1"/>
        <v>024</v>
      </c>
      <c r="L39" s="134" t="s">
        <v>1799</v>
      </c>
      <c r="M39" s="135">
        <f t="shared" si="6"/>
        <v>37</v>
      </c>
      <c r="N39" s="135" t="str">
        <f t="shared" si="8"/>
        <v/>
      </c>
      <c r="O39" s="135">
        <f t="shared" si="4"/>
        <v>0</v>
      </c>
      <c r="P39" s="135">
        <f t="shared" si="7"/>
        <v>0</v>
      </c>
      <c r="Q39" s="139" t="s">
        <v>2590</v>
      </c>
      <c r="R39" s="135">
        <f t="shared" si="5"/>
        <v>0</v>
      </c>
      <c r="S39" s="155" t="s">
        <v>406</v>
      </c>
      <c r="T39" s="54" t="s">
        <v>406</v>
      </c>
    </row>
    <row r="40" spans="3:20">
      <c r="C40" s="47" t="str">
        <f t="shared" si="0"/>
        <v>27</v>
      </c>
      <c r="K40" s="133" t="str">
        <f t="shared" si="1"/>
        <v>025</v>
      </c>
      <c r="L40" s="134" t="s">
        <v>1799</v>
      </c>
      <c r="M40" s="135">
        <f t="shared" si="6"/>
        <v>38</v>
      </c>
      <c r="N40" s="135" t="str">
        <f t="shared" si="8"/>
        <v/>
      </c>
      <c r="O40" s="135">
        <f t="shared" si="4"/>
        <v>0</v>
      </c>
      <c r="P40" s="135">
        <f t="shared" si="7"/>
        <v>0</v>
      </c>
      <c r="Q40" s="139" t="s">
        <v>2591</v>
      </c>
      <c r="R40" s="135">
        <f t="shared" si="5"/>
        <v>0</v>
      </c>
      <c r="S40" s="155" t="s">
        <v>406</v>
      </c>
      <c r="T40" s="54" t="s">
        <v>406</v>
      </c>
    </row>
    <row r="41" spans="3:20">
      <c r="C41" s="47" t="str">
        <f t="shared" si="0"/>
        <v>28</v>
      </c>
      <c r="K41" s="133" t="str">
        <f t="shared" si="1"/>
        <v>026</v>
      </c>
      <c r="L41" s="134" t="s">
        <v>1800</v>
      </c>
      <c r="M41" s="135">
        <f t="shared" si="6"/>
        <v>39</v>
      </c>
      <c r="N41" s="135" t="str">
        <f t="shared" si="8"/>
        <v/>
      </c>
      <c r="O41" s="135">
        <f t="shared" si="4"/>
        <v>0</v>
      </c>
      <c r="P41" s="135">
        <f t="shared" si="7"/>
        <v>0</v>
      </c>
      <c r="Q41" s="139" t="s">
        <v>2592</v>
      </c>
      <c r="R41" s="135">
        <f t="shared" si="5"/>
        <v>0</v>
      </c>
      <c r="S41" s="155" t="s">
        <v>406</v>
      </c>
      <c r="T41" s="54" t="s">
        <v>406</v>
      </c>
    </row>
    <row r="42" spans="3:20">
      <c r="C42" s="47" t="str">
        <f t="shared" si="0"/>
        <v>29</v>
      </c>
      <c r="K42" s="133" t="str">
        <f t="shared" si="1"/>
        <v>027</v>
      </c>
      <c r="L42" s="134" t="s">
        <v>1801</v>
      </c>
      <c r="M42" s="135">
        <f t="shared" si="6"/>
        <v>40</v>
      </c>
      <c r="N42" s="135" t="str">
        <f t="shared" si="8"/>
        <v/>
      </c>
      <c r="O42" s="135">
        <f t="shared" si="4"/>
        <v>0</v>
      </c>
      <c r="P42" s="135">
        <f t="shared" si="7"/>
        <v>0</v>
      </c>
      <c r="Q42" s="139" t="s">
        <v>2593</v>
      </c>
      <c r="R42" s="135">
        <f t="shared" si="5"/>
        <v>0</v>
      </c>
      <c r="S42" s="155" t="s">
        <v>406</v>
      </c>
      <c r="T42" s="54" t="s">
        <v>406</v>
      </c>
    </row>
    <row r="43" spans="3:20">
      <c r="C43" s="47" t="str">
        <f t="shared" si="0"/>
        <v>2A</v>
      </c>
      <c r="K43" s="133" t="str">
        <f t="shared" si="1"/>
        <v>028</v>
      </c>
      <c r="L43" s="134" t="s">
        <v>1796</v>
      </c>
      <c r="M43" s="135">
        <f t="shared" si="6"/>
        <v>41</v>
      </c>
      <c r="N43" s="135" t="str">
        <f t="shared" si="8"/>
        <v/>
      </c>
      <c r="O43" s="135">
        <f t="shared" si="4"/>
        <v>0</v>
      </c>
      <c r="P43" s="135">
        <f t="shared" si="7"/>
        <v>0</v>
      </c>
      <c r="Q43" s="139" t="s">
        <v>2686</v>
      </c>
      <c r="R43" s="135">
        <f t="shared" si="5"/>
        <v>0</v>
      </c>
      <c r="S43" s="155" t="s">
        <v>406</v>
      </c>
      <c r="T43" s="54" t="s">
        <v>406</v>
      </c>
    </row>
    <row r="44" spans="3:20">
      <c r="C44" s="47" t="str">
        <f t="shared" si="0"/>
        <v>2B</v>
      </c>
      <c r="K44" s="133" t="str">
        <f t="shared" si="1"/>
        <v>029</v>
      </c>
      <c r="L44" s="134" t="s">
        <v>1792</v>
      </c>
      <c r="M44" s="135">
        <f t="shared" si="6"/>
        <v>42</v>
      </c>
      <c r="N44" s="135" t="str">
        <f t="shared" si="8"/>
        <v/>
      </c>
      <c r="O44" s="135">
        <f t="shared" si="4"/>
        <v>0</v>
      </c>
      <c r="P44" s="135">
        <f t="shared" si="7"/>
        <v>0</v>
      </c>
      <c r="Q44" s="139" t="s">
        <v>2594</v>
      </c>
      <c r="R44" s="135">
        <f t="shared" si="5"/>
        <v>0</v>
      </c>
      <c r="S44" s="155" t="s">
        <v>406</v>
      </c>
      <c r="T44" s="54" t="s">
        <v>406</v>
      </c>
    </row>
    <row r="45" spans="3:20">
      <c r="C45" s="47" t="str">
        <f t="shared" si="0"/>
        <v>2C</v>
      </c>
      <c r="K45" s="133" t="str">
        <f t="shared" si="1"/>
        <v>02A</v>
      </c>
      <c r="L45" s="134" t="s">
        <v>1799</v>
      </c>
      <c r="M45" s="135">
        <f t="shared" si="6"/>
        <v>43</v>
      </c>
      <c r="N45" s="135" t="str">
        <f t="shared" si="8"/>
        <v/>
      </c>
      <c r="O45" s="135">
        <f t="shared" si="4"/>
        <v>0</v>
      </c>
      <c r="P45" s="135">
        <f t="shared" si="7"/>
        <v>0</v>
      </c>
      <c r="Q45" s="139" t="s">
        <v>2595</v>
      </c>
      <c r="R45" s="135">
        <f t="shared" si="5"/>
        <v>0</v>
      </c>
      <c r="S45" s="155" t="s">
        <v>406</v>
      </c>
      <c r="T45" s="54" t="s">
        <v>406</v>
      </c>
    </row>
    <row r="46" spans="3:20">
      <c r="C46" s="47" t="str">
        <f t="shared" si="0"/>
        <v>2D</v>
      </c>
      <c r="K46" s="133" t="str">
        <f t="shared" si="1"/>
        <v>02B</v>
      </c>
      <c r="L46" s="134" t="s">
        <v>1790</v>
      </c>
      <c r="M46" s="135">
        <f t="shared" si="6"/>
        <v>44</v>
      </c>
      <c r="N46" s="135" t="str">
        <f t="shared" si="8"/>
        <v/>
      </c>
      <c r="O46" s="135">
        <f t="shared" si="4"/>
        <v>0</v>
      </c>
      <c r="P46" s="135">
        <f t="shared" si="7"/>
        <v>0</v>
      </c>
      <c r="Q46" s="139" t="s">
        <v>2596</v>
      </c>
      <c r="R46" s="135">
        <f t="shared" si="5"/>
        <v>0</v>
      </c>
      <c r="S46" s="155" t="s">
        <v>406</v>
      </c>
      <c r="T46" s="54" t="s">
        <v>406</v>
      </c>
    </row>
    <row r="47" spans="3:20">
      <c r="C47" s="47" t="str">
        <f t="shared" si="0"/>
        <v>2E</v>
      </c>
      <c r="K47" s="133" t="str">
        <f t="shared" si="1"/>
        <v>02C</v>
      </c>
      <c r="L47" s="134" t="s">
        <v>1788</v>
      </c>
      <c r="M47" s="135">
        <f t="shared" si="6"/>
        <v>45</v>
      </c>
      <c r="N47" s="135" t="str">
        <f t="shared" si="8"/>
        <v/>
      </c>
      <c r="O47" s="135">
        <f t="shared" si="4"/>
        <v>0</v>
      </c>
      <c r="P47" s="135">
        <f t="shared" si="7"/>
        <v>0</v>
      </c>
      <c r="Q47" s="139" t="s">
        <v>2597</v>
      </c>
      <c r="R47" s="135">
        <f t="shared" si="5"/>
        <v>0</v>
      </c>
      <c r="S47" s="155" t="s">
        <v>406</v>
      </c>
      <c r="T47" s="54" t="s">
        <v>406</v>
      </c>
    </row>
    <row r="48" spans="3:20">
      <c r="C48" s="47" t="str">
        <f t="shared" si="0"/>
        <v>2F</v>
      </c>
      <c r="K48" s="133" t="str">
        <f t="shared" si="1"/>
        <v>02D</v>
      </c>
      <c r="L48" s="134" t="s">
        <v>1802</v>
      </c>
      <c r="M48" s="135">
        <f t="shared" si="6"/>
        <v>46</v>
      </c>
      <c r="N48" s="135" t="str">
        <f t="shared" si="8"/>
        <v/>
      </c>
      <c r="O48" s="135">
        <f t="shared" si="4"/>
        <v>0</v>
      </c>
      <c r="P48" s="135">
        <f t="shared" si="7"/>
        <v>0</v>
      </c>
      <c r="Q48" s="139" t="s">
        <v>2598</v>
      </c>
      <c r="R48" s="135">
        <f t="shared" si="5"/>
        <v>0</v>
      </c>
      <c r="S48" s="155" t="s">
        <v>406</v>
      </c>
      <c r="T48" s="54" t="s">
        <v>406</v>
      </c>
    </row>
    <row r="49" spans="3:20">
      <c r="C49" s="47" t="str">
        <f t="shared" si="0"/>
        <v>30</v>
      </c>
      <c r="K49" s="133" t="str">
        <f t="shared" si="1"/>
        <v>02E</v>
      </c>
      <c r="L49" s="134" t="s">
        <v>1802</v>
      </c>
      <c r="M49" s="135">
        <f t="shared" si="6"/>
        <v>47</v>
      </c>
      <c r="N49" s="135" t="str">
        <f t="shared" si="8"/>
        <v/>
      </c>
      <c r="O49" s="135">
        <f t="shared" si="4"/>
        <v>0</v>
      </c>
      <c r="P49" s="135">
        <f t="shared" si="7"/>
        <v>0</v>
      </c>
      <c r="Q49" s="139" t="s">
        <v>2599</v>
      </c>
      <c r="R49" s="135">
        <f t="shared" si="5"/>
        <v>0</v>
      </c>
      <c r="S49" s="155" t="s">
        <v>406</v>
      </c>
      <c r="T49" s="54" t="s">
        <v>406</v>
      </c>
    </row>
    <row r="50" spans="3:20">
      <c r="C50" s="47" t="str">
        <f t="shared" si="0"/>
        <v>31</v>
      </c>
      <c r="K50" s="133" t="str">
        <f t="shared" si="1"/>
        <v>02F</v>
      </c>
      <c r="L50" s="134" t="s">
        <v>1799</v>
      </c>
      <c r="M50" s="135">
        <f t="shared" si="6"/>
        <v>48</v>
      </c>
      <c r="N50" s="135" t="str">
        <f t="shared" si="8"/>
        <v/>
      </c>
      <c r="O50" s="135">
        <f t="shared" si="4"/>
        <v>0</v>
      </c>
      <c r="P50" s="135">
        <f t="shared" si="7"/>
        <v>0</v>
      </c>
      <c r="Q50" s="139" t="s">
        <v>2600</v>
      </c>
      <c r="R50" s="135">
        <f t="shared" si="5"/>
        <v>0</v>
      </c>
      <c r="S50" s="155" t="s">
        <v>406</v>
      </c>
      <c r="T50" s="54" t="s">
        <v>406</v>
      </c>
    </row>
    <row r="51" spans="3:20">
      <c r="C51" s="47" t="str">
        <f t="shared" si="0"/>
        <v>32</v>
      </c>
      <c r="K51" s="133" t="str">
        <f t="shared" si="1"/>
        <v>030</v>
      </c>
      <c r="L51" s="134" t="s">
        <v>1788</v>
      </c>
      <c r="M51" s="135">
        <f t="shared" si="6"/>
        <v>49</v>
      </c>
      <c r="N51" s="135" t="str">
        <f t="shared" si="8"/>
        <v/>
      </c>
      <c r="O51" s="135">
        <f t="shared" si="4"/>
        <v>0</v>
      </c>
      <c r="P51" s="135">
        <f t="shared" si="7"/>
        <v>0</v>
      </c>
      <c r="Q51" s="139" t="s">
        <v>2601</v>
      </c>
      <c r="R51" s="135">
        <f t="shared" si="5"/>
        <v>0</v>
      </c>
      <c r="S51" s="155" t="s">
        <v>406</v>
      </c>
      <c r="T51" s="54" t="s">
        <v>406</v>
      </c>
    </row>
    <row r="52" spans="3:20">
      <c r="C52" s="47" t="str">
        <f t="shared" si="0"/>
        <v>33</v>
      </c>
      <c r="K52" s="133" t="str">
        <f t="shared" si="1"/>
        <v>031</v>
      </c>
      <c r="L52" s="134" t="s">
        <v>1803</v>
      </c>
      <c r="M52" s="135">
        <f t="shared" si="6"/>
        <v>50</v>
      </c>
      <c r="N52" s="135" t="str">
        <f t="shared" si="8"/>
        <v/>
      </c>
      <c r="O52" s="135">
        <f t="shared" si="4"/>
        <v>0</v>
      </c>
      <c r="P52" s="135">
        <f t="shared" si="7"/>
        <v>0</v>
      </c>
      <c r="Q52" s="139" t="s">
        <v>2603</v>
      </c>
      <c r="R52" s="135">
        <f t="shared" si="5"/>
        <v>0</v>
      </c>
      <c r="S52" s="155" t="s">
        <v>406</v>
      </c>
      <c r="T52" s="54" t="s">
        <v>406</v>
      </c>
    </row>
    <row r="53" spans="3:20">
      <c r="C53" s="47" t="str">
        <f t="shared" si="0"/>
        <v>34</v>
      </c>
      <c r="K53" s="133" t="str">
        <f t="shared" si="1"/>
        <v>032</v>
      </c>
      <c r="L53" s="134" t="s">
        <v>1804</v>
      </c>
      <c r="M53" s="135">
        <f t="shared" si="6"/>
        <v>51</v>
      </c>
      <c r="N53" s="135" t="str">
        <f t="shared" si="8"/>
        <v/>
      </c>
      <c r="O53" s="135">
        <f t="shared" si="4"/>
        <v>0</v>
      </c>
      <c r="P53" s="135">
        <f t="shared" si="7"/>
        <v>0</v>
      </c>
      <c r="Q53" s="139" t="s">
        <v>2604</v>
      </c>
      <c r="R53" s="135">
        <f t="shared" si="5"/>
        <v>0</v>
      </c>
      <c r="S53" s="155" t="s">
        <v>406</v>
      </c>
      <c r="T53" s="54" t="s">
        <v>406</v>
      </c>
    </row>
    <row r="54" spans="3:20">
      <c r="C54" s="47" t="str">
        <f t="shared" si="0"/>
        <v>35</v>
      </c>
      <c r="K54" s="133" t="str">
        <f t="shared" si="1"/>
        <v>033</v>
      </c>
      <c r="L54" s="134" t="s">
        <v>1777</v>
      </c>
      <c r="M54" s="135">
        <f t="shared" si="6"/>
        <v>52</v>
      </c>
      <c r="N54" s="135" t="str">
        <f t="shared" si="8"/>
        <v/>
      </c>
      <c r="O54" s="135">
        <f t="shared" si="4"/>
        <v>0</v>
      </c>
      <c r="P54" s="135">
        <f t="shared" si="7"/>
        <v>0</v>
      </c>
      <c r="Q54" s="139" t="s">
        <v>2526</v>
      </c>
      <c r="R54" s="135">
        <f t="shared" si="5"/>
        <v>0</v>
      </c>
      <c r="S54" s="155" t="s">
        <v>406</v>
      </c>
      <c r="T54" s="54" t="s">
        <v>406</v>
      </c>
    </row>
    <row r="55" spans="3:20">
      <c r="C55" s="47" t="str">
        <f t="shared" si="0"/>
        <v>36</v>
      </c>
      <c r="K55" s="133" t="str">
        <f t="shared" si="1"/>
        <v>034</v>
      </c>
      <c r="L55" s="134" t="s">
        <v>1776</v>
      </c>
      <c r="M55" s="135">
        <f t="shared" si="6"/>
        <v>53</v>
      </c>
      <c r="N55" s="135" t="str">
        <f t="shared" si="8"/>
        <v/>
      </c>
      <c r="O55" s="135">
        <f t="shared" si="4"/>
        <v>0</v>
      </c>
      <c r="P55" s="135">
        <f t="shared" si="7"/>
        <v>0</v>
      </c>
      <c r="Q55" s="139" t="s">
        <v>2605</v>
      </c>
      <c r="R55" s="135">
        <f t="shared" si="5"/>
        <v>0</v>
      </c>
      <c r="S55" s="155" t="s">
        <v>406</v>
      </c>
      <c r="T55" s="54" t="s">
        <v>406</v>
      </c>
    </row>
    <row r="56" spans="3:20">
      <c r="C56" s="47" t="str">
        <f t="shared" si="0"/>
        <v>37</v>
      </c>
      <c r="K56" s="133" t="str">
        <f t="shared" si="1"/>
        <v>035</v>
      </c>
      <c r="L56" s="134" t="s">
        <v>1805</v>
      </c>
      <c r="M56" s="135">
        <f t="shared" si="6"/>
        <v>54</v>
      </c>
      <c r="N56" s="135" t="str">
        <f t="shared" si="8"/>
        <v/>
      </c>
      <c r="O56" s="135">
        <f t="shared" si="4"/>
        <v>1</v>
      </c>
      <c r="P56" s="135">
        <f t="shared" si="7"/>
        <v>1</v>
      </c>
      <c r="Q56" s="139" t="s">
        <v>406</v>
      </c>
      <c r="R56" s="135">
        <f t="shared" si="5"/>
        <v>1</v>
      </c>
      <c r="S56" s="155" t="s">
        <v>406</v>
      </c>
      <c r="T56" s="54" t="s">
        <v>406</v>
      </c>
    </row>
    <row r="57" spans="3:20">
      <c r="C57" s="47" t="str">
        <f t="shared" si="0"/>
        <v>38</v>
      </c>
      <c r="K57" s="133" t="str">
        <f t="shared" si="1"/>
        <v>036</v>
      </c>
      <c r="L57" s="134" t="s">
        <v>1806</v>
      </c>
      <c r="M57" s="135">
        <f t="shared" si="6"/>
        <v>55</v>
      </c>
      <c r="N57" s="135" t="str">
        <f t="shared" si="8"/>
        <v/>
      </c>
      <c r="O57" s="135">
        <f t="shared" si="4"/>
        <v>1</v>
      </c>
      <c r="P57" s="135">
        <f t="shared" si="7"/>
        <v>0</v>
      </c>
      <c r="Q57" s="139" t="s">
        <v>2606</v>
      </c>
      <c r="R57" s="135">
        <f t="shared" si="5"/>
        <v>0</v>
      </c>
      <c r="S57" s="155" t="s">
        <v>406</v>
      </c>
      <c r="T57" s="54" t="s">
        <v>406</v>
      </c>
    </row>
    <row r="58" spans="3:20">
      <c r="C58" s="47" t="str">
        <f t="shared" si="0"/>
        <v>39</v>
      </c>
      <c r="K58" s="133" t="str">
        <f t="shared" si="1"/>
        <v>037</v>
      </c>
      <c r="L58" s="134" t="s">
        <v>1807</v>
      </c>
      <c r="M58" s="135">
        <f t="shared" si="6"/>
        <v>56</v>
      </c>
      <c r="N58" s="135" t="str">
        <f t="shared" si="8"/>
        <v/>
      </c>
      <c r="O58" s="135">
        <f t="shared" si="4"/>
        <v>1</v>
      </c>
      <c r="P58" s="135">
        <f t="shared" si="7"/>
        <v>0</v>
      </c>
      <c r="Q58" s="139" t="s">
        <v>2607</v>
      </c>
      <c r="R58" s="135">
        <f t="shared" si="5"/>
        <v>0</v>
      </c>
      <c r="S58" s="155" t="s">
        <v>406</v>
      </c>
      <c r="T58" s="54" t="s">
        <v>406</v>
      </c>
    </row>
    <row r="59" spans="3:20">
      <c r="C59" s="47" t="str">
        <f t="shared" si="0"/>
        <v>3A</v>
      </c>
      <c r="K59" s="133" t="str">
        <f t="shared" si="1"/>
        <v>038</v>
      </c>
      <c r="L59" s="134" t="s">
        <v>1808</v>
      </c>
      <c r="M59" s="135">
        <f t="shared" si="6"/>
        <v>57</v>
      </c>
      <c r="N59" s="135" t="str">
        <f t="shared" si="8"/>
        <v/>
      </c>
      <c r="O59" s="135">
        <f t="shared" si="4"/>
        <v>1</v>
      </c>
      <c r="P59" s="135">
        <f t="shared" si="7"/>
        <v>0</v>
      </c>
      <c r="Q59" s="139" t="s">
        <v>2608</v>
      </c>
      <c r="R59" s="135">
        <f t="shared" si="5"/>
        <v>0</v>
      </c>
      <c r="S59" s="155" t="s">
        <v>406</v>
      </c>
      <c r="T59" s="54" t="s">
        <v>406</v>
      </c>
    </row>
    <row r="60" spans="3:20">
      <c r="C60" s="47" t="str">
        <f t="shared" si="0"/>
        <v>3B</v>
      </c>
      <c r="K60" s="133" t="str">
        <f t="shared" si="1"/>
        <v>039</v>
      </c>
      <c r="L60" s="134" t="s">
        <v>406</v>
      </c>
      <c r="M60" s="135">
        <f t="shared" si="6"/>
        <v>58</v>
      </c>
      <c r="N60" s="135" t="str">
        <f t="shared" si="8"/>
        <v/>
      </c>
      <c r="O60" s="135">
        <f t="shared" si="4"/>
        <v>1</v>
      </c>
      <c r="P60" s="135">
        <f t="shared" si="7"/>
        <v>0</v>
      </c>
      <c r="Q60" s="139" t="s">
        <v>2609</v>
      </c>
      <c r="R60" s="135">
        <f t="shared" si="5"/>
        <v>0</v>
      </c>
      <c r="S60" s="155" t="s">
        <v>406</v>
      </c>
      <c r="T60" s="54" t="s">
        <v>406</v>
      </c>
    </row>
    <row r="61" spans="3:20">
      <c r="C61" s="47" t="str">
        <f t="shared" si="0"/>
        <v>3C</v>
      </c>
      <c r="K61" s="133" t="str">
        <f t="shared" si="1"/>
        <v>03A</v>
      </c>
      <c r="L61" s="134" t="s">
        <v>406</v>
      </c>
      <c r="M61" s="135">
        <f t="shared" si="6"/>
        <v>59</v>
      </c>
      <c r="N61" s="135" t="str">
        <f t="shared" si="8"/>
        <v/>
      </c>
      <c r="O61" s="135">
        <f t="shared" si="4"/>
        <v>1</v>
      </c>
      <c r="P61" s="135">
        <f t="shared" si="7"/>
        <v>0</v>
      </c>
      <c r="Q61" s="139" t="s">
        <v>2609</v>
      </c>
      <c r="R61" s="135">
        <f t="shared" si="5"/>
        <v>0</v>
      </c>
      <c r="S61" s="155" t="s">
        <v>406</v>
      </c>
      <c r="T61" s="54" t="s">
        <v>406</v>
      </c>
    </row>
    <row r="62" spans="3:20">
      <c r="C62" s="47" t="str">
        <f t="shared" si="0"/>
        <v>3D</v>
      </c>
      <c r="K62" s="133" t="str">
        <f t="shared" si="1"/>
        <v>03B</v>
      </c>
      <c r="L62" s="134" t="s">
        <v>406</v>
      </c>
      <c r="M62" s="135">
        <f t="shared" si="6"/>
        <v>60</v>
      </c>
      <c r="N62" s="135" t="str">
        <f t="shared" si="8"/>
        <v/>
      </c>
      <c r="O62" s="135">
        <f t="shared" si="4"/>
        <v>1</v>
      </c>
      <c r="P62" s="135">
        <f t="shared" si="7"/>
        <v>0</v>
      </c>
      <c r="Q62" s="139" t="s">
        <v>2609</v>
      </c>
      <c r="R62" s="135">
        <f t="shared" si="5"/>
        <v>0</v>
      </c>
      <c r="S62" s="155" t="s">
        <v>406</v>
      </c>
      <c r="T62" s="54" t="s">
        <v>406</v>
      </c>
    </row>
    <row r="63" spans="3:20">
      <c r="C63" s="47" t="str">
        <f t="shared" si="0"/>
        <v>3E</v>
      </c>
      <c r="K63" s="133" t="str">
        <f t="shared" si="1"/>
        <v>03C</v>
      </c>
      <c r="L63" s="134" t="s">
        <v>1809</v>
      </c>
      <c r="M63" s="135">
        <f t="shared" si="6"/>
        <v>61</v>
      </c>
      <c r="N63" s="135" t="str">
        <f t="shared" si="8"/>
        <v/>
      </c>
      <c r="O63" s="135">
        <f t="shared" si="4"/>
        <v>1</v>
      </c>
      <c r="P63" s="135">
        <f t="shared" si="7"/>
        <v>0</v>
      </c>
      <c r="Q63" s="139" t="s">
        <v>2610</v>
      </c>
      <c r="R63" s="135">
        <f t="shared" si="5"/>
        <v>0</v>
      </c>
      <c r="S63" s="155" t="s">
        <v>406</v>
      </c>
      <c r="T63" s="54" t="s">
        <v>406</v>
      </c>
    </row>
    <row r="64" spans="3:20">
      <c r="C64" s="47" t="str">
        <f t="shared" si="0"/>
        <v>3F</v>
      </c>
      <c r="K64" s="133" t="str">
        <f t="shared" si="1"/>
        <v>03D</v>
      </c>
      <c r="L64" s="134" t="s">
        <v>1810</v>
      </c>
      <c r="M64" s="135">
        <f t="shared" si="6"/>
        <v>62</v>
      </c>
      <c r="N64" s="135" t="str">
        <f t="shared" si="8"/>
        <v/>
      </c>
      <c r="O64" s="135">
        <f t="shared" si="4"/>
        <v>1</v>
      </c>
      <c r="P64" s="135">
        <f t="shared" si="7"/>
        <v>0</v>
      </c>
      <c r="Q64" s="139" t="s">
        <v>2611</v>
      </c>
      <c r="R64" s="135">
        <f t="shared" si="5"/>
        <v>0</v>
      </c>
      <c r="S64" s="155" t="s">
        <v>406</v>
      </c>
      <c r="T64" s="54" t="s">
        <v>406</v>
      </c>
    </row>
    <row r="65" spans="3:20">
      <c r="C65" s="47" t="str">
        <f t="shared" si="0"/>
        <v>40</v>
      </c>
      <c r="K65" s="133" t="str">
        <f t="shared" si="1"/>
        <v>03E</v>
      </c>
      <c r="L65" s="134" t="s">
        <v>1811</v>
      </c>
      <c r="M65" s="135">
        <f t="shared" si="6"/>
        <v>63</v>
      </c>
      <c r="N65" s="135" t="str">
        <f t="shared" si="8"/>
        <v/>
      </c>
      <c r="O65" s="135">
        <f t="shared" si="4"/>
        <v>1</v>
      </c>
      <c r="P65" s="135">
        <f t="shared" si="7"/>
        <v>0</v>
      </c>
      <c r="Q65" s="139" t="s">
        <v>2612</v>
      </c>
      <c r="R65" s="135">
        <f t="shared" si="5"/>
        <v>0</v>
      </c>
      <c r="S65" s="155" t="s">
        <v>406</v>
      </c>
      <c r="T65" s="54" t="s">
        <v>406</v>
      </c>
    </row>
    <row r="66" spans="3:20">
      <c r="C66" s="47" t="str">
        <f t="shared" ref="C66:C129" si="9">DEC2HEX(ROW()-1,2)</f>
        <v>41</v>
      </c>
      <c r="K66" s="133" t="str">
        <f t="shared" si="1"/>
        <v>03F</v>
      </c>
      <c r="L66" s="134" t="s">
        <v>1812</v>
      </c>
      <c r="M66" s="135">
        <f t="shared" si="6"/>
        <v>64</v>
      </c>
      <c r="N66" s="135" t="str">
        <f t="shared" si="8"/>
        <v/>
      </c>
      <c r="O66" s="135">
        <f t="shared" si="4"/>
        <v>1</v>
      </c>
      <c r="P66" s="135">
        <f t="shared" si="7"/>
        <v>0</v>
      </c>
      <c r="Q66" s="139" t="s">
        <v>2613</v>
      </c>
      <c r="R66" s="135">
        <f t="shared" si="5"/>
        <v>0</v>
      </c>
      <c r="S66" s="155" t="s">
        <v>406</v>
      </c>
      <c r="T66" s="54" t="s">
        <v>406</v>
      </c>
    </row>
    <row r="67" spans="3:20">
      <c r="C67" s="47" t="str">
        <f t="shared" si="9"/>
        <v>42</v>
      </c>
      <c r="K67" s="133" t="str">
        <f t="shared" ref="K67:K130" si="10">DEC2HEX(ROW()-3,3)</f>
        <v>040</v>
      </c>
      <c r="L67" s="134" t="s">
        <v>1813</v>
      </c>
      <c r="M67" s="135">
        <f t="shared" si="6"/>
        <v>65</v>
      </c>
      <c r="N67" s="135" t="str">
        <f t="shared" ref="N67:N98" si="11">IFERROR(DEC2HEX(MATCH(M67,$O$3:$O$162,0)-1,3)&amp;", ","")</f>
        <v/>
      </c>
      <c r="O67" s="135">
        <f t="shared" si="4"/>
        <v>1</v>
      </c>
      <c r="P67" s="135">
        <f t="shared" si="7"/>
        <v>0</v>
      </c>
      <c r="Q67" s="139" t="s">
        <v>2614</v>
      </c>
      <c r="R67" s="135">
        <f t="shared" si="5"/>
        <v>0</v>
      </c>
      <c r="S67" s="155" t="s">
        <v>406</v>
      </c>
      <c r="T67" s="54" t="s">
        <v>406</v>
      </c>
    </row>
    <row r="68" spans="3:20">
      <c r="C68" s="47" t="str">
        <f t="shared" si="9"/>
        <v>43</v>
      </c>
      <c r="K68" s="133" t="str">
        <f t="shared" si="10"/>
        <v>041</v>
      </c>
      <c r="L68" s="134" t="s">
        <v>1814</v>
      </c>
      <c r="M68" s="135">
        <f t="shared" si="6"/>
        <v>66</v>
      </c>
      <c r="N68" s="135" t="str">
        <f t="shared" si="11"/>
        <v/>
      </c>
      <c r="O68" s="135">
        <f t="shared" ref="O68:O131" si="12">O67+P68</f>
        <v>1</v>
      </c>
      <c r="P68" s="135">
        <f t="shared" si="7"/>
        <v>0</v>
      </c>
      <c r="Q68" s="139" t="s">
        <v>2548</v>
      </c>
      <c r="R68" s="135">
        <f t="shared" ref="R68:R131" si="13">P68</f>
        <v>0</v>
      </c>
      <c r="S68" s="155" t="s">
        <v>406</v>
      </c>
      <c r="T68" s="54" t="s">
        <v>406</v>
      </c>
    </row>
    <row r="69" spans="3:20">
      <c r="C69" s="47" t="str">
        <f t="shared" si="9"/>
        <v>44</v>
      </c>
      <c r="K69" s="133" t="str">
        <f t="shared" si="10"/>
        <v>042</v>
      </c>
      <c r="L69" s="134" t="s">
        <v>1807</v>
      </c>
      <c r="M69" s="135">
        <f t="shared" ref="M69:M132" si="14">M68+1</f>
        <v>67</v>
      </c>
      <c r="N69" s="135" t="str">
        <f t="shared" si="11"/>
        <v/>
      </c>
      <c r="O69" s="135">
        <f t="shared" si="12"/>
        <v>1</v>
      </c>
      <c r="P69" s="135">
        <f t="shared" si="7"/>
        <v>0</v>
      </c>
      <c r="Q69" s="139" t="s">
        <v>2540</v>
      </c>
      <c r="R69" s="135">
        <f t="shared" si="13"/>
        <v>0</v>
      </c>
      <c r="S69" s="155" t="s">
        <v>406</v>
      </c>
      <c r="T69" s="54" t="s">
        <v>406</v>
      </c>
    </row>
    <row r="70" spans="3:20">
      <c r="C70" s="47" t="str">
        <f t="shared" si="9"/>
        <v>45</v>
      </c>
      <c r="K70" s="133" t="str">
        <f t="shared" si="10"/>
        <v>043</v>
      </c>
      <c r="L70" s="134" t="s">
        <v>1815</v>
      </c>
      <c r="M70" s="135">
        <f t="shared" si="14"/>
        <v>68</v>
      </c>
      <c r="N70" s="135" t="str">
        <f t="shared" si="11"/>
        <v/>
      </c>
      <c r="O70" s="135">
        <f t="shared" si="12"/>
        <v>1</v>
      </c>
      <c r="P70" s="135">
        <f t="shared" si="7"/>
        <v>0</v>
      </c>
      <c r="Q70" s="139" t="s">
        <v>2558</v>
      </c>
      <c r="R70" s="135">
        <f t="shared" si="13"/>
        <v>0</v>
      </c>
      <c r="S70" s="155" t="s">
        <v>406</v>
      </c>
      <c r="T70" s="54" t="s">
        <v>406</v>
      </c>
    </row>
    <row r="71" spans="3:20">
      <c r="C71" s="47" t="str">
        <f t="shared" si="9"/>
        <v>46</v>
      </c>
      <c r="K71" s="133" t="str">
        <f t="shared" si="10"/>
        <v>044</v>
      </c>
      <c r="L71" s="134" t="s">
        <v>1816</v>
      </c>
      <c r="M71" s="135">
        <f t="shared" si="14"/>
        <v>69</v>
      </c>
      <c r="N71" s="135" t="str">
        <f t="shared" si="11"/>
        <v/>
      </c>
      <c r="O71" s="135">
        <f t="shared" si="12"/>
        <v>1</v>
      </c>
      <c r="P71" s="135">
        <f t="shared" si="7"/>
        <v>0</v>
      </c>
      <c r="Q71" s="139" t="s">
        <v>2540</v>
      </c>
      <c r="R71" s="135">
        <f t="shared" si="13"/>
        <v>0</v>
      </c>
      <c r="S71" s="155" t="s">
        <v>406</v>
      </c>
      <c r="T71" s="54" t="s">
        <v>406</v>
      </c>
    </row>
    <row r="72" spans="3:20">
      <c r="C72" s="47" t="str">
        <f t="shared" si="9"/>
        <v>47</v>
      </c>
      <c r="K72" s="133" t="str">
        <f t="shared" si="10"/>
        <v>045</v>
      </c>
      <c r="L72" s="134" t="s">
        <v>1817</v>
      </c>
      <c r="M72" s="135">
        <f t="shared" si="14"/>
        <v>70</v>
      </c>
      <c r="N72" s="135" t="str">
        <f t="shared" si="11"/>
        <v/>
      </c>
      <c r="O72" s="135">
        <f t="shared" si="12"/>
        <v>1</v>
      </c>
      <c r="P72" s="135">
        <f t="shared" si="7"/>
        <v>0</v>
      </c>
      <c r="Q72" s="139" t="s">
        <v>2559</v>
      </c>
      <c r="R72" s="135">
        <f t="shared" si="13"/>
        <v>0</v>
      </c>
      <c r="S72" s="155" t="s">
        <v>406</v>
      </c>
      <c r="T72" s="54" t="s">
        <v>406</v>
      </c>
    </row>
    <row r="73" spans="3:20">
      <c r="C73" s="47" t="str">
        <f t="shared" si="9"/>
        <v>48</v>
      </c>
      <c r="K73" s="133" t="str">
        <f t="shared" si="10"/>
        <v>046</v>
      </c>
      <c r="L73" s="134" t="s">
        <v>1808</v>
      </c>
      <c r="M73" s="135">
        <f t="shared" si="14"/>
        <v>71</v>
      </c>
      <c r="N73" s="135" t="str">
        <f t="shared" si="11"/>
        <v/>
      </c>
      <c r="O73" s="135">
        <f t="shared" si="12"/>
        <v>1</v>
      </c>
      <c r="P73" s="135">
        <f t="shared" si="7"/>
        <v>0</v>
      </c>
      <c r="Q73" s="139" t="s">
        <v>2542</v>
      </c>
      <c r="R73" s="135">
        <f t="shared" si="13"/>
        <v>0</v>
      </c>
      <c r="S73" s="155" t="s">
        <v>406</v>
      </c>
      <c r="T73" s="54" t="s">
        <v>406</v>
      </c>
    </row>
    <row r="74" spans="3:20">
      <c r="C74" s="47" t="str">
        <f t="shared" si="9"/>
        <v>49</v>
      </c>
      <c r="K74" s="133" t="str">
        <f t="shared" si="10"/>
        <v>047</v>
      </c>
      <c r="L74" s="134" t="s">
        <v>1818</v>
      </c>
      <c r="M74" s="135">
        <f t="shared" si="14"/>
        <v>72</v>
      </c>
      <c r="N74" s="135" t="str">
        <f t="shared" si="11"/>
        <v/>
      </c>
      <c r="O74" s="135">
        <f t="shared" si="12"/>
        <v>1</v>
      </c>
      <c r="P74" s="135">
        <f t="shared" si="7"/>
        <v>0</v>
      </c>
      <c r="Q74" s="139" t="s">
        <v>2542</v>
      </c>
      <c r="R74" s="135">
        <f t="shared" si="13"/>
        <v>0</v>
      </c>
      <c r="S74" s="155" t="s">
        <v>406</v>
      </c>
      <c r="T74" s="54" t="s">
        <v>406</v>
      </c>
    </row>
    <row r="75" spans="3:20">
      <c r="C75" s="47" t="str">
        <f t="shared" si="9"/>
        <v>4A</v>
      </c>
      <c r="K75" s="133" t="str">
        <f t="shared" si="10"/>
        <v>048</v>
      </c>
      <c r="L75" s="134" t="s">
        <v>1819</v>
      </c>
      <c r="M75" s="135">
        <f t="shared" si="14"/>
        <v>73</v>
      </c>
      <c r="N75" s="135" t="str">
        <f t="shared" si="11"/>
        <v/>
      </c>
      <c r="O75" s="135">
        <f t="shared" si="12"/>
        <v>1</v>
      </c>
      <c r="P75" s="135">
        <f t="shared" si="7"/>
        <v>0</v>
      </c>
      <c r="Q75" s="139" t="s">
        <v>2547</v>
      </c>
      <c r="R75" s="135">
        <f t="shared" si="13"/>
        <v>0</v>
      </c>
      <c r="S75" s="155" t="s">
        <v>406</v>
      </c>
      <c r="T75" s="54" t="s">
        <v>406</v>
      </c>
    </row>
    <row r="76" spans="3:20">
      <c r="C76" s="47" t="str">
        <f t="shared" si="9"/>
        <v>4B</v>
      </c>
      <c r="K76" s="133" t="str">
        <f t="shared" si="10"/>
        <v>049</v>
      </c>
      <c r="L76" s="134" t="s">
        <v>1820</v>
      </c>
      <c r="M76" s="135">
        <f t="shared" si="14"/>
        <v>74</v>
      </c>
      <c r="N76" s="135" t="str">
        <f t="shared" si="11"/>
        <v/>
      </c>
      <c r="O76" s="135">
        <f t="shared" si="12"/>
        <v>1</v>
      </c>
      <c r="P76" s="135">
        <f t="shared" si="7"/>
        <v>0</v>
      </c>
      <c r="Q76" s="139" t="s">
        <v>2549</v>
      </c>
      <c r="R76" s="135">
        <f t="shared" si="13"/>
        <v>0</v>
      </c>
      <c r="S76" s="155" t="s">
        <v>406</v>
      </c>
      <c r="T76" s="54" t="s">
        <v>406</v>
      </c>
    </row>
    <row r="77" spans="3:20">
      <c r="C77" s="47" t="str">
        <f t="shared" si="9"/>
        <v>4C</v>
      </c>
      <c r="K77" s="133" t="str">
        <f t="shared" si="10"/>
        <v>04A</v>
      </c>
      <c r="L77" s="134" t="s">
        <v>1775</v>
      </c>
      <c r="M77" s="135">
        <f t="shared" si="14"/>
        <v>75</v>
      </c>
      <c r="N77" s="135" t="str">
        <f t="shared" si="11"/>
        <v/>
      </c>
      <c r="O77" s="135">
        <f t="shared" si="12"/>
        <v>1</v>
      </c>
      <c r="P77" s="135">
        <f t="shared" si="7"/>
        <v>0</v>
      </c>
      <c r="Q77" s="139" t="s">
        <v>2616</v>
      </c>
      <c r="R77" s="135">
        <f t="shared" si="13"/>
        <v>0</v>
      </c>
      <c r="S77" s="155" t="s">
        <v>2956</v>
      </c>
      <c r="T77" s="54" t="s">
        <v>406</v>
      </c>
    </row>
    <row r="78" spans="3:20">
      <c r="C78" s="47" t="str">
        <f t="shared" si="9"/>
        <v>4D</v>
      </c>
      <c r="K78" s="133" t="str">
        <f t="shared" si="10"/>
        <v>04B</v>
      </c>
      <c r="L78" s="134" t="s">
        <v>1805</v>
      </c>
      <c r="M78" s="135">
        <f t="shared" si="14"/>
        <v>76</v>
      </c>
      <c r="N78" s="135" t="str">
        <f t="shared" si="11"/>
        <v/>
      </c>
      <c r="O78" s="135">
        <f t="shared" si="12"/>
        <v>1</v>
      </c>
      <c r="P78" s="135">
        <f t="shared" si="7"/>
        <v>0</v>
      </c>
      <c r="Q78" s="139" t="s">
        <v>2617</v>
      </c>
      <c r="R78" s="135">
        <f t="shared" si="13"/>
        <v>0</v>
      </c>
      <c r="S78" s="155" t="s">
        <v>2956</v>
      </c>
      <c r="T78" s="54" t="s">
        <v>406</v>
      </c>
    </row>
    <row r="79" spans="3:20">
      <c r="C79" s="47" t="str">
        <f t="shared" si="9"/>
        <v>4E</v>
      </c>
      <c r="K79" s="133" t="str">
        <f t="shared" si="10"/>
        <v>04C</v>
      </c>
      <c r="L79" s="134" t="s">
        <v>1810</v>
      </c>
      <c r="M79" s="135">
        <f t="shared" si="14"/>
        <v>77</v>
      </c>
      <c r="N79" s="135" t="str">
        <f t="shared" si="11"/>
        <v/>
      </c>
      <c r="O79" s="135">
        <f t="shared" si="12"/>
        <v>1</v>
      </c>
      <c r="P79" s="135">
        <f t="shared" si="7"/>
        <v>0</v>
      </c>
      <c r="Q79" s="139" t="s">
        <v>2635</v>
      </c>
      <c r="R79" s="135">
        <f t="shared" si="13"/>
        <v>0</v>
      </c>
      <c r="S79" s="155" t="s">
        <v>2956</v>
      </c>
      <c r="T79" s="54" t="s">
        <v>406</v>
      </c>
    </row>
    <row r="80" spans="3:20">
      <c r="C80" s="47" t="str">
        <f t="shared" si="9"/>
        <v>4F</v>
      </c>
      <c r="K80" s="133" t="str">
        <f t="shared" si="10"/>
        <v>04D</v>
      </c>
      <c r="L80" s="134" t="s">
        <v>1812</v>
      </c>
      <c r="M80" s="135">
        <f t="shared" si="14"/>
        <v>78</v>
      </c>
      <c r="N80" s="135" t="str">
        <f t="shared" si="11"/>
        <v/>
      </c>
      <c r="O80" s="135">
        <f t="shared" si="12"/>
        <v>1</v>
      </c>
      <c r="P80" s="135">
        <f t="shared" si="7"/>
        <v>0</v>
      </c>
      <c r="Q80" s="139" t="s">
        <v>2636</v>
      </c>
      <c r="R80" s="135">
        <f t="shared" si="13"/>
        <v>0</v>
      </c>
      <c r="S80" s="155" t="s">
        <v>2956</v>
      </c>
      <c r="T80" s="54" t="s">
        <v>406</v>
      </c>
    </row>
    <row r="81" spans="3:20">
      <c r="C81" s="47" t="str">
        <f t="shared" si="9"/>
        <v>50</v>
      </c>
      <c r="K81" s="133" t="str">
        <f t="shared" si="10"/>
        <v>04E</v>
      </c>
      <c r="L81" s="134" t="s">
        <v>1821</v>
      </c>
      <c r="M81" s="135">
        <f t="shared" si="14"/>
        <v>79</v>
      </c>
      <c r="N81" s="135" t="str">
        <f t="shared" si="11"/>
        <v/>
      </c>
      <c r="O81" s="135">
        <f t="shared" si="12"/>
        <v>1</v>
      </c>
      <c r="P81" s="135">
        <f t="shared" si="7"/>
        <v>0</v>
      </c>
      <c r="Q81" s="139" t="s">
        <v>2618</v>
      </c>
      <c r="R81" s="135">
        <f t="shared" si="13"/>
        <v>0</v>
      </c>
      <c r="S81" s="155" t="s">
        <v>2956</v>
      </c>
      <c r="T81" s="54" t="s">
        <v>406</v>
      </c>
    </row>
    <row r="82" spans="3:20">
      <c r="C82" s="47" t="str">
        <f t="shared" si="9"/>
        <v>51</v>
      </c>
      <c r="K82" s="133" t="str">
        <f t="shared" si="10"/>
        <v>04F</v>
      </c>
      <c r="L82" s="134" t="s">
        <v>1806</v>
      </c>
      <c r="M82" s="135">
        <f t="shared" si="14"/>
        <v>80</v>
      </c>
      <c r="N82" s="135" t="str">
        <f t="shared" si="11"/>
        <v/>
      </c>
      <c r="O82" s="135">
        <f t="shared" si="12"/>
        <v>1</v>
      </c>
      <c r="P82" s="135">
        <f t="shared" si="7"/>
        <v>0</v>
      </c>
      <c r="Q82" s="139" t="s">
        <v>2619</v>
      </c>
      <c r="R82" s="135">
        <f t="shared" si="13"/>
        <v>0</v>
      </c>
      <c r="S82" s="155" t="s">
        <v>2956</v>
      </c>
      <c r="T82" s="54" t="s">
        <v>406</v>
      </c>
    </row>
    <row r="83" spans="3:20">
      <c r="C83" s="47" t="str">
        <f t="shared" si="9"/>
        <v>52</v>
      </c>
      <c r="K83" s="133" t="str">
        <f t="shared" si="10"/>
        <v>050</v>
      </c>
      <c r="L83" s="134" t="s">
        <v>1807</v>
      </c>
      <c r="M83" s="135">
        <f t="shared" si="14"/>
        <v>81</v>
      </c>
      <c r="N83" s="135" t="str">
        <f t="shared" si="11"/>
        <v/>
      </c>
      <c r="O83" s="135">
        <f t="shared" si="12"/>
        <v>1</v>
      </c>
      <c r="P83" s="135">
        <f t="shared" si="7"/>
        <v>0</v>
      </c>
      <c r="Q83" s="139" t="s">
        <v>2637</v>
      </c>
      <c r="R83" s="135">
        <f t="shared" si="13"/>
        <v>0</v>
      </c>
      <c r="S83" s="155" t="s">
        <v>2956</v>
      </c>
      <c r="T83" s="54" t="s">
        <v>406</v>
      </c>
    </row>
    <row r="84" spans="3:20">
      <c r="C84" s="47" t="str">
        <f t="shared" si="9"/>
        <v>53</v>
      </c>
      <c r="K84" s="133" t="str">
        <f t="shared" si="10"/>
        <v>051</v>
      </c>
      <c r="L84" s="134" t="s">
        <v>1816</v>
      </c>
      <c r="M84" s="135">
        <f t="shared" si="14"/>
        <v>82</v>
      </c>
      <c r="N84" s="135" t="str">
        <f t="shared" si="11"/>
        <v/>
      </c>
      <c r="O84" s="135">
        <f t="shared" si="12"/>
        <v>1</v>
      </c>
      <c r="P84" s="135">
        <f t="shared" si="7"/>
        <v>0</v>
      </c>
      <c r="Q84" s="139" t="s">
        <v>2620</v>
      </c>
      <c r="R84" s="135">
        <f t="shared" si="13"/>
        <v>0</v>
      </c>
      <c r="S84" s="155" t="s">
        <v>2956</v>
      </c>
      <c r="T84" s="54" t="s">
        <v>406</v>
      </c>
    </row>
    <row r="85" spans="3:20">
      <c r="C85" s="47" t="str">
        <f t="shared" si="9"/>
        <v>54</v>
      </c>
      <c r="K85" s="133" t="str">
        <f t="shared" si="10"/>
        <v>052</v>
      </c>
      <c r="L85" s="134" t="s">
        <v>1818</v>
      </c>
      <c r="M85" s="135">
        <f t="shared" si="14"/>
        <v>83</v>
      </c>
      <c r="N85" s="135" t="str">
        <f t="shared" si="11"/>
        <v/>
      </c>
      <c r="O85" s="135">
        <f t="shared" si="12"/>
        <v>1</v>
      </c>
      <c r="P85" s="135">
        <f t="shared" si="7"/>
        <v>0</v>
      </c>
      <c r="Q85" s="139" t="s">
        <v>2621</v>
      </c>
      <c r="R85" s="135">
        <f t="shared" si="13"/>
        <v>0</v>
      </c>
      <c r="S85" s="155" t="s">
        <v>2956</v>
      </c>
      <c r="T85" s="54" t="s">
        <v>406</v>
      </c>
    </row>
    <row r="86" spans="3:20">
      <c r="C86" s="47" t="str">
        <f t="shared" si="9"/>
        <v>55</v>
      </c>
      <c r="K86" s="133" t="str">
        <f t="shared" si="10"/>
        <v>053</v>
      </c>
      <c r="L86" s="134" t="s">
        <v>1822</v>
      </c>
      <c r="M86" s="135">
        <f t="shared" si="14"/>
        <v>84</v>
      </c>
      <c r="N86" s="135" t="str">
        <f t="shared" si="11"/>
        <v/>
      </c>
      <c r="O86" s="135">
        <f t="shared" si="12"/>
        <v>1</v>
      </c>
      <c r="P86" s="135">
        <f t="shared" si="7"/>
        <v>0</v>
      </c>
      <c r="Q86" s="139" t="s">
        <v>2622</v>
      </c>
      <c r="R86" s="135">
        <f t="shared" si="13"/>
        <v>0</v>
      </c>
      <c r="S86" s="155" t="s">
        <v>2956</v>
      </c>
      <c r="T86" s="54" t="s">
        <v>406</v>
      </c>
    </row>
    <row r="87" spans="3:20">
      <c r="C87" s="47" t="str">
        <f t="shared" si="9"/>
        <v>56</v>
      </c>
      <c r="K87" s="133" t="str">
        <f t="shared" si="10"/>
        <v>054</v>
      </c>
      <c r="L87" s="134" t="s">
        <v>1823</v>
      </c>
      <c r="M87" s="135">
        <f t="shared" si="14"/>
        <v>85</v>
      </c>
      <c r="N87" s="135" t="str">
        <f t="shared" si="11"/>
        <v/>
      </c>
      <c r="O87" s="135">
        <f t="shared" si="12"/>
        <v>1</v>
      </c>
      <c r="P87" s="135">
        <f t="shared" si="7"/>
        <v>0</v>
      </c>
      <c r="Q87" s="139" t="s">
        <v>2623</v>
      </c>
      <c r="R87" s="135">
        <f t="shared" si="13"/>
        <v>0</v>
      </c>
      <c r="S87" s="155" t="s">
        <v>2956</v>
      </c>
      <c r="T87" s="54" t="s">
        <v>406</v>
      </c>
    </row>
    <row r="88" spans="3:20">
      <c r="C88" s="47" t="str">
        <f t="shared" si="9"/>
        <v>57</v>
      </c>
      <c r="K88" s="133" t="str">
        <f t="shared" si="10"/>
        <v>055</v>
      </c>
      <c r="L88" s="134" t="s">
        <v>1808</v>
      </c>
      <c r="M88" s="135">
        <f t="shared" si="14"/>
        <v>86</v>
      </c>
      <c r="N88" s="135" t="str">
        <f t="shared" si="11"/>
        <v/>
      </c>
      <c r="O88" s="135">
        <f t="shared" si="12"/>
        <v>1</v>
      </c>
      <c r="P88" s="135">
        <f t="shared" si="7"/>
        <v>0</v>
      </c>
      <c r="Q88" s="139" t="s">
        <v>2624</v>
      </c>
      <c r="R88" s="135">
        <f t="shared" si="13"/>
        <v>0</v>
      </c>
      <c r="S88" s="155" t="s">
        <v>2956</v>
      </c>
      <c r="T88" s="54" t="s">
        <v>406</v>
      </c>
    </row>
    <row r="89" spans="3:20">
      <c r="C89" s="47" t="str">
        <f t="shared" si="9"/>
        <v>58</v>
      </c>
      <c r="K89" s="133" t="str">
        <f t="shared" si="10"/>
        <v>056</v>
      </c>
      <c r="L89" s="134" t="s">
        <v>1824</v>
      </c>
      <c r="M89" s="135">
        <f t="shared" si="14"/>
        <v>87</v>
      </c>
      <c r="N89" s="135" t="str">
        <f t="shared" si="11"/>
        <v/>
      </c>
      <c r="O89" s="135">
        <f t="shared" si="12"/>
        <v>1</v>
      </c>
      <c r="P89" s="135">
        <f t="shared" si="7"/>
        <v>0</v>
      </c>
      <c r="Q89" s="139" t="s">
        <v>2625</v>
      </c>
      <c r="R89" s="135">
        <f t="shared" si="13"/>
        <v>0</v>
      </c>
      <c r="S89" s="155" t="s">
        <v>2956</v>
      </c>
      <c r="T89" s="54" t="s">
        <v>406</v>
      </c>
    </row>
    <row r="90" spans="3:20">
      <c r="C90" s="47" t="str">
        <f t="shared" si="9"/>
        <v>59</v>
      </c>
      <c r="K90" s="133" t="str">
        <f t="shared" si="10"/>
        <v>057</v>
      </c>
      <c r="L90" s="134" t="s">
        <v>1825</v>
      </c>
      <c r="M90" s="135">
        <f t="shared" si="14"/>
        <v>88</v>
      </c>
      <c r="N90" s="135" t="str">
        <f t="shared" si="11"/>
        <v/>
      </c>
      <c r="O90" s="135">
        <f t="shared" si="12"/>
        <v>1</v>
      </c>
      <c r="P90" s="135">
        <f t="shared" si="7"/>
        <v>0</v>
      </c>
      <c r="Q90" s="139" t="s">
        <v>2626</v>
      </c>
      <c r="R90" s="135">
        <f t="shared" si="13"/>
        <v>0</v>
      </c>
      <c r="S90" s="155" t="s">
        <v>2956</v>
      </c>
      <c r="T90" s="54" t="s">
        <v>406</v>
      </c>
    </row>
    <row r="91" spans="3:20">
      <c r="C91" s="47" t="str">
        <f t="shared" si="9"/>
        <v>5A</v>
      </c>
      <c r="K91" s="133" t="str">
        <f t="shared" si="10"/>
        <v>058</v>
      </c>
      <c r="L91" s="134" t="s">
        <v>1826</v>
      </c>
      <c r="M91" s="135">
        <f t="shared" si="14"/>
        <v>89</v>
      </c>
      <c r="N91" s="135" t="str">
        <f t="shared" si="11"/>
        <v/>
      </c>
      <c r="O91" s="135">
        <f t="shared" si="12"/>
        <v>1</v>
      </c>
      <c r="P91" s="135">
        <f t="shared" si="7"/>
        <v>0</v>
      </c>
      <c r="Q91" s="139" t="s">
        <v>2627</v>
      </c>
      <c r="R91" s="135">
        <f t="shared" si="13"/>
        <v>0</v>
      </c>
      <c r="S91" s="155" t="s">
        <v>2956</v>
      </c>
      <c r="T91" s="54" t="s">
        <v>406</v>
      </c>
    </row>
    <row r="92" spans="3:20">
      <c r="C92" s="47" t="str">
        <f t="shared" si="9"/>
        <v>5B</v>
      </c>
      <c r="K92" s="133" t="str">
        <f t="shared" si="10"/>
        <v>059</v>
      </c>
      <c r="L92" s="134" t="s">
        <v>1827</v>
      </c>
      <c r="M92" s="135">
        <f t="shared" si="14"/>
        <v>90</v>
      </c>
      <c r="N92" s="135" t="str">
        <f t="shared" si="11"/>
        <v/>
      </c>
      <c r="O92" s="135">
        <f t="shared" si="12"/>
        <v>1</v>
      </c>
      <c r="P92" s="135">
        <f t="shared" si="7"/>
        <v>0</v>
      </c>
      <c r="Q92" s="139" t="s">
        <v>2628</v>
      </c>
      <c r="R92" s="135">
        <f t="shared" si="13"/>
        <v>0</v>
      </c>
      <c r="S92" s="155" t="s">
        <v>2956</v>
      </c>
      <c r="T92" s="54" t="s">
        <v>406</v>
      </c>
    </row>
    <row r="93" spans="3:20">
      <c r="C93" s="47" t="str">
        <f t="shared" si="9"/>
        <v>5C</v>
      </c>
      <c r="K93" s="133" t="str">
        <f t="shared" si="10"/>
        <v>05A</v>
      </c>
      <c r="L93" s="134" t="s">
        <v>1828</v>
      </c>
      <c r="M93" s="135">
        <f t="shared" si="14"/>
        <v>91</v>
      </c>
      <c r="N93" s="135" t="str">
        <f t="shared" si="11"/>
        <v/>
      </c>
      <c r="O93" s="135">
        <f t="shared" si="12"/>
        <v>1</v>
      </c>
      <c r="P93" s="135">
        <f t="shared" si="7"/>
        <v>0</v>
      </c>
      <c r="Q93" s="139" t="s">
        <v>2629</v>
      </c>
      <c r="R93" s="135">
        <f t="shared" si="13"/>
        <v>0</v>
      </c>
      <c r="S93" s="155" t="s">
        <v>2956</v>
      </c>
      <c r="T93" s="54" t="s">
        <v>406</v>
      </c>
    </row>
    <row r="94" spans="3:20">
      <c r="C94" s="47" t="str">
        <f t="shared" si="9"/>
        <v>5D</v>
      </c>
      <c r="K94" s="133" t="str">
        <f t="shared" si="10"/>
        <v>05B</v>
      </c>
      <c r="L94" s="134" t="s">
        <v>1829</v>
      </c>
      <c r="M94" s="135">
        <f t="shared" si="14"/>
        <v>92</v>
      </c>
      <c r="N94" s="135" t="str">
        <f t="shared" si="11"/>
        <v/>
      </c>
      <c r="O94" s="135">
        <f t="shared" si="12"/>
        <v>1</v>
      </c>
      <c r="P94" s="135">
        <f t="shared" si="7"/>
        <v>0</v>
      </c>
      <c r="Q94" s="139" t="s">
        <v>2615</v>
      </c>
      <c r="R94" s="135">
        <f t="shared" si="13"/>
        <v>0</v>
      </c>
      <c r="S94" s="155" t="s">
        <v>2956</v>
      </c>
      <c r="T94" s="54" t="s">
        <v>406</v>
      </c>
    </row>
    <row r="95" spans="3:20">
      <c r="C95" s="47" t="str">
        <f t="shared" si="9"/>
        <v>5E</v>
      </c>
      <c r="K95" s="133" t="str">
        <f t="shared" si="10"/>
        <v>05C</v>
      </c>
      <c r="L95" s="134" t="s">
        <v>1830</v>
      </c>
      <c r="M95" s="135">
        <f t="shared" si="14"/>
        <v>93</v>
      </c>
      <c r="N95" s="135" t="str">
        <f t="shared" si="11"/>
        <v/>
      </c>
      <c r="O95" s="135">
        <f t="shared" si="12"/>
        <v>1</v>
      </c>
      <c r="P95" s="135">
        <f t="shared" si="7"/>
        <v>0</v>
      </c>
      <c r="Q95" s="139" t="s">
        <v>2630</v>
      </c>
      <c r="R95" s="135">
        <f t="shared" si="13"/>
        <v>0</v>
      </c>
      <c r="S95" s="155" t="s">
        <v>2956</v>
      </c>
      <c r="T95" s="54" t="s">
        <v>406</v>
      </c>
    </row>
    <row r="96" spans="3:20">
      <c r="C96" s="47" t="str">
        <f t="shared" si="9"/>
        <v>5F</v>
      </c>
      <c r="K96" s="133" t="str">
        <f t="shared" si="10"/>
        <v>05D</v>
      </c>
      <c r="L96" s="134" t="s">
        <v>1831</v>
      </c>
      <c r="M96" s="135">
        <f t="shared" si="14"/>
        <v>94</v>
      </c>
      <c r="N96" s="135" t="str">
        <f t="shared" si="11"/>
        <v/>
      </c>
      <c r="O96" s="135">
        <f t="shared" si="12"/>
        <v>1</v>
      </c>
      <c r="P96" s="135">
        <f t="shared" si="7"/>
        <v>0</v>
      </c>
      <c r="Q96" s="139" t="s">
        <v>2631</v>
      </c>
      <c r="R96" s="135">
        <f t="shared" si="13"/>
        <v>0</v>
      </c>
      <c r="S96" s="155" t="s">
        <v>2956</v>
      </c>
      <c r="T96" s="54" t="s">
        <v>406</v>
      </c>
    </row>
    <row r="97" spans="3:20">
      <c r="C97" s="47" t="str">
        <f t="shared" si="9"/>
        <v>60</v>
      </c>
      <c r="K97" s="133" t="str">
        <f t="shared" si="10"/>
        <v>05E</v>
      </c>
      <c r="L97" s="134" t="s">
        <v>1832</v>
      </c>
      <c r="M97" s="135">
        <f t="shared" si="14"/>
        <v>95</v>
      </c>
      <c r="N97" s="135" t="str">
        <f t="shared" si="11"/>
        <v/>
      </c>
      <c r="O97" s="135">
        <f t="shared" si="12"/>
        <v>1</v>
      </c>
      <c r="P97" s="135">
        <f t="shared" ref="P97:P160" si="15">IF(AND(LEN(Q97)=0,LEN(S97)=0),1,0)</f>
        <v>0</v>
      </c>
      <c r="Q97" s="139" t="s">
        <v>2638</v>
      </c>
      <c r="R97" s="135">
        <f t="shared" si="13"/>
        <v>0</v>
      </c>
      <c r="S97" s="155" t="s">
        <v>406</v>
      </c>
      <c r="T97" s="54" t="s">
        <v>406</v>
      </c>
    </row>
    <row r="98" spans="3:20">
      <c r="C98" s="47" t="str">
        <f t="shared" si="9"/>
        <v>61</v>
      </c>
      <c r="K98" s="133" t="str">
        <f t="shared" si="10"/>
        <v>05F</v>
      </c>
      <c r="L98" s="134" t="s">
        <v>1833</v>
      </c>
      <c r="M98" s="135">
        <f t="shared" si="14"/>
        <v>96</v>
      </c>
      <c r="N98" s="135" t="str">
        <f t="shared" si="11"/>
        <v/>
      </c>
      <c r="O98" s="135">
        <f t="shared" si="12"/>
        <v>1</v>
      </c>
      <c r="P98" s="135">
        <f t="shared" si="15"/>
        <v>0</v>
      </c>
      <c r="Q98" s="139" t="s">
        <v>2653</v>
      </c>
      <c r="R98" s="135">
        <f t="shared" si="13"/>
        <v>0</v>
      </c>
      <c r="S98" s="155" t="s">
        <v>406</v>
      </c>
      <c r="T98" s="54" t="s">
        <v>406</v>
      </c>
    </row>
    <row r="99" spans="3:20">
      <c r="C99" s="47" t="str">
        <f t="shared" si="9"/>
        <v>62</v>
      </c>
      <c r="K99" s="133" t="str">
        <f t="shared" si="10"/>
        <v>060</v>
      </c>
      <c r="L99" s="134" t="s">
        <v>1834</v>
      </c>
      <c r="M99" s="135">
        <f t="shared" si="14"/>
        <v>97</v>
      </c>
      <c r="N99" s="135" t="str">
        <f t="shared" ref="N99:N130" si="16">IFERROR(DEC2HEX(MATCH(M99,$O$3:$O$162,0)-1,3)&amp;", ","")</f>
        <v/>
      </c>
      <c r="O99" s="135">
        <f t="shared" si="12"/>
        <v>1</v>
      </c>
      <c r="P99" s="135">
        <f t="shared" si="15"/>
        <v>0</v>
      </c>
      <c r="Q99" s="139" t="s">
        <v>2668</v>
      </c>
      <c r="R99" s="135">
        <f t="shared" si="13"/>
        <v>0</v>
      </c>
      <c r="S99" s="155" t="s">
        <v>406</v>
      </c>
      <c r="T99" s="54" t="s">
        <v>406</v>
      </c>
    </row>
    <row r="100" spans="3:20">
      <c r="C100" s="47" t="str">
        <f t="shared" si="9"/>
        <v>63</v>
      </c>
      <c r="K100" s="133" t="str">
        <f t="shared" si="10"/>
        <v>061</v>
      </c>
      <c r="L100" s="134" t="s">
        <v>1835</v>
      </c>
      <c r="M100" s="135">
        <f t="shared" si="14"/>
        <v>98</v>
      </c>
      <c r="N100" s="135" t="str">
        <f t="shared" si="16"/>
        <v/>
      </c>
      <c r="O100" s="135">
        <f t="shared" si="12"/>
        <v>1</v>
      </c>
      <c r="P100" s="135">
        <f t="shared" si="15"/>
        <v>0</v>
      </c>
      <c r="Q100" s="139" t="s">
        <v>2639</v>
      </c>
      <c r="R100" s="135">
        <f t="shared" si="13"/>
        <v>0</v>
      </c>
      <c r="S100" s="155" t="s">
        <v>406</v>
      </c>
      <c r="T100" s="54" t="s">
        <v>406</v>
      </c>
    </row>
    <row r="101" spans="3:20">
      <c r="C101" s="47" t="str">
        <f t="shared" si="9"/>
        <v>64</v>
      </c>
      <c r="K101" s="133" t="str">
        <f t="shared" si="10"/>
        <v>062</v>
      </c>
      <c r="L101" s="134" t="s">
        <v>1836</v>
      </c>
      <c r="M101" s="135">
        <f t="shared" si="14"/>
        <v>99</v>
      </c>
      <c r="N101" s="135" t="str">
        <f t="shared" si="16"/>
        <v/>
      </c>
      <c r="O101" s="135">
        <f t="shared" si="12"/>
        <v>1</v>
      </c>
      <c r="P101" s="135">
        <f t="shared" si="15"/>
        <v>0</v>
      </c>
      <c r="Q101" s="139" t="s">
        <v>2654</v>
      </c>
      <c r="R101" s="135">
        <f t="shared" si="13"/>
        <v>0</v>
      </c>
      <c r="S101" s="155" t="s">
        <v>406</v>
      </c>
      <c r="T101" s="54" t="s">
        <v>406</v>
      </c>
    </row>
    <row r="102" spans="3:20">
      <c r="C102" s="47" t="str">
        <f t="shared" si="9"/>
        <v>65</v>
      </c>
      <c r="K102" s="133" t="str">
        <f t="shared" si="10"/>
        <v>063</v>
      </c>
      <c r="L102" s="134" t="s">
        <v>1837</v>
      </c>
      <c r="M102" s="135">
        <f t="shared" si="14"/>
        <v>100</v>
      </c>
      <c r="N102" s="135" t="str">
        <f t="shared" si="16"/>
        <v/>
      </c>
      <c r="O102" s="135">
        <f t="shared" si="12"/>
        <v>1</v>
      </c>
      <c r="P102" s="135">
        <f t="shared" si="15"/>
        <v>0</v>
      </c>
      <c r="Q102" s="139" t="s">
        <v>2669</v>
      </c>
      <c r="R102" s="135">
        <f t="shared" si="13"/>
        <v>0</v>
      </c>
      <c r="S102" s="155" t="s">
        <v>406</v>
      </c>
      <c r="T102" s="54" t="s">
        <v>406</v>
      </c>
    </row>
    <row r="103" spans="3:20">
      <c r="C103" s="47" t="str">
        <f t="shared" si="9"/>
        <v>66</v>
      </c>
      <c r="K103" s="133" t="str">
        <f t="shared" si="10"/>
        <v>064</v>
      </c>
      <c r="L103" s="134" t="s">
        <v>1838</v>
      </c>
      <c r="M103" s="135">
        <f t="shared" si="14"/>
        <v>101</v>
      </c>
      <c r="N103" s="135" t="str">
        <f t="shared" si="16"/>
        <v/>
      </c>
      <c r="O103" s="135">
        <f t="shared" si="12"/>
        <v>1</v>
      </c>
      <c r="P103" s="135">
        <f t="shared" si="15"/>
        <v>0</v>
      </c>
      <c r="Q103" s="139" t="s">
        <v>2640</v>
      </c>
      <c r="R103" s="135">
        <f t="shared" si="13"/>
        <v>0</v>
      </c>
      <c r="S103" s="155" t="s">
        <v>406</v>
      </c>
      <c r="T103" s="54" t="s">
        <v>406</v>
      </c>
    </row>
    <row r="104" spans="3:20">
      <c r="C104" s="47" t="str">
        <f t="shared" si="9"/>
        <v>67</v>
      </c>
      <c r="K104" s="133" t="str">
        <f t="shared" si="10"/>
        <v>065</v>
      </c>
      <c r="L104" s="134" t="s">
        <v>1839</v>
      </c>
      <c r="M104" s="135">
        <f t="shared" si="14"/>
        <v>102</v>
      </c>
      <c r="N104" s="135" t="str">
        <f t="shared" si="16"/>
        <v/>
      </c>
      <c r="O104" s="135">
        <f t="shared" si="12"/>
        <v>1</v>
      </c>
      <c r="P104" s="135">
        <f t="shared" si="15"/>
        <v>0</v>
      </c>
      <c r="Q104" s="139" t="s">
        <v>2655</v>
      </c>
      <c r="R104" s="135">
        <f t="shared" si="13"/>
        <v>0</v>
      </c>
      <c r="S104" s="155" t="s">
        <v>406</v>
      </c>
      <c r="T104" s="54" t="s">
        <v>406</v>
      </c>
    </row>
    <row r="105" spans="3:20">
      <c r="C105" s="47" t="str">
        <f t="shared" si="9"/>
        <v>68</v>
      </c>
      <c r="K105" s="133" t="str">
        <f t="shared" si="10"/>
        <v>066</v>
      </c>
      <c r="L105" s="134" t="s">
        <v>1840</v>
      </c>
      <c r="M105" s="135">
        <f t="shared" si="14"/>
        <v>103</v>
      </c>
      <c r="N105" s="135" t="str">
        <f t="shared" si="16"/>
        <v/>
      </c>
      <c r="O105" s="135">
        <f t="shared" si="12"/>
        <v>1</v>
      </c>
      <c r="P105" s="135">
        <f t="shared" si="15"/>
        <v>0</v>
      </c>
      <c r="Q105" s="139" t="s">
        <v>2670</v>
      </c>
      <c r="R105" s="135">
        <f t="shared" si="13"/>
        <v>0</v>
      </c>
      <c r="S105" s="155" t="s">
        <v>406</v>
      </c>
      <c r="T105" s="54" t="s">
        <v>406</v>
      </c>
    </row>
    <row r="106" spans="3:20">
      <c r="C106" s="47" t="str">
        <f t="shared" si="9"/>
        <v>69</v>
      </c>
      <c r="K106" s="133" t="str">
        <f t="shared" si="10"/>
        <v>067</v>
      </c>
      <c r="L106" s="134" t="s">
        <v>1841</v>
      </c>
      <c r="M106" s="135">
        <f t="shared" si="14"/>
        <v>104</v>
      </c>
      <c r="N106" s="135" t="str">
        <f t="shared" si="16"/>
        <v/>
      </c>
      <c r="O106" s="135">
        <f t="shared" si="12"/>
        <v>1</v>
      </c>
      <c r="P106" s="135">
        <f t="shared" si="15"/>
        <v>0</v>
      </c>
      <c r="Q106" s="139" t="s">
        <v>2641</v>
      </c>
      <c r="R106" s="135">
        <f t="shared" si="13"/>
        <v>0</v>
      </c>
      <c r="S106" s="155" t="s">
        <v>406</v>
      </c>
      <c r="T106" s="54" t="s">
        <v>406</v>
      </c>
    </row>
    <row r="107" spans="3:20">
      <c r="C107" s="47" t="str">
        <f t="shared" si="9"/>
        <v>6A</v>
      </c>
      <c r="K107" s="133" t="str">
        <f t="shared" si="10"/>
        <v>068</v>
      </c>
      <c r="L107" s="134" t="s">
        <v>1842</v>
      </c>
      <c r="M107" s="135">
        <f t="shared" si="14"/>
        <v>105</v>
      </c>
      <c r="N107" s="135" t="str">
        <f t="shared" si="16"/>
        <v/>
      </c>
      <c r="O107" s="135">
        <f t="shared" si="12"/>
        <v>1</v>
      </c>
      <c r="P107" s="135">
        <f t="shared" si="15"/>
        <v>0</v>
      </c>
      <c r="Q107" s="139" t="s">
        <v>2656</v>
      </c>
      <c r="R107" s="135">
        <f t="shared" si="13"/>
        <v>0</v>
      </c>
      <c r="S107" s="155" t="s">
        <v>406</v>
      </c>
      <c r="T107" s="54" t="s">
        <v>406</v>
      </c>
    </row>
    <row r="108" spans="3:20">
      <c r="C108" s="47" t="str">
        <f t="shared" si="9"/>
        <v>6B</v>
      </c>
      <c r="K108" s="133" t="str">
        <f t="shared" si="10"/>
        <v>069</v>
      </c>
      <c r="L108" s="134" t="s">
        <v>1843</v>
      </c>
      <c r="M108" s="135">
        <f t="shared" si="14"/>
        <v>106</v>
      </c>
      <c r="N108" s="135" t="str">
        <f t="shared" si="16"/>
        <v/>
      </c>
      <c r="O108" s="135">
        <f t="shared" si="12"/>
        <v>1</v>
      </c>
      <c r="P108" s="135">
        <f t="shared" si="15"/>
        <v>0</v>
      </c>
      <c r="Q108" s="139" t="s">
        <v>2671</v>
      </c>
      <c r="R108" s="135">
        <f t="shared" si="13"/>
        <v>0</v>
      </c>
      <c r="S108" s="155" t="s">
        <v>406</v>
      </c>
      <c r="T108" s="54" t="s">
        <v>406</v>
      </c>
    </row>
    <row r="109" spans="3:20">
      <c r="C109" s="47" t="str">
        <f t="shared" si="9"/>
        <v>6C</v>
      </c>
      <c r="K109" s="133" t="str">
        <f t="shared" si="10"/>
        <v>06A</v>
      </c>
      <c r="L109" s="134" t="s">
        <v>1844</v>
      </c>
      <c r="M109" s="135">
        <f t="shared" si="14"/>
        <v>107</v>
      </c>
      <c r="N109" s="135" t="str">
        <f t="shared" si="16"/>
        <v/>
      </c>
      <c r="O109" s="135">
        <f t="shared" si="12"/>
        <v>1</v>
      </c>
      <c r="P109" s="135">
        <f t="shared" si="15"/>
        <v>0</v>
      </c>
      <c r="Q109" s="139" t="s">
        <v>2642</v>
      </c>
      <c r="R109" s="135">
        <f t="shared" si="13"/>
        <v>0</v>
      </c>
      <c r="S109" s="155" t="s">
        <v>406</v>
      </c>
      <c r="T109" s="54" t="s">
        <v>406</v>
      </c>
    </row>
    <row r="110" spans="3:20">
      <c r="C110" s="47" t="str">
        <f t="shared" si="9"/>
        <v>6D</v>
      </c>
      <c r="K110" s="133" t="str">
        <f t="shared" si="10"/>
        <v>06B</v>
      </c>
      <c r="L110" s="134" t="s">
        <v>1845</v>
      </c>
      <c r="M110" s="135">
        <f t="shared" si="14"/>
        <v>108</v>
      </c>
      <c r="N110" s="135" t="str">
        <f t="shared" si="16"/>
        <v/>
      </c>
      <c r="O110" s="135">
        <f t="shared" si="12"/>
        <v>1</v>
      </c>
      <c r="P110" s="135">
        <f t="shared" si="15"/>
        <v>0</v>
      </c>
      <c r="Q110" s="139" t="s">
        <v>2657</v>
      </c>
      <c r="R110" s="135">
        <f t="shared" si="13"/>
        <v>0</v>
      </c>
      <c r="S110" s="155" t="s">
        <v>406</v>
      </c>
      <c r="T110" s="54" t="s">
        <v>406</v>
      </c>
    </row>
    <row r="111" spans="3:20">
      <c r="C111" s="47" t="str">
        <f t="shared" si="9"/>
        <v>6E</v>
      </c>
      <c r="K111" s="133" t="str">
        <f t="shared" si="10"/>
        <v>06C</v>
      </c>
      <c r="L111" s="134" t="s">
        <v>1846</v>
      </c>
      <c r="M111" s="135">
        <f t="shared" si="14"/>
        <v>109</v>
      </c>
      <c r="N111" s="135" t="str">
        <f t="shared" si="16"/>
        <v/>
      </c>
      <c r="O111" s="135">
        <f t="shared" si="12"/>
        <v>1</v>
      </c>
      <c r="P111" s="135">
        <f t="shared" si="15"/>
        <v>0</v>
      </c>
      <c r="Q111" s="139" t="s">
        <v>2672</v>
      </c>
      <c r="R111" s="135">
        <f t="shared" si="13"/>
        <v>0</v>
      </c>
      <c r="S111" s="155" t="s">
        <v>406</v>
      </c>
      <c r="T111" s="54" t="s">
        <v>406</v>
      </c>
    </row>
    <row r="112" spans="3:20">
      <c r="C112" s="47" t="str">
        <f t="shared" si="9"/>
        <v>6F</v>
      </c>
      <c r="K112" s="133" t="str">
        <f t="shared" si="10"/>
        <v>06D</v>
      </c>
      <c r="L112" s="134" t="s">
        <v>1847</v>
      </c>
      <c r="M112" s="135">
        <f t="shared" si="14"/>
        <v>110</v>
      </c>
      <c r="N112" s="135" t="str">
        <f t="shared" si="16"/>
        <v/>
      </c>
      <c r="O112" s="135">
        <f t="shared" si="12"/>
        <v>1</v>
      </c>
      <c r="P112" s="135">
        <f t="shared" si="15"/>
        <v>0</v>
      </c>
      <c r="Q112" s="139" t="s">
        <v>2643</v>
      </c>
      <c r="R112" s="135">
        <f t="shared" si="13"/>
        <v>0</v>
      </c>
      <c r="S112" s="155" t="s">
        <v>406</v>
      </c>
      <c r="T112" s="54" t="s">
        <v>406</v>
      </c>
    </row>
    <row r="113" spans="3:20">
      <c r="C113" s="47" t="str">
        <f t="shared" si="9"/>
        <v>70</v>
      </c>
      <c r="K113" s="133" t="str">
        <f t="shared" si="10"/>
        <v>06E</v>
      </c>
      <c r="L113" s="134" t="s">
        <v>1848</v>
      </c>
      <c r="M113" s="135">
        <f t="shared" si="14"/>
        <v>111</v>
      </c>
      <c r="N113" s="135" t="str">
        <f t="shared" si="16"/>
        <v/>
      </c>
      <c r="O113" s="135">
        <f t="shared" si="12"/>
        <v>1</v>
      </c>
      <c r="P113" s="135">
        <f t="shared" si="15"/>
        <v>0</v>
      </c>
      <c r="Q113" s="139" t="s">
        <v>2658</v>
      </c>
      <c r="R113" s="135">
        <f t="shared" si="13"/>
        <v>0</v>
      </c>
      <c r="S113" s="155" t="s">
        <v>406</v>
      </c>
      <c r="T113" s="54" t="s">
        <v>406</v>
      </c>
    </row>
    <row r="114" spans="3:20">
      <c r="C114" s="47" t="str">
        <f t="shared" si="9"/>
        <v>71</v>
      </c>
      <c r="K114" s="133" t="str">
        <f t="shared" si="10"/>
        <v>06F</v>
      </c>
      <c r="L114" s="134" t="s">
        <v>1849</v>
      </c>
      <c r="M114" s="135">
        <f t="shared" si="14"/>
        <v>112</v>
      </c>
      <c r="N114" s="135" t="str">
        <f t="shared" si="16"/>
        <v/>
      </c>
      <c r="O114" s="135">
        <f t="shared" si="12"/>
        <v>1</v>
      </c>
      <c r="P114" s="135">
        <f t="shared" si="15"/>
        <v>0</v>
      </c>
      <c r="Q114" s="139" t="s">
        <v>2673</v>
      </c>
      <c r="R114" s="135">
        <f t="shared" si="13"/>
        <v>0</v>
      </c>
      <c r="S114" s="155" t="s">
        <v>406</v>
      </c>
      <c r="T114" s="54" t="s">
        <v>406</v>
      </c>
    </row>
    <row r="115" spans="3:20">
      <c r="C115" s="47" t="str">
        <f t="shared" si="9"/>
        <v>72</v>
      </c>
      <c r="K115" s="133" t="str">
        <f t="shared" si="10"/>
        <v>070</v>
      </c>
      <c r="L115" s="134" t="s">
        <v>1850</v>
      </c>
      <c r="M115" s="135">
        <f t="shared" si="14"/>
        <v>113</v>
      </c>
      <c r="N115" s="135" t="str">
        <f t="shared" si="16"/>
        <v/>
      </c>
      <c r="O115" s="135">
        <f t="shared" si="12"/>
        <v>1</v>
      </c>
      <c r="P115" s="135">
        <f t="shared" si="15"/>
        <v>0</v>
      </c>
      <c r="Q115" s="139" t="s">
        <v>2644</v>
      </c>
      <c r="R115" s="135">
        <f t="shared" si="13"/>
        <v>0</v>
      </c>
      <c r="S115" s="155" t="s">
        <v>406</v>
      </c>
      <c r="T115" s="54" t="s">
        <v>406</v>
      </c>
    </row>
    <row r="116" spans="3:20">
      <c r="C116" s="47" t="str">
        <f t="shared" si="9"/>
        <v>73</v>
      </c>
      <c r="K116" s="133" t="str">
        <f t="shared" si="10"/>
        <v>071</v>
      </c>
      <c r="L116" s="134" t="s">
        <v>1851</v>
      </c>
      <c r="M116" s="135">
        <f t="shared" si="14"/>
        <v>114</v>
      </c>
      <c r="N116" s="135" t="str">
        <f t="shared" si="16"/>
        <v/>
      </c>
      <c r="O116" s="135">
        <f t="shared" si="12"/>
        <v>1</v>
      </c>
      <c r="P116" s="135">
        <f t="shared" si="15"/>
        <v>0</v>
      </c>
      <c r="Q116" s="139" t="s">
        <v>2659</v>
      </c>
      <c r="R116" s="135">
        <f t="shared" si="13"/>
        <v>0</v>
      </c>
      <c r="S116" s="155" t="s">
        <v>406</v>
      </c>
      <c r="T116" s="54" t="s">
        <v>406</v>
      </c>
    </row>
    <row r="117" spans="3:20">
      <c r="C117" s="47" t="str">
        <f t="shared" si="9"/>
        <v>74</v>
      </c>
      <c r="K117" s="133" t="str">
        <f t="shared" si="10"/>
        <v>072</v>
      </c>
      <c r="L117" s="134" t="s">
        <v>1852</v>
      </c>
      <c r="M117" s="135">
        <f t="shared" si="14"/>
        <v>115</v>
      </c>
      <c r="N117" s="135" t="str">
        <f t="shared" si="16"/>
        <v/>
      </c>
      <c r="O117" s="135">
        <f t="shared" si="12"/>
        <v>1</v>
      </c>
      <c r="P117" s="135">
        <f t="shared" si="15"/>
        <v>0</v>
      </c>
      <c r="Q117" s="139" t="s">
        <v>2674</v>
      </c>
      <c r="R117" s="135">
        <f t="shared" si="13"/>
        <v>0</v>
      </c>
      <c r="S117" s="155" t="s">
        <v>406</v>
      </c>
      <c r="T117" s="54" t="s">
        <v>406</v>
      </c>
    </row>
    <row r="118" spans="3:20">
      <c r="C118" s="47" t="str">
        <f t="shared" si="9"/>
        <v>75</v>
      </c>
      <c r="K118" s="133" t="str">
        <f t="shared" si="10"/>
        <v>073</v>
      </c>
      <c r="L118" s="134" t="s">
        <v>1853</v>
      </c>
      <c r="M118" s="135">
        <f t="shared" si="14"/>
        <v>116</v>
      </c>
      <c r="N118" s="135" t="str">
        <f t="shared" si="16"/>
        <v/>
      </c>
      <c r="O118" s="135">
        <f t="shared" si="12"/>
        <v>1</v>
      </c>
      <c r="P118" s="135">
        <f t="shared" si="15"/>
        <v>0</v>
      </c>
      <c r="Q118" s="139" t="s">
        <v>2645</v>
      </c>
      <c r="R118" s="135">
        <f t="shared" si="13"/>
        <v>0</v>
      </c>
      <c r="S118" s="155" t="s">
        <v>406</v>
      </c>
      <c r="T118" s="54" t="s">
        <v>406</v>
      </c>
    </row>
    <row r="119" spans="3:20">
      <c r="C119" s="47" t="str">
        <f t="shared" si="9"/>
        <v>76</v>
      </c>
      <c r="K119" s="133" t="str">
        <f t="shared" si="10"/>
        <v>074</v>
      </c>
      <c r="L119" s="134" t="s">
        <v>1854</v>
      </c>
      <c r="M119" s="135">
        <f t="shared" si="14"/>
        <v>117</v>
      </c>
      <c r="N119" s="135" t="str">
        <f t="shared" si="16"/>
        <v/>
      </c>
      <c r="O119" s="135">
        <f t="shared" si="12"/>
        <v>1</v>
      </c>
      <c r="P119" s="135">
        <f t="shared" si="15"/>
        <v>0</v>
      </c>
      <c r="Q119" s="139" t="s">
        <v>2660</v>
      </c>
      <c r="R119" s="135">
        <f t="shared" si="13"/>
        <v>0</v>
      </c>
      <c r="S119" s="155" t="s">
        <v>406</v>
      </c>
      <c r="T119" s="54" t="s">
        <v>406</v>
      </c>
    </row>
    <row r="120" spans="3:20">
      <c r="C120" s="47" t="str">
        <f t="shared" si="9"/>
        <v>77</v>
      </c>
      <c r="K120" s="133" t="str">
        <f t="shared" si="10"/>
        <v>075</v>
      </c>
      <c r="L120" s="134" t="s">
        <v>1855</v>
      </c>
      <c r="M120" s="135">
        <f t="shared" si="14"/>
        <v>118</v>
      </c>
      <c r="N120" s="135" t="str">
        <f t="shared" si="16"/>
        <v/>
      </c>
      <c r="O120" s="135">
        <f t="shared" si="12"/>
        <v>1</v>
      </c>
      <c r="P120" s="135">
        <f t="shared" si="15"/>
        <v>0</v>
      </c>
      <c r="Q120" s="139" t="s">
        <v>2675</v>
      </c>
      <c r="R120" s="135">
        <f t="shared" si="13"/>
        <v>0</v>
      </c>
      <c r="S120" s="155" t="s">
        <v>406</v>
      </c>
      <c r="T120" s="54" t="s">
        <v>406</v>
      </c>
    </row>
    <row r="121" spans="3:20">
      <c r="C121" s="47" t="str">
        <f t="shared" si="9"/>
        <v>78</v>
      </c>
      <c r="K121" s="133" t="str">
        <f t="shared" si="10"/>
        <v>076</v>
      </c>
      <c r="L121" s="134" t="s">
        <v>1856</v>
      </c>
      <c r="M121" s="135">
        <f t="shared" si="14"/>
        <v>119</v>
      </c>
      <c r="N121" s="135" t="str">
        <f t="shared" si="16"/>
        <v/>
      </c>
      <c r="O121" s="135">
        <f t="shared" si="12"/>
        <v>1</v>
      </c>
      <c r="P121" s="135">
        <f t="shared" si="15"/>
        <v>0</v>
      </c>
      <c r="Q121" s="139" t="s">
        <v>2646</v>
      </c>
      <c r="R121" s="135">
        <f t="shared" si="13"/>
        <v>0</v>
      </c>
      <c r="S121" s="155" t="s">
        <v>406</v>
      </c>
      <c r="T121" s="54" t="s">
        <v>406</v>
      </c>
    </row>
    <row r="122" spans="3:20">
      <c r="C122" s="47" t="str">
        <f t="shared" si="9"/>
        <v>79</v>
      </c>
      <c r="K122" s="133" t="str">
        <f t="shared" si="10"/>
        <v>077</v>
      </c>
      <c r="L122" s="134" t="s">
        <v>1857</v>
      </c>
      <c r="M122" s="135">
        <f t="shared" si="14"/>
        <v>120</v>
      </c>
      <c r="N122" s="135" t="str">
        <f t="shared" si="16"/>
        <v/>
      </c>
      <c r="O122" s="135">
        <f t="shared" si="12"/>
        <v>1</v>
      </c>
      <c r="P122" s="135">
        <f t="shared" si="15"/>
        <v>0</v>
      </c>
      <c r="Q122" s="139" t="s">
        <v>2661</v>
      </c>
      <c r="R122" s="135">
        <f t="shared" si="13"/>
        <v>0</v>
      </c>
      <c r="S122" s="155" t="s">
        <v>406</v>
      </c>
      <c r="T122" s="54" t="s">
        <v>406</v>
      </c>
    </row>
    <row r="123" spans="3:20">
      <c r="C123" s="47" t="str">
        <f t="shared" si="9"/>
        <v>7A</v>
      </c>
      <c r="K123" s="133" t="str">
        <f t="shared" si="10"/>
        <v>078</v>
      </c>
      <c r="L123" s="134" t="s">
        <v>1858</v>
      </c>
      <c r="M123" s="135">
        <f t="shared" si="14"/>
        <v>121</v>
      </c>
      <c r="N123" s="135" t="str">
        <f t="shared" si="16"/>
        <v/>
      </c>
      <c r="O123" s="135">
        <f t="shared" si="12"/>
        <v>1</v>
      </c>
      <c r="P123" s="135">
        <f t="shared" si="15"/>
        <v>0</v>
      </c>
      <c r="Q123" s="139" t="s">
        <v>2676</v>
      </c>
      <c r="R123" s="135">
        <f t="shared" si="13"/>
        <v>0</v>
      </c>
      <c r="S123" s="155" t="s">
        <v>406</v>
      </c>
      <c r="T123" s="54" t="s">
        <v>406</v>
      </c>
    </row>
    <row r="124" spans="3:20">
      <c r="C124" s="47" t="str">
        <f t="shared" si="9"/>
        <v>7B</v>
      </c>
      <c r="K124" s="133" t="str">
        <f t="shared" si="10"/>
        <v>079</v>
      </c>
      <c r="L124" s="134" t="s">
        <v>1859</v>
      </c>
      <c r="M124" s="135">
        <f t="shared" si="14"/>
        <v>122</v>
      </c>
      <c r="N124" s="135" t="str">
        <f t="shared" si="16"/>
        <v/>
      </c>
      <c r="O124" s="135">
        <f t="shared" si="12"/>
        <v>1</v>
      </c>
      <c r="P124" s="135">
        <f t="shared" si="15"/>
        <v>0</v>
      </c>
      <c r="Q124" s="139" t="s">
        <v>2687</v>
      </c>
      <c r="R124" s="135">
        <f t="shared" si="13"/>
        <v>0</v>
      </c>
      <c r="S124" s="155" t="s">
        <v>406</v>
      </c>
      <c r="T124" s="54" t="s">
        <v>406</v>
      </c>
    </row>
    <row r="125" spans="3:20">
      <c r="C125" s="47" t="str">
        <f t="shared" si="9"/>
        <v>7C</v>
      </c>
      <c r="K125" s="133" t="str">
        <f t="shared" si="10"/>
        <v>07A</v>
      </c>
      <c r="L125" s="134" t="s">
        <v>1860</v>
      </c>
      <c r="M125" s="135">
        <f t="shared" si="14"/>
        <v>123</v>
      </c>
      <c r="N125" s="135" t="str">
        <f t="shared" si="16"/>
        <v/>
      </c>
      <c r="O125" s="135">
        <f t="shared" si="12"/>
        <v>1</v>
      </c>
      <c r="P125" s="135">
        <f t="shared" si="15"/>
        <v>0</v>
      </c>
      <c r="Q125" s="139" t="s">
        <v>2688</v>
      </c>
      <c r="R125" s="135">
        <f t="shared" si="13"/>
        <v>0</v>
      </c>
      <c r="S125" s="155" t="s">
        <v>406</v>
      </c>
      <c r="T125" s="54" t="s">
        <v>406</v>
      </c>
    </row>
    <row r="126" spans="3:20">
      <c r="C126" s="47" t="str">
        <f t="shared" si="9"/>
        <v>7D</v>
      </c>
      <c r="K126" s="133" t="str">
        <f t="shared" si="10"/>
        <v>07B</v>
      </c>
      <c r="L126" s="134" t="s">
        <v>1861</v>
      </c>
      <c r="M126" s="135">
        <f t="shared" si="14"/>
        <v>124</v>
      </c>
      <c r="N126" s="135" t="str">
        <f t="shared" si="16"/>
        <v/>
      </c>
      <c r="O126" s="135">
        <f t="shared" si="12"/>
        <v>1</v>
      </c>
      <c r="P126" s="135">
        <f t="shared" si="15"/>
        <v>0</v>
      </c>
      <c r="Q126" s="139" t="s">
        <v>2677</v>
      </c>
      <c r="R126" s="135">
        <f t="shared" si="13"/>
        <v>0</v>
      </c>
      <c r="S126" s="155" t="s">
        <v>406</v>
      </c>
      <c r="T126" s="54" t="s">
        <v>406</v>
      </c>
    </row>
    <row r="127" spans="3:20">
      <c r="C127" s="47" t="str">
        <f t="shared" si="9"/>
        <v>7E</v>
      </c>
      <c r="K127" s="133" t="str">
        <f t="shared" si="10"/>
        <v>07C</v>
      </c>
      <c r="L127" s="134" t="s">
        <v>1862</v>
      </c>
      <c r="M127" s="135">
        <f t="shared" si="14"/>
        <v>125</v>
      </c>
      <c r="N127" s="135" t="str">
        <f t="shared" si="16"/>
        <v/>
      </c>
      <c r="O127" s="135">
        <f t="shared" si="12"/>
        <v>1</v>
      </c>
      <c r="P127" s="135">
        <f t="shared" si="15"/>
        <v>0</v>
      </c>
      <c r="Q127" s="139" t="s">
        <v>2647</v>
      </c>
      <c r="R127" s="135">
        <f t="shared" si="13"/>
        <v>0</v>
      </c>
      <c r="S127" s="155" t="s">
        <v>406</v>
      </c>
      <c r="T127" s="54" t="s">
        <v>406</v>
      </c>
    </row>
    <row r="128" spans="3:20">
      <c r="C128" s="47" t="str">
        <f t="shared" si="9"/>
        <v>7F</v>
      </c>
      <c r="K128" s="133" t="str">
        <f t="shared" si="10"/>
        <v>07D</v>
      </c>
      <c r="L128" s="134" t="s">
        <v>1863</v>
      </c>
      <c r="M128" s="135">
        <f t="shared" si="14"/>
        <v>126</v>
      </c>
      <c r="N128" s="135" t="str">
        <f t="shared" si="16"/>
        <v/>
      </c>
      <c r="O128" s="135">
        <f t="shared" si="12"/>
        <v>1</v>
      </c>
      <c r="P128" s="135">
        <f t="shared" si="15"/>
        <v>0</v>
      </c>
      <c r="Q128" s="139" t="s">
        <v>2662</v>
      </c>
      <c r="R128" s="135">
        <f t="shared" si="13"/>
        <v>0</v>
      </c>
      <c r="S128" s="155" t="s">
        <v>406</v>
      </c>
      <c r="T128" s="54" t="s">
        <v>406</v>
      </c>
    </row>
    <row r="129" spans="3:20">
      <c r="C129" s="47" t="str">
        <f t="shared" si="9"/>
        <v>80</v>
      </c>
      <c r="K129" s="133" t="str">
        <f t="shared" si="10"/>
        <v>07E</v>
      </c>
      <c r="L129" s="134" t="s">
        <v>1864</v>
      </c>
      <c r="M129" s="135">
        <f t="shared" si="14"/>
        <v>127</v>
      </c>
      <c r="N129" s="135" t="str">
        <f t="shared" si="16"/>
        <v/>
      </c>
      <c r="O129" s="135">
        <f t="shared" si="12"/>
        <v>1</v>
      </c>
      <c r="P129" s="135">
        <f t="shared" si="15"/>
        <v>0</v>
      </c>
      <c r="Q129" s="139" t="s">
        <v>2678</v>
      </c>
      <c r="R129" s="135">
        <f t="shared" si="13"/>
        <v>0</v>
      </c>
      <c r="S129" s="155" t="s">
        <v>406</v>
      </c>
      <c r="T129" s="54" t="s">
        <v>406</v>
      </c>
    </row>
    <row r="130" spans="3:20">
      <c r="C130" s="47" t="str">
        <f t="shared" ref="C130:C162" si="17">DEC2HEX(ROW()-1,2)</f>
        <v>81</v>
      </c>
      <c r="K130" s="133" t="str">
        <f t="shared" si="10"/>
        <v>07F</v>
      </c>
      <c r="L130" s="134" t="s">
        <v>1865</v>
      </c>
      <c r="M130" s="135">
        <f t="shared" si="14"/>
        <v>128</v>
      </c>
      <c r="N130" s="135" t="str">
        <f t="shared" si="16"/>
        <v/>
      </c>
      <c r="O130" s="135">
        <f t="shared" si="12"/>
        <v>1</v>
      </c>
      <c r="P130" s="135">
        <f t="shared" si="15"/>
        <v>0</v>
      </c>
      <c r="Q130" s="139" t="s">
        <v>2648</v>
      </c>
      <c r="R130" s="135">
        <f t="shared" si="13"/>
        <v>0</v>
      </c>
      <c r="S130" s="155" t="s">
        <v>406</v>
      </c>
      <c r="T130" s="54" t="s">
        <v>406</v>
      </c>
    </row>
    <row r="131" spans="3:20">
      <c r="C131" s="47" t="str">
        <f t="shared" si="17"/>
        <v>82</v>
      </c>
      <c r="K131" s="133" t="str">
        <f t="shared" ref="K131:K162" si="18">DEC2HEX(ROW()-3,3)</f>
        <v>080</v>
      </c>
      <c r="L131" s="134" t="s">
        <v>1866</v>
      </c>
      <c r="M131" s="135">
        <f t="shared" si="14"/>
        <v>129</v>
      </c>
      <c r="N131" s="135" t="str">
        <f t="shared" ref="N131:N162" si="19">IFERROR(DEC2HEX(MATCH(M131,$O$3:$O$162,0)-1,3)&amp;", ","")</f>
        <v/>
      </c>
      <c r="O131" s="135">
        <f t="shared" si="12"/>
        <v>1</v>
      </c>
      <c r="P131" s="135">
        <f t="shared" si="15"/>
        <v>0</v>
      </c>
      <c r="Q131" s="139" t="s">
        <v>2663</v>
      </c>
      <c r="R131" s="135">
        <f t="shared" si="13"/>
        <v>0</v>
      </c>
      <c r="S131" s="155" t="s">
        <v>406</v>
      </c>
      <c r="T131" s="54" t="s">
        <v>406</v>
      </c>
    </row>
    <row r="132" spans="3:20">
      <c r="C132" s="47" t="str">
        <f t="shared" si="17"/>
        <v>83</v>
      </c>
      <c r="K132" s="133" t="str">
        <f t="shared" si="18"/>
        <v>081</v>
      </c>
      <c r="L132" s="134" t="s">
        <v>1867</v>
      </c>
      <c r="M132" s="135">
        <f t="shared" si="14"/>
        <v>130</v>
      </c>
      <c r="N132" s="135" t="str">
        <f t="shared" si="19"/>
        <v/>
      </c>
      <c r="O132" s="135">
        <f t="shared" ref="O132:O162" si="20">O131+P132</f>
        <v>1</v>
      </c>
      <c r="P132" s="135">
        <f t="shared" si="15"/>
        <v>0</v>
      </c>
      <c r="Q132" s="139" t="s">
        <v>2679</v>
      </c>
      <c r="R132" s="135">
        <f t="shared" ref="R132:R162" si="21">P132</f>
        <v>0</v>
      </c>
      <c r="S132" s="155" t="s">
        <v>406</v>
      </c>
      <c r="T132" s="54" t="s">
        <v>406</v>
      </c>
    </row>
    <row r="133" spans="3:20">
      <c r="C133" s="47" t="str">
        <f t="shared" si="17"/>
        <v>84</v>
      </c>
      <c r="K133" s="133" t="str">
        <f t="shared" si="18"/>
        <v>082</v>
      </c>
      <c r="L133" s="134" t="s">
        <v>1868</v>
      </c>
      <c r="M133" s="135">
        <f t="shared" ref="M133:M162" si="22">M132+1</f>
        <v>131</v>
      </c>
      <c r="N133" s="135" t="str">
        <f t="shared" si="19"/>
        <v/>
      </c>
      <c r="O133" s="135">
        <f t="shared" si="20"/>
        <v>1</v>
      </c>
      <c r="P133" s="135">
        <f t="shared" si="15"/>
        <v>0</v>
      </c>
      <c r="Q133" s="139" t="s">
        <v>2649</v>
      </c>
      <c r="R133" s="135">
        <f t="shared" si="21"/>
        <v>0</v>
      </c>
      <c r="S133" s="155" t="s">
        <v>406</v>
      </c>
      <c r="T133" s="54" t="s">
        <v>406</v>
      </c>
    </row>
    <row r="134" spans="3:20">
      <c r="C134" s="47" t="str">
        <f t="shared" si="17"/>
        <v>85</v>
      </c>
      <c r="K134" s="133" t="str">
        <f t="shared" si="18"/>
        <v>083</v>
      </c>
      <c r="L134" s="134" t="s">
        <v>1869</v>
      </c>
      <c r="M134" s="135">
        <f t="shared" si="22"/>
        <v>132</v>
      </c>
      <c r="N134" s="135" t="str">
        <f t="shared" si="19"/>
        <v/>
      </c>
      <c r="O134" s="135">
        <f t="shared" si="20"/>
        <v>1</v>
      </c>
      <c r="P134" s="135">
        <f t="shared" si="15"/>
        <v>0</v>
      </c>
      <c r="Q134" s="139" t="s">
        <v>2664</v>
      </c>
      <c r="R134" s="135">
        <f t="shared" si="21"/>
        <v>0</v>
      </c>
      <c r="S134" s="155" t="s">
        <v>406</v>
      </c>
      <c r="T134" s="54" t="s">
        <v>406</v>
      </c>
    </row>
    <row r="135" spans="3:20">
      <c r="C135" s="47" t="str">
        <f t="shared" si="17"/>
        <v>86</v>
      </c>
      <c r="K135" s="133" t="str">
        <f t="shared" si="18"/>
        <v>084</v>
      </c>
      <c r="L135" s="134" t="s">
        <v>1870</v>
      </c>
      <c r="M135" s="135">
        <f t="shared" si="22"/>
        <v>133</v>
      </c>
      <c r="N135" s="135" t="str">
        <f t="shared" si="19"/>
        <v/>
      </c>
      <c r="O135" s="135">
        <f t="shared" si="20"/>
        <v>1</v>
      </c>
      <c r="P135" s="135">
        <f t="shared" si="15"/>
        <v>0</v>
      </c>
      <c r="Q135" s="139" t="s">
        <v>2680</v>
      </c>
      <c r="R135" s="135">
        <f t="shared" si="21"/>
        <v>0</v>
      </c>
      <c r="S135" s="155" t="s">
        <v>406</v>
      </c>
      <c r="T135" s="54" t="s">
        <v>406</v>
      </c>
    </row>
    <row r="136" spans="3:20">
      <c r="C136" s="47" t="str">
        <f t="shared" si="17"/>
        <v>87</v>
      </c>
      <c r="K136" s="133" t="str">
        <f t="shared" si="18"/>
        <v>085</v>
      </c>
      <c r="L136" s="134" t="s">
        <v>1871</v>
      </c>
      <c r="M136" s="135">
        <f t="shared" si="22"/>
        <v>134</v>
      </c>
      <c r="N136" s="135" t="str">
        <f t="shared" si="19"/>
        <v/>
      </c>
      <c r="O136" s="135">
        <f t="shared" si="20"/>
        <v>1</v>
      </c>
      <c r="P136" s="135">
        <f t="shared" si="15"/>
        <v>0</v>
      </c>
      <c r="Q136" s="139" t="s">
        <v>2650</v>
      </c>
      <c r="R136" s="135">
        <f t="shared" si="21"/>
        <v>0</v>
      </c>
      <c r="S136" s="155" t="s">
        <v>406</v>
      </c>
      <c r="T136" s="54" t="s">
        <v>406</v>
      </c>
    </row>
    <row r="137" spans="3:20">
      <c r="C137" s="47" t="str">
        <f t="shared" si="17"/>
        <v>88</v>
      </c>
      <c r="K137" s="133" t="str">
        <f t="shared" si="18"/>
        <v>086</v>
      </c>
      <c r="L137" s="134" t="s">
        <v>1872</v>
      </c>
      <c r="M137" s="135">
        <f t="shared" si="22"/>
        <v>135</v>
      </c>
      <c r="N137" s="135" t="str">
        <f t="shared" si="19"/>
        <v/>
      </c>
      <c r="O137" s="135">
        <f t="shared" si="20"/>
        <v>1</v>
      </c>
      <c r="P137" s="135">
        <f t="shared" si="15"/>
        <v>0</v>
      </c>
      <c r="Q137" s="139" t="s">
        <v>2665</v>
      </c>
      <c r="R137" s="135">
        <f t="shared" si="21"/>
        <v>0</v>
      </c>
      <c r="S137" s="155" t="s">
        <v>406</v>
      </c>
      <c r="T137" s="54" t="s">
        <v>406</v>
      </c>
    </row>
    <row r="138" spans="3:20">
      <c r="C138" s="47" t="str">
        <f t="shared" si="17"/>
        <v>89</v>
      </c>
      <c r="K138" s="133" t="str">
        <f t="shared" si="18"/>
        <v>087</v>
      </c>
      <c r="L138" s="134" t="s">
        <v>1873</v>
      </c>
      <c r="M138" s="135">
        <f t="shared" si="22"/>
        <v>136</v>
      </c>
      <c r="N138" s="135" t="str">
        <f t="shared" si="19"/>
        <v/>
      </c>
      <c r="O138" s="135">
        <f t="shared" si="20"/>
        <v>1</v>
      </c>
      <c r="P138" s="135">
        <f t="shared" si="15"/>
        <v>0</v>
      </c>
      <c r="Q138" s="139" t="s">
        <v>2681</v>
      </c>
      <c r="R138" s="135">
        <f t="shared" si="21"/>
        <v>0</v>
      </c>
      <c r="S138" s="155" t="s">
        <v>406</v>
      </c>
      <c r="T138" s="54" t="s">
        <v>406</v>
      </c>
    </row>
    <row r="139" spans="3:20">
      <c r="C139" s="47" t="str">
        <f t="shared" si="17"/>
        <v>8A</v>
      </c>
      <c r="K139" s="133" t="str">
        <f t="shared" si="18"/>
        <v>088</v>
      </c>
      <c r="L139" s="134" t="s">
        <v>1747</v>
      </c>
      <c r="M139" s="135">
        <f t="shared" si="22"/>
        <v>137</v>
      </c>
      <c r="N139" s="135" t="str">
        <f t="shared" si="19"/>
        <v/>
      </c>
      <c r="O139" s="135">
        <f t="shared" si="20"/>
        <v>1</v>
      </c>
      <c r="P139" s="135">
        <f t="shared" si="15"/>
        <v>0</v>
      </c>
      <c r="Q139" s="139" t="s">
        <v>2651</v>
      </c>
      <c r="R139" s="135">
        <f t="shared" si="21"/>
        <v>0</v>
      </c>
      <c r="S139" s="155" t="s">
        <v>406</v>
      </c>
      <c r="T139" s="54" t="s">
        <v>406</v>
      </c>
    </row>
    <row r="140" spans="3:20">
      <c r="C140" s="47" t="str">
        <f t="shared" si="17"/>
        <v>8B</v>
      </c>
      <c r="K140" s="133" t="str">
        <f t="shared" si="18"/>
        <v>089</v>
      </c>
      <c r="L140" s="134" t="s">
        <v>1874</v>
      </c>
      <c r="M140" s="135">
        <f t="shared" si="22"/>
        <v>138</v>
      </c>
      <c r="N140" s="135" t="str">
        <f t="shared" si="19"/>
        <v/>
      </c>
      <c r="O140" s="135">
        <f t="shared" si="20"/>
        <v>1</v>
      </c>
      <c r="P140" s="135">
        <f t="shared" si="15"/>
        <v>0</v>
      </c>
      <c r="Q140" s="139" t="s">
        <v>2666</v>
      </c>
      <c r="R140" s="135">
        <f t="shared" si="21"/>
        <v>0</v>
      </c>
      <c r="S140" s="155" t="s">
        <v>406</v>
      </c>
      <c r="T140" s="54" t="s">
        <v>406</v>
      </c>
    </row>
    <row r="141" spans="3:20">
      <c r="C141" s="47" t="str">
        <f t="shared" si="17"/>
        <v>8C</v>
      </c>
      <c r="K141" s="133" t="str">
        <f t="shared" si="18"/>
        <v>08A</v>
      </c>
      <c r="L141" s="134" t="s">
        <v>1875</v>
      </c>
      <c r="M141" s="135">
        <f t="shared" si="22"/>
        <v>139</v>
      </c>
      <c r="N141" s="135" t="str">
        <f t="shared" si="19"/>
        <v/>
      </c>
      <c r="O141" s="135">
        <f t="shared" si="20"/>
        <v>1</v>
      </c>
      <c r="P141" s="135">
        <f t="shared" si="15"/>
        <v>0</v>
      </c>
      <c r="Q141" s="139" t="s">
        <v>2682</v>
      </c>
      <c r="R141" s="135">
        <f t="shared" si="21"/>
        <v>0</v>
      </c>
      <c r="S141" s="155" t="s">
        <v>406</v>
      </c>
      <c r="T141" s="54" t="s">
        <v>406</v>
      </c>
    </row>
    <row r="142" spans="3:20">
      <c r="C142" s="47" t="str">
        <f t="shared" si="17"/>
        <v>8D</v>
      </c>
      <c r="K142" s="133" t="str">
        <f t="shared" si="18"/>
        <v>08B</v>
      </c>
      <c r="L142" s="134" t="s">
        <v>1876</v>
      </c>
      <c r="M142" s="135">
        <f t="shared" si="22"/>
        <v>140</v>
      </c>
      <c r="N142" s="135" t="str">
        <f t="shared" si="19"/>
        <v/>
      </c>
      <c r="O142" s="135">
        <f t="shared" si="20"/>
        <v>1</v>
      </c>
      <c r="P142" s="135">
        <f t="shared" si="15"/>
        <v>0</v>
      </c>
      <c r="Q142" s="139" t="s">
        <v>2652</v>
      </c>
      <c r="R142" s="135">
        <f t="shared" si="21"/>
        <v>0</v>
      </c>
      <c r="S142" s="155" t="s">
        <v>406</v>
      </c>
      <c r="T142" s="54" t="s">
        <v>406</v>
      </c>
    </row>
    <row r="143" spans="3:20">
      <c r="C143" s="47" t="str">
        <f t="shared" si="17"/>
        <v>8E</v>
      </c>
      <c r="K143" s="133" t="str">
        <f t="shared" si="18"/>
        <v>08C</v>
      </c>
      <c r="L143" s="134" t="s">
        <v>1877</v>
      </c>
      <c r="M143" s="135">
        <f t="shared" si="22"/>
        <v>141</v>
      </c>
      <c r="N143" s="135" t="str">
        <f t="shared" si="19"/>
        <v/>
      </c>
      <c r="O143" s="135">
        <f t="shared" si="20"/>
        <v>1</v>
      </c>
      <c r="P143" s="135">
        <f t="shared" si="15"/>
        <v>0</v>
      </c>
      <c r="Q143" s="139" t="s">
        <v>2667</v>
      </c>
      <c r="R143" s="135">
        <f t="shared" si="21"/>
        <v>0</v>
      </c>
      <c r="S143" s="155" t="s">
        <v>406</v>
      </c>
      <c r="T143" s="54" t="s">
        <v>406</v>
      </c>
    </row>
    <row r="144" spans="3:20">
      <c r="C144" s="47" t="str">
        <f t="shared" si="17"/>
        <v>8F</v>
      </c>
      <c r="K144" s="133" t="str">
        <f t="shared" si="18"/>
        <v>08D</v>
      </c>
      <c r="L144" s="134" t="s">
        <v>1878</v>
      </c>
      <c r="M144" s="135">
        <f t="shared" si="22"/>
        <v>142</v>
      </c>
      <c r="N144" s="135" t="str">
        <f t="shared" si="19"/>
        <v/>
      </c>
      <c r="O144" s="135">
        <f t="shared" si="20"/>
        <v>1</v>
      </c>
      <c r="P144" s="135">
        <f t="shared" si="15"/>
        <v>0</v>
      </c>
      <c r="Q144" s="139" t="s">
        <v>2683</v>
      </c>
      <c r="R144" s="135">
        <f t="shared" si="21"/>
        <v>0</v>
      </c>
      <c r="S144" s="155" t="s">
        <v>406</v>
      </c>
      <c r="T144" s="54" t="s">
        <v>406</v>
      </c>
    </row>
    <row r="145" spans="3:20">
      <c r="C145" s="47" t="str">
        <f t="shared" si="17"/>
        <v>90</v>
      </c>
      <c r="K145" s="133" t="str">
        <f t="shared" si="18"/>
        <v>08E</v>
      </c>
      <c r="L145" s="134" t="s">
        <v>1879</v>
      </c>
      <c r="M145" s="135">
        <f t="shared" si="22"/>
        <v>143</v>
      </c>
      <c r="N145" s="135" t="str">
        <f t="shared" si="19"/>
        <v/>
      </c>
      <c r="O145" s="135">
        <f t="shared" si="20"/>
        <v>2</v>
      </c>
      <c r="P145" s="135">
        <f t="shared" si="15"/>
        <v>1</v>
      </c>
      <c r="Q145" s="139" t="s">
        <v>406</v>
      </c>
      <c r="R145" s="135">
        <f t="shared" si="21"/>
        <v>1</v>
      </c>
      <c r="S145" s="155" t="s">
        <v>406</v>
      </c>
      <c r="T145" s="54" t="s">
        <v>406</v>
      </c>
    </row>
    <row r="146" spans="3:20">
      <c r="C146" s="47" t="str">
        <f t="shared" si="17"/>
        <v>91</v>
      </c>
      <c r="K146" s="133" t="str">
        <f t="shared" si="18"/>
        <v>08F</v>
      </c>
      <c r="L146" s="134" t="s">
        <v>1879</v>
      </c>
      <c r="M146" s="135">
        <f t="shared" si="22"/>
        <v>144</v>
      </c>
      <c r="N146" s="135" t="str">
        <f t="shared" si="19"/>
        <v/>
      </c>
      <c r="O146" s="135">
        <f t="shared" si="20"/>
        <v>3</v>
      </c>
      <c r="P146" s="135">
        <f t="shared" si="15"/>
        <v>1</v>
      </c>
      <c r="Q146" s="139" t="s">
        <v>406</v>
      </c>
      <c r="R146" s="135">
        <f t="shared" si="21"/>
        <v>1</v>
      </c>
      <c r="S146" s="155" t="s">
        <v>406</v>
      </c>
      <c r="T146" s="54" t="s">
        <v>406</v>
      </c>
    </row>
    <row r="147" spans="3:20">
      <c r="C147" s="47" t="str">
        <f t="shared" si="17"/>
        <v>92</v>
      </c>
      <c r="K147" s="133" t="str">
        <f t="shared" si="18"/>
        <v>090</v>
      </c>
      <c r="L147" s="134" t="s">
        <v>1770</v>
      </c>
      <c r="M147" s="135">
        <f t="shared" si="22"/>
        <v>145</v>
      </c>
      <c r="N147" s="135" t="str">
        <f t="shared" si="19"/>
        <v/>
      </c>
      <c r="O147" s="135">
        <f t="shared" si="20"/>
        <v>3</v>
      </c>
      <c r="P147" s="135">
        <f t="shared" si="15"/>
        <v>0</v>
      </c>
      <c r="Q147" s="139" t="s">
        <v>2553</v>
      </c>
      <c r="R147" s="135">
        <f t="shared" si="21"/>
        <v>0</v>
      </c>
      <c r="S147" s="155" t="s">
        <v>406</v>
      </c>
      <c r="T147" s="54" t="s">
        <v>406</v>
      </c>
    </row>
    <row r="148" spans="3:20">
      <c r="C148" s="47" t="str">
        <f t="shared" si="17"/>
        <v>93</v>
      </c>
      <c r="K148" s="133" t="str">
        <f t="shared" si="18"/>
        <v>091</v>
      </c>
      <c r="L148" s="134" t="s">
        <v>1880</v>
      </c>
      <c r="M148" s="135">
        <f t="shared" si="22"/>
        <v>146</v>
      </c>
      <c r="N148" s="135" t="str">
        <f t="shared" si="19"/>
        <v/>
      </c>
      <c r="O148" s="135">
        <f t="shared" si="20"/>
        <v>3</v>
      </c>
      <c r="P148" s="135">
        <f t="shared" si="15"/>
        <v>0</v>
      </c>
      <c r="Q148" s="139" t="s">
        <v>2551</v>
      </c>
      <c r="R148" s="135">
        <f t="shared" si="21"/>
        <v>0</v>
      </c>
      <c r="S148" s="155" t="s">
        <v>406</v>
      </c>
      <c r="T148" s="54" t="s">
        <v>406</v>
      </c>
    </row>
    <row r="149" spans="3:20">
      <c r="C149" s="47" t="str">
        <f t="shared" si="17"/>
        <v>94</v>
      </c>
      <c r="K149" s="133" t="str">
        <f t="shared" si="18"/>
        <v>092</v>
      </c>
      <c r="L149" s="134" t="s">
        <v>1879</v>
      </c>
      <c r="M149" s="135">
        <f t="shared" si="22"/>
        <v>147</v>
      </c>
      <c r="N149" s="135" t="str">
        <f t="shared" si="19"/>
        <v/>
      </c>
      <c r="O149" s="135">
        <f t="shared" si="20"/>
        <v>4</v>
      </c>
      <c r="P149" s="135">
        <f t="shared" si="15"/>
        <v>1</v>
      </c>
      <c r="Q149" s="139" t="s">
        <v>406</v>
      </c>
      <c r="R149" s="135">
        <f t="shared" si="21"/>
        <v>1</v>
      </c>
      <c r="S149" s="155" t="s">
        <v>406</v>
      </c>
      <c r="T149" s="54" t="s">
        <v>406</v>
      </c>
    </row>
    <row r="150" spans="3:20">
      <c r="C150" s="47" t="str">
        <f t="shared" si="17"/>
        <v>95</v>
      </c>
      <c r="K150" s="133" t="str">
        <f t="shared" si="18"/>
        <v>093</v>
      </c>
      <c r="L150" s="134" t="s">
        <v>1879</v>
      </c>
      <c r="M150" s="135">
        <f t="shared" si="22"/>
        <v>148</v>
      </c>
      <c r="N150" s="135" t="str">
        <f t="shared" si="19"/>
        <v/>
      </c>
      <c r="O150" s="135">
        <f t="shared" si="20"/>
        <v>5</v>
      </c>
      <c r="P150" s="135">
        <f t="shared" si="15"/>
        <v>1</v>
      </c>
      <c r="Q150" s="139" t="s">
        <v>406</v>
      </c>
      <c r="R150" s="135">
        <f t="shared" si="21"/>
        <v>1</v>
      </c>
      <c r="S150" s="155" t="s">
        <v>406</v>
      </c>
      <c r="T150" s="54" t="s">
        <v>406</v>
      </c>
    </row>
    <row r="151" spans="3:20">
      <c r="C151" s="47" t="str">
        <f t="shared" si="17"/>
        <v>96</v>
      </c>
      <c r="K151" s="133" t="str">
        <f t="shared" si="18"/>
        <v>094</v>
      </c>
      <c r="L151" s="134" t="s">
        <v>1879</v>
      </c>
      <c r="M151" s="135">
        <f t="shared" si="22"/>
        <v>149</v>
      </c>
      <c r="N151" s="135" t="str">
        <f t="shared" si="19"/>
        <v/>
      </c>
      <c r="O151" s="135">
        <f t="shared" si="20"/>
        <v>6</v>
      </c>
      <c r="P151" s="135">
        <f t="shared" si="15"/>
        <v>1</v>
      </c>
      <c r="Q151" s="139" t="s">
        <v>406</v>
      </c>
      <c r="R151" s="135">
        <f t="shared" si="21"/>
        <v>1</v>
      </c>
      <c r="S151" s="155" t="s">
        <v>406</v>
      </c>
      <c r="T151" s="54" t="s">
        <v>406</v>
      </c>
    </row>
    <row r="152" spans="3:20">
      <c r="C152" s="47" t="str">
        <f t="shared" si="17"/>
        <v>97</v>
      </c>
      <c r="K152" s="133" t="str">
        <f t="shared" si="18"/>
        <v>095</v>
      </c>
      <c r="L152" s="134" t="s">
        <v>1879</v>
      </c>
      <c r="M152" s="135">
        <f t="shared" si="22"/>
        <v>150</v>
      </c>
      <c r="N152" s="135" t="str">
        <f t="shared" si="19"/>
        <v/>
      </c>
      <c r="O152" s="135">
        <f t="shared" si="20"/>
        <v>7</v>
      </c>
      <c r="P152" s="135">
        <f t="shared" si="15"/>
        <v>1</v>
      </c>
      <c r="Q152" s="139" t="s">
        <v>406</v>
      </c>
      <c r="R152" s="135">
        <f t="shared" si="21"/>
        <v>1</v>
      </c>
      <c r="S152" s="155" t="s">
        <v>406</v>
      </c>
      <c r="T152" s="54" t="s">
        <v>406</v>
      </c>
    </row>
    <row r="153" spans="3:20">
      <c r="C153" s="47" t="str">
        <f t="shared" si="17"/>
        <v>98</v>
      </c>
      <c r="K153" s="133" t="str">
        <f t="shared" si="18"/>
        <v>096</v>
      </c>
      <c r="L153" s="134" t="s">
        <v>1881</v>
      </c>
      <c r="M153" s="135">
        <f t="shared" si="22"/>
        <v>151</v>
      </c>
      <c r="N153" s="135" t="str">
        <f t="shared" si="19"/>
        <v/>
      </c>
      <c r="O153" s="135">
        <f t="shared" si="20"/>
        <v>7</v>
      </c>
      <c r="P153" s="135">
        <f t="shared" si="15"/>
        <v>0</v>
      </c>
      <c r="Q153" s="139" t="s">
        <v>2554</v>
      </c>
      <c r="R153" s="135">
        <f t="shared" si="21"/>
        <v>0</v>
      </c>
      <c r="S153" s="155" t="s">
        <v>406</v>
      </c>
      <c r="T153" s="54" t="s">
        <v>406</v>
      </c>
    </row>
    <row r="154" spans="3:20">
      <c r="C154" s="47" t="str">
        <f t="shared" si="17"/>
        <v>99</v>
      </c>
      <c r="K154" s="133" t="str">
        <f t="shared" si="18"/>
        <v>097</v>
      </c>
      <c r="L154" s="134" t="s">
        <v>1882</v>
      </c>
      <c r="M154" s="135">
        <f t="shared" si="22"/>
        <v>152</v>
      </c>
      <c r="N154" s="135" t="str">
        <f t="shared" si="19"/>
        <v/>
      </c>
      <c r="O154" s="135">
        <f t="shared" si="20"/>
        <v>7</v>
      </c>
      <c r="P154" s="135">
        <f t="shared" si="15"/>
        <v>0</v>
      </c>
      <c r="Q154" s="139" t="s">
        <v>2552</v>
      </c>
      <c r="R154" s="135">
        <f t="shared" si="21"/>
        <v>0</v>
      </c>
      <c r="S154" s="155" t="s">
        <v>406</v>
      </c>
      <c r="T154" s="54" t="s">
        <v>406</v>
      </c>
    </row>
    <row r="155" spans="3:20">
      <c r="C155" s="47" t="str">
        <f t="shared" si="17"/>
        <v>9A</v>
      </c>
      <c r="K155" s="133" t="str">
        <f t="shared" si="18"/>
        <v>098</v>
      </c>
      <c r="L155" s="134" t="s">
        <v>1819</v>
      </c>
      <c r="M155" s="135">
        <f t="shared" si="22"/>
        <v>153</v>
      </c>
      <c r="N155" s="135" t="str">
        <f t="shared" si="19"/>
        <v/>
      </c>
      <c r="O155" s="135">
        <f t="shared" si="20"/>
        <v>8</v>
      </c>
      <c r="P155" s="135">
        <f t="shared" si="15"/>
        <v>1</v>
      </c>
      <c r="Q155" s="139" t="s">
        <v>406</v>
      </c>
      <c r="R155" s="135">
        <f t="shared" si="21"/>
        <v>1</v>
      </c>
      <c r="S155" s="155" t="s">
        <v>406</v>
      </c>
      <c r="T155" s="54" t="s">
        <v>406</v>
      </c>
    </row>
    <row r="156" spans="3:20">
      <c r="C156" s="47" t="str">
        <f t="shared" si="17"/>
        <v>9B</v>
      </c>
      <c r="K156" s="133" t="str">
        <f t="shared" si="18"/>
        <v>099</v>
      </c>
      <c r="L156" s="134" t="s">
        <v>1883</v>
      </c>
      <c r="M156" s="135">
        <f t="shared" si="22"/>
        <v>154</v>
      </c>
      <c r="N156" s="135" t="str">
        <f t="shared" si="19"/>
        <v/>
      </c>
      <c r="O156" s="135">
        <f t="shared" si="20"/>
        <v>8</v>
      </c>
      <c r="P156" s="135">
        <f t="shared" si="15"/>
        <v>0</v>
      </c>
      <c r="Q156" s="139" t="s">
        <v>2546</v>
      </c>
      <c r="R156" s="135">
        <f t="shared" si="21"/>
        <v>0</v>
      </c>
      <c r="S156" s="155" t="s">
        <v>406</v>
      </c>
      <c r="T156" s="54" t="s">
        <v>406</v>
      </c>
    </row>
    <row r="157" spans="3:20">
      <c r="C157" s="47" t="str">
        <f t="shared" si="17"/>
        <v>9C</v>
      </c>
      <c r="K157" s="133" t="str">
        <f t="shared" si="18"/>
        <v>09A</v>
      </c>
      <c r="L157" s="134" t="s">
        <v>1884</v>
      </c>
      <c r="M157" s="135">
        <f t="shared" si="22"/>
        <v>155</v>
      </c>
      <c r="N157" s="135" t="str">
        <f t="shared" si="19"/>
        <v/>
      </c>
      <c r="O157" s="135">
        <f t="shared" si="20"/>
        <v>8</v>
      </c>
      <c r="P157" s="135">
        <f t="shared" si="15"/>
        <v>0</v>
      </c>
      <c r="Q157" s="139" t="s">
        <v>2550</v>
      </c>
      <c r="R157" s="135">
        <f t="shared" si="21"/>
        <v>0</v>
      </c>
      <c r="S157" s="155" t="s">
        <v>406</v>
      </c>
      <c r="T157" s="54" t="s">
        <v>406</v>
      </c>
    </row>
    <row r="158" spans="3:20">
      <c r="C158" s="47" t="str">
        <f t="shared" si="17"/>
        <v>9D</v>
      </c>
      <c r="K158" s="133" t="str">
        <f t="shared" si="18"/>
        <v>09B</v>
      </c>
      <c r="L158" s="134" t="s">
        <v>406</v>
      </c>
      <c r="M158" s="135">
        <f t="shared" si="22"/>
        <v>156</v>
      </c>
      <c r="N158" s="135" t="str">
        <f t="shared" si="19"/>
        <v/>
      </c>
      <c r="O158" s="135">
        <f t="shared" si="20"/>
        <v>9</v>
      </c>
      <c r="P158" s="135">
        <f t="shared" si="15"/>
        <v>1</v>
      </c>
      <c r="Q158" s="139" t="s">
        <v>406</v>
      </c>
      <c r="R158" s="135">
        <f t="shared" si="21"/>
        <v>1</v>
      </c>
      <c r="S158" s="155" t="s">
        <v>406</v>
      </c>
      <c r="T158" s="54" t="s">
        <v>406</v>
      </c>
    </row>
    <row r="159" spans="3:20">
      <c r="C159" s="47" t="str">
        <f t="shared" si="17"/>
        <v>9E</v>
      </c>
      <c r="K159" s="133" t="str">
        <f t="shared" si="18"/>
        <v>09C</v>
      </c>
      <c r="L159" s="134" t="s">
        <v>406</v>
      </c>
      <c r="M159" s="135">
        <f t="shared" si="22"/>
        <v>157</v>
      </c>
      <c r="N159" s="135" t="str">
        <f t="shared" si="19"/>
        <v/>
      </c>
      <c r="O159" s="135">
        <f t="shared" si="20"/>
        <v>10</v>
      </c>
      <c r="P159" s="135">
        <f t="shared" si="15"/>
        <v>1</v>
      </c>
      <c r="Q159" s="139" t="s">
        <v>406</v>
      </c>
      <c r="R159" s="135">
        <f t="shared" si="21"/>
        <v>1</v>
      </c>
      <c r="S159" s="155" t="s">
        <v>406</v>
      </c>
      <c r="T159" s="54" t="s">
        <v>406</v>
      </c>
    </row>
    <row r="160" spans="3:20">
      <c r="C160" s="47" t="str">
        <f t="shared" si="17"/>
        <v>9F</v>
      </c>
      <c r="K160" s="133" t="str">
        <f t="shared" si="18"/>
        <v>09D</v>
      </c>
      <c r="L160" s="134" t="s">
        <v>406</v>
      </c>
      <c r="M160" s="135">
        <f t="shared" si="22"/>
        <v>158</v>
      </c>
      <c r="N160" s="135" t="str">
        <f t="shared" si="19"/>
        <v/>
      </c>
      <c r="O160" s="135">
        <f t="shared" si="20"/>
        <v>11</v>
      </c>
      <c r="P160" s="135">
        <f t="shared" si="15"/>
        <v>1</v>
      </c>
      <c r="Q160" s="139" t="s">
        <v>406</v>
      </c>
      <c r="R160" s="135">
        <f t="shared" si="21"/>
        <v>1</v>
      </c>
      <c r="S160" s="155" t="s">
        <v>406</v>
      </c>
      <c r="T160" s="54" t="s">
        <v>406</v>
      </c>
    </row>
    <row r="161" spans="3:20">
      <c r="C161" s="47" t="str">
        <f t="shared" si="17"/>
        <v>A0</v>
      </c>
      <c r="K161" s="133" t="str">
        <f t="shared" si="18"/>
        <v>09E</v>
      </c>
      <c r="L161" s="134" t="s">
        <v>406</v>
      </c>
      <c r="M161" s="135">
        <f t="shared" si="22"/>
        <v>159</v>
      </c>
      <c r="N161" s="135" t="str">
        <f t="shared" si="19"/>
        <v/>
      </c>
      <c r="O161" s="135">
        <f t="shared" si="20"/>
        <v>12</v>
      </c>
      <c r="P161" s="135">
        <f t="shared" ref="P161:P162" si="23">IF(AND(LEN(Q161)=0,LEN(S161)=0),1,0)</f>
        <v>1</v>
      </c>
      <c r="Q161" s="139" t="s">
        <v>406</v>
      </c>
      <c r="R161" s="135">
        <f t="shared" si="21"/>
        <v>1</v>
      </c>
      <c r="S161" s="155" t="s">
        <v>406</v>
      </c>
      <c r="T161" s="54" t="s">
        <v>406</v>
      </c>
    </row>
    <row r="162" spans="3:20">
      <c r="C162" s="47" t="str">
        <f t="shared" si="17"/>
        <v>A1</v>
      </c>
      <c r="K162" s="136" t="str">
        <f t="shared" si="18"/>
        <v>09F</v>
      </c>
      <c r="L162" s="137" t="s">
        <v>406</v>
      </c>
      <c r="M162" s="138">
        <f t="shared" si="22"/>
        <v>160</v>
      </c>
      <c r="N162" s="138" t="str">
        <f t="shared" si="19"/>
        <v/>
      </c>
      <c r="O162" s="138">
        <f t="shared" si="20"/>
        <v>13</v>
      </c>
      <c r="P162" s="135">
        <f t="shared" si="23"/>
        <v>1</v>
      </c>
      <c r="Q162" s="140" t="s">
        <v>406</v>
      </c>
      <c r="R162" s="135">
        <f t="shared" si="21"/>
        <v>1</v>
      </c>
      <c r="S162" s="156" t="s">
        <v>406</v>
      </c>
      <c r="T162" s="54" t="s">
        <v>406</v>
      </c>
    </row>
    <row r="163" spans="3:20">
      <c r="N163" s="47" t="str">
        <f>N3&amp;N4&amp;N5&amp;N6&amp;N7&amp;N8&amp;N9&amp;N10&amp;N11&amp;N12&amp;N13&amp;N14&amp;N15&amp;N16&amp;N17&amp;N18&amp;N19&amp;N20&amp;N21&amp;N22&amp;N23&amp;N24&amp;N25&amp;N26&amp;N27&amp;N28&amp;N29&amp;N30&amp;N31&amp;N32&amp;N33&amp;N34&amp;N35&amp;N36&amp;N37&amp;N38&amp;N39&amp;N40&amp;N41&amp;N42&amp;N43&amp;N44&amp;N45&amp;N46&amp;N47&amp;N48&amp;N49&amp;N50&amp;N51&amp;N52&amp;N53&amp;N54&amp;N55&amp;N56&amp;N57&amp;N58&amp;N59&amp;N60&amp;N61&amp;N62&amp;N63&amp;N64&amp;N65&amp;N66&amp;N67&amp;N68&amp;N69&amp;N70&amp;N71&amp;N72&amp;N73&amp;N74&amp;N75&amp;N76&amp;N77&amp;N78&amp;N79&amp;N80&amp;N81&amp;N82&amp;N83&amp;N84&amp;N85&amp;N86&amp;N87&amp;N88&amp;N89&amp;N90&amp;N91&amp;N92&amp;N93&amp;N94&amp;N95&amp;N96&amp;N97&amp;N98&amp;N99&amp;N100&amp;N101&amp;N102&amp;N103&amp;N104&amp;N105&amp;N106&amp;N107&amp;N108&amp;N109&amp;N110&amp;N111&amp;N112&amp;N113&amp;N114&amp;N115&amp;N116&amp;N117&amp;N118&amp;N119&amp;N120&amp;N121&amp;N122&amp;N123&amp;N124&amp;N125&amp;N126&amp;N127&amp;N128&amp;N129&amp;N130&amp;N131&amp;N132&amp;N133&amp;N134&amp;N135&amp;N136&amp;N137&amp;N138&amp;N139&amp;N140&amp;N141&amp;N142&amp;N143&amp;N144&amp;N145&amp;N146&amp;N147&amp;N148&amp;N149&amp;N150&amp;N151&amp;N152&amp;N153&amp;N154&amp;N155&amp;N156&amp;N157&amp;N158&amp;N159&amp;N160&amp;N161&amp;N162</f>
        <v xml:space="preserve">035, 08E, 08F, 092, 093, 094, 095, 098, 09B, 09C, 09D, 09E, 09F, </v>
      </c>
    </row>
    <row r="164" spans="3:20">
      <c r="N164" s="47" t="str">
        <f>""</f>
        <v/>
      </c>
    </row>
    <row r="165" spans="3:20">
      <c r="N165" s="47" t="str">
        <f>N163&amp;N164</f>
        <v xml:space="preserve">035, 08E, 08F, 092, 093, 094, 095, 098, 09B, 09C, 09D, 09E, 09F, </v>
      </c>
    </row>
  </sheetData>
  <mergeCells count="1">
    <mergeCell ref="U3:U14"/>
  </mergeCells>
  <conditionalFormatting sqref="Q4:Q162">
    <cfRule type="expression" dxfId="15" priority="4">
      <formula>INDIRECT(ADDRESS(ROW(),COLUMN()-1))=1</formula>
    </cfRule>
  </conditionalFormatting>
  <conditionalFormatting sqref="S4:S162">
    <cfRule type="expression" dxfId="14" priority="1">
      <formula>INDIRECT(ADDRESS(ROW(),COLUMN()-1))=1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6BEEC-3453-41EE-B466-EA4385BABBA7}">
  <sheetPr codeName="Sheet12">
    <tabColor theme="0" tint="-0.499984740745262"/>
  </sheetPr>
  <dimension ref="A1:W258"/>
  <sheetViews>
    <sheetView showRowColHeaders="0" topLeftCell="J1" workbookViewId="0">
      <selection activeCell="W2" sqref="W2"/>
    </sheetView>
  </sheetViews>
  <sheetFormatPr defaultRowHeight="15"/>
  <cols>
    <col min="1" max="2" width="9.140625" style="47" hidden="1" customWidth="1"/>
    <col min="3" max="3" width="4" style="47" hidden="1" customWidth="1"/>
    <col min="4" max="9" width="9.140625" style="47" hidden="1" customWidth="1"/>
    <col min="10" max="10" width="3.28515625" style="47" customWidth="1"/>
    <col min="11" max="11" width="5" style="47" customWidth="1"/>
    <col min="12" max="12" width="26.140625" style="47" customWidth="1"/>
    <col min="13" max="15" width="6.28515625" style="47" hidden="1" customWidth="1"/>
    <col min="16" max="16" width="2.7109375" style="47" hidden="1" customWidth="1"/>
    <col min="17" max="17" width="28.7109375" style="47" customWidth="1"/>
    <col min="18" max="18" width="2.28515625" style="50" hidden="1" customWidth="1"/>
    <col min="19" max="19" width="38.7109375" style="47" customWidth="1"/>
    <col min="20" max="20" width="2.28515625" style="50" hidden="1" customWidth="1"/>
    <col min="21" max="21" width="12" style="47" customWidth="1"/>
    <col min="22" max="22" width="3.28515625" style="47" customWidth="1"/>
    <col min="23" max="23" width="39.7109375" style="47" customWidth="1"/>
    <col min="24" max="24" width="3.7109375" style="47" customWidth="1"/>
    <col min="25" max="16384" width="9.140625" style="47"/>
  </cols>
  <sheetData>
    <row r="1" spans="1:23">
      <c r="A1" s="47" t="str">
        <f>RangeAddress(Q3:Q226)</f>
        <v>'Skillsets'!$Q$3:$Q$226</v>
      </c>
      <c r="B1" s="47" t="str">
        <f>RangeAddress($D$1:$D$160)</f>
        <v>'Skillsets'!$D$1:$D$160</v>
      </c>
      <c r="C1" s="47" t="str">
        <f>DEC2HEX(ROW()-1,2)</f>
        <v>00</v>
      </c>
      <c r="D1" s="47" t="str">
        <f>C1&amp;" "&amp;Strings!E2</f>
        <v xml:space="preserve">00 </v>
      </c>
    </row>
    <row r="2" spans="1:23">
      <c r="A2" s="47" t="str">
        <f>RangeAddress(S3:S226)</f>
        <v>'Skillsets'!$S$3:$S$226</v>
      </c>
      <c r="C2" s="47" t="str">
        <f t="shared" ref="C2:C65" si="0">DEC2HEX(ROW()-1,2)</f>
        <v>01</v>
      </c>
      <c r="D2" s="47" t="str">
        <f>C2&amp;" "&amp;Strings!E3</f>
        <v>01 Squire</v>
      </c>
      <c r="K2" s="117" t="s">
        <v>59</v>
      </c>
      <c r="L2" s="118" t="s">
        <v>2502</v>
      </c>
      <c r="M2" s="118"/>
      <c r="N2" s="118"/>
      <c r="O2" s="118"/>
      <c r="P2" s="118"/>
      <c r="Q2" s="119" t="s">
        <v>2503</v>
      </c>
      <c r="R2" s="117"/>
      <c r="S2" s="119" t="s">
        <v>2711</v>
      </c>
      <c r="T2" s="117"/>
      <c r="U2" s="117" t="s">
        <v>2914</v>
      </c>
      <c r="W2" s="117" t="s">
        <v>2532</v>
      </c>
    </row>
    <row r="3" spans="1:23">
      <c r="C3" s="47" t="str">
        <f t="shared" si="0"/>
        <v>02</v>
      </c>
      <c r="D3" s="47" t="str">
        <f>C3&amp;" "&amp;Strings!E4</f>
        <v>02 Squire</v>
      </c>
      <c r="K3" s="120" t="str">
        <f t="shared" ref="K3:K66" si="1">DEC2HEX(ROW()-3,3)</f>
        <v>000</v>
      </c>
      <c r="L3" s="121" t="s">
        <v>406</v>
      </c>
      <c r="M3" s="122">
        <v>1</v>
      </c>
      <c r="N3" s="122" t="str">
        <f t="shared" ref="N3:N66" si="2">IFERROR(DEC2HEX(MATCH(M3,$O$3:$O$226,0)-1,3)&amp;", ","")</f>
        <v xml:space="preserve">04D, </v>
      </c>
      <c r="O3" s="122"/>
      <c r="P3" s="122">
        <f t="shared" ref="P3:P4" si="3">IF(AND(LEN(Q3)=0,LEN(S3)=0,LEN(U3)=0),1,0)</f>
        <v>1</v>
      </c>
      <c r="Q3" s="126" t="s">
        <v>406</v>
      </c>
      <c r="R3" s="127">
        <f t="shared" ref="R3:R66" si="4">$P3</f>
        <v>1</v>
      </c>
      <c r="S3" s="126" t="s">
        <v>406</v>
      </c>
      <c r="T3" s="127">
        <f t="shared" ref="T3:T66" si="5">$P3</f>
        <v>1</v>
      </c>
      <c r="U3" s="153" t="s">
        <v>406</v>
      </c>
      <c r="V3" s="54" t="s">
        <v>406</v>
      </c>
      <c r="W3" s="165" t="str">
        <f>IFERROR(LEFT(N229,LEN(N229)-2),"")</f>
        <v>04D, 04E, 04F, 050, 051, 052, 053, 054, 055, 056, 057, 058, 05A, 05B, 05C, 05D, 05E, 05F, 060, 061, 062, 063, 064, 07F, 080, 081, 082, 083, 084, 085, 08E, 08F, 090, 091, 092, 093, 094, 095, 096, 097, 098, 099, 09A, 0A1, 0A5, 0A6, 0A7, 0A8, 0A9</v>
      </c>
    </row>
    <row r="4" spans="1:23">
      <c r="C4" s="47" t="str">
        <f t="shared" si="0"/>
        <v>03</v>
      </c>
      <c r="D4" s="47" t="str">
        <f>C4&amp;" "&amp;Strings!E5</f>
        <v>03 Squire</v>
      </c>
      <c r="K4" s="120" t="str">
        <f t="shared" si="1"/>
        <v>001</v>
      </c>
      <c r="L4" s="121" t="s">
        <v>1374</v>
      </c>
      <c r="M4" s="122">
        <f>M3+1</f>
        <v>2</v>
      </c>
      <c r="N4" s="122" t="str">
        <f t="shared" si="2"/>
        <v xml:space="preserve">04E, </v>
      </c>
      <c r="O4" s="122">
        <f t="shared" ref="O4:O67" si="6">O3+P4</f>
        <v>0</v>
      </c>
      <c r="P4" s="122">
        <f t="shared" si="3"/>
        <v>0</v>
      </c>
      <c r="Q4" s="126" t="s">
        <v>406</v>
      </c>
      <c r="R4" s="127">
        <f t="shared" si="4"/>
        <v>0</v>
      </c>
      <c r="S4" s="126" t="s">
        <v>406</v>
      </c>
      <c r="T4" s="127">
        <f t="shared" si="5"/>
        <v>0</v>
      </c>
      <c r="U4" s="153" t="s">
        <v>2956</v>
      </c>
      <c r="V4" s="54" t="s">
        <v>406</v>
      </c>
      <c r="W4" s="166"/>
    </row>
    <row r="5" spans="1:23">
      <c r="C5" s="47" t="str">
        <f t="shared" si="0"/>
        <v>04</v>
      </c>
      <c r="D5" s="47" t="str">
        <f>C5&amp;" "&amp;Strings!E6</f>
        <v>04 Squire</v>
      </c>
      <c r="K5" s="120" t="str">
        <f t="shared" si="1"/>
        <v>002</v>
      </c>
      <c r="L5" s="121" t="s">
        <v>1468</v>
      </c>
      <c r="M5" s="122">
        <f t="shared" ref="M5:M68" si="7">M4+1</f>
        <v>3</v>
      </c>
      <c r="N5" s="122" t="str">
        <f t="shared" si="2"/>
        <v xml:space="preserve">04F, </v>
      </c>
      <c r="O5" s="122">
        <f t="shared" si="6"/>
        <v>0</v>
      </c>
      <c r="P5" s="122">
        <f>IF(AND(LEN(Q5)=0,LEN(S5)=0,LEN(U5)=0),1,0)</f>
        <v>0</v>
      </c>
      <c r="Q5" s="126" t="s">
        <v>406</v>
      </c>
      <c r="R5" s="127">
        <f t="shared" si="4"/>
        <v>0</v>
      </c>
      <c r="S5" s="126" t="s">
        <v>406</v>
      </c>
      <c r="T5" s="127">
        <f t="shared" si="5"/>
        <v>0</v>
      </c>
      <c r="U5" s="153" t="s">
        <v>2956</v>
      </c>
      <c r="V5" s="54" t="s">
        <v>406</v>
      </c>
      <c r="W5" s="166"/>
    </row>
    <row r="6" spans="1:23">
      <c r="C6" s="47" t="str">
        <f t="shared" si="0"/>
        <v>05</v>
      </c>
      <c r="D6" s="47" t="str">
        <f>C6&amp;" "&amp;Strings!E7</f>
        <v>05 Holy Knight</v>
      </c>
      <c r="K6" s="120" t="str">
        <f t="shared" si="1"/>
        <v>003</v>
      </c>
      <c r="L6" s="121" t="s">
        <v>1469</v>
      </c>
      <c r="M6" s="122">
        <f t="shared" si="7"/>
        <v>4</v>
      </c>
      <c r="N6" s="122" t="str">
        <f t="shared" si="2"/>
        <v xml:space="preserve">050, </v>
      </c>
      <c r="O6" s="122">
        <f t="shared" si="6"/>
        <v>0</v>
      </c>
      <c r="P6" s="122">
        <f t="shared" ref="P6:P69" si="8">IF(AND(LEN(Q6)=0,LEN(S6)=0,LEN(U6)=0),1,0)</f>
        <v>0</v>
      </c>
      <c r="Q6" s="126" t="s">
        <v>406</v>
      </c>
      <c r="R6" s="127">
        <f t="shared" si="4"/>
        <v>0</v>
      </c>
      <c r="S6" s="126" t="s">
        <v>406</v>
      </c>
      <c r="T6" s="127">
        <f t="shared" si="5"/>
        <v>0</v>
      </c>
      <c r="U6" s="153" t="s">
        <v>2956</v>
      </c>
      <c r="V6" s="54" t="s">
        <v>406</v>
      </c>
      <c r="W6" s="166"/>
    </row>
    <row r="7" spans="1:23">
      <c r="C7" s="47" t="str">
        <f t="shared" si="0"/>
        <v>06</v>
      </c>
      <c r="D7" s="47" t="str">
        <f>C7&amp;" "&amp;Strings!E8</f>
        <v>06 Arc Knight</v>
      </c>
      <c r="K7" s="120" t="str">
        <f t="shared" si="1"/>
        <v>004</v>
      </c>
      <c r="L7" s="121" t="s">
        <v>406</v>
      </c>
      <c r="M7" s="122">
        <f t="shared" si="7"/>
        <v>5</v>
      </c>
      <c r="N7" s="122" t="str">
        <f t="shared" si="2"/>
        <v xml:space="preserve">051, </v>
      </c>
      <c r="O7" s="122">
        <f t="shared" si="6"/>
        <v>0</v>
      </c>
      <c r="P7" s="122">
        <f t="shared" si="8"/>
        <v>0</v>
      </c>
      <c r="Q7" s="126" t="s">
        <v>406</v>
      </c>
      <c r="R7" s="127">
        <f t="shared" si="4"/>
        <v>0</v>
      </c>
      <c r="S7" s="126" t="s">
        <v>406</v>
      </c>
      <c r="T7" s="127">
        <f t="shared" si="5"/>
        <v>0</v>
      </c>
      <c r="U7" s="153" t="s">
        <v>2956</v>
      </c>
      <c r="V7" s="54" t="s">
        <v>406</v>
      </c>
      <c r="W7" s="166"/>
    </row>
    <row r="8" spans="1:23">
      <c r="C8" s="47" t="str">
        <f t="shared" si="0"/>
        <v>07</v>
      </c>
      <c r="D8" s="47" t="str">
        <f>C8&amp;" "&amp;Strings!E9</f>
        <v>07 Squire</v>
      </c>
      <c r="K8" s="120" t="str">
        <f t="shared" si="1"/>
        <v>005</v>
      </c>
      <c r="L8" s="121" t="s">
        <v>1719</v>
      </c>
      <c r="M8" s="122">
        <f t="shared" si="7"/>
        <v>6</v>
      </c>
      <c r="N8" s="122" t="str">
        <f t="shared" si="2"/>
        <v xml:space="preserve">052, </v>
      </c>
      <c r="O8" s="122">
        <f t="shared" si="6"/>
        <v>0</v>
      </c>
      <c r="P8" s="122">
        <f t="shared" si="8"/>
        <v>0</v>
      </c>
      <c r="Q8" s="126" t="str">
        <f>$D$75</f>
        <v>4A Squire</v>
      </c>
      <c r="R8" s="127">
        <f t="shared" si="4"/>
        <v>0</v>
      </c>
      <c r="S8" s="126" t="s">
        <v>406</v>
      </c>
      <c r="T8" s="127">
        <f t="shared" si="5"/>
        <v>0</v>
      </c>
      <c r="U8" s="153" t="s">
        <v>2956</v>
      </c>
      <c r="V8" s="54" t="s">
        <v>406</v>
      </c>
      <c r="W8" s="166"/>
    </row>
    <row r="9" spans="1:23">
      <c r="C9" s="47" t="str">
        <f t="shared" si="0"/>
        <v>08</v>
      </c>
      <c r="D9" s="47" t="str">
        <f>C9&amp;" "&amp;Strings!E10</f>
        <v>08 Arc Knight</v>
      </c>
      <c r="K9" s="120" t="str">
        <f t="shared" si="1"/>
        <v>006</v>
      </c>
      <c r="L9" s="121" t="s">
        <v>1720</v>
      </c>
      <c r="M9" s="122">
        <f t="shared" si="7"/>
        <v>7</v>
      </c>
      <c r="N9" s="122" t="str">
        <f t="shared" si="2"/>
        <v xml:space="preserve">053, </v>
      </c>
      <c r="O9" s="122">
        <f t="shared" si="6"/>
        <v>0</v>
      </c>
      <c r="P9" s="122">
        <f t="shared" si="8"/>
        <v>0</v>
      </c>
      <c r="Q9" s="126" t="str">
        <f>$D$54&amp;", "&amp;$D$76</f>
        <v>35 Chemist, 4B Chemist</v>
      </c>
      <c r="R9" s="127">
        <f t="shared" si="4"/>
        <v>0</v>
      </c>
      <c r="S9" s="126" t="s">
        <v>2535</v>
      </c>
      <c r="T9" s="127">
        <f t="shared" si="5"/>
        <v>0</v>
      </c>
      <c r="U9" s="153" t="s">
        <v>2956</v>
      </c>
      <c r="V9" s="54" t="s">
        <v>406</v>
      </c>
      <c r="W9" s="166"/>
    </row>
    <row r="10" spans="1:23">
      <c r="C10" s="47" t="str">
        <f t="shared" si="0"/>
        <v>09</v>
      </c>
      <c r="D10" s="47" t="str">
        <f>C10&amp;" "&amp;Strings!E11</f>
        <v>09 Lune Knight</v>
      </c>
      <c r="K10" s="120" t="str">
        <f t="shared" si="1"/>
        <v>007</v>
      </c>
      <c r="L10" s="121" t="s">
        <v>1721</v>
      </c>
      <c r="M10" s="122">
        <f t="shared" si="7"/>
        <v>8</v>
      </c>
      <c r="N10" s="122" t="str">
        <f t="shared" si="2"/>
        <v xml:space="preserve">054, </v>
      </c>
      <c r="O10" s="122">
        <f t="shared" si="6"/>
        <v>0</v>
      </c>
      <c r="P10" s="122">
        <f t="shared" si="8"/>
        <v>0</v>
      </c>
      <c r="Q10" s="126" t="str">
        <f>$D$77</f>
        <v>4C Knight</v>
      </c>
      <c r="R10" s="127">
        <f t="shared" si="4"/>
        <v>0</v>
      </c>
      <c r="S10" s="126" t="s">
        <v>406</v>
      </c>
      <c r="T10" s="127">
        <f t="shared" si="5"/>
        <v>0</v>
      </c>
      <c r="U10" s="153" t="s">
        <v>2956</v>
      </c>
      <c r="V10" s="54" t="s">
        <v>406</v>
      </c>
      <c r="W10" s="166"/>
    </row>
    <row r="11" spans="1:23">
      <c r="C11" s="47" t="str">
        <f t="shared" si="0"/>
        <v>0A</v>
      </c>
      <c r="D11" s="47" t="str">
        <f>C11&amp;" "&amp;Strings!E12</f>
        <v>0A Duke</v>
      </c>
      <c r="K11" s="120" t="str">
        <f t="shared" si="1"/>
        <v>008</v>
      </c>
      <c r="L11" s="121" t="s">
        <v>1722</v>
      </c>
      <c r="M11" s="122">
        <f t="shared" si="7"/>
        <v>9</v>
      </c>
      <c r="N11" s="122" t="str">
        <f t="shared" si="2"/>
        <v xml:space="preserve">055, </v>
      </c>
      <c r="O11" s="122">
        <f t="shared" si="6"/>
        <v>0</v>
      </c>
      <c r="P11" s="122">
        <f t="shared" si="8"/>
        <v>0</v>
      </c>
      <c r="Q11" s="126" t="str">
        <f>$D$78</f>
        <v>4D Archer</v>
      </c>
      <c r="R11" s="127">
        <f t="shared" si="4"/>
        <v>0</v>
      </c>
      <c r="S11" s="126" t="s">
        <v>406</v>
      </c>
      <c r="T11" s="127">
        <f t="shared" si="5"/>
        <v>0</v>
      </c>
      <c r="U11" s="153" t="s">
        <v>2956</v>
      </c>
      <c r="V11" s="54" t="s">
        <v>406</v>
      </c>
      <c r="W11" s="166"/>
    </row>
    <row r="12" spans="1:23">
      <c r="C12" s="47" t="str">
        <f t="shared" si="0"/>
        <v>0B</v>
      </c>
      <c r="D12" s="47" t="str">
        <f>C12&amp;" "&amp;Strings!E13</f>
        <v>0B Duke</v>
      </c>
      <c r="K12" s="120" t="str">
        <f t="shared" si="1"/>
        <v>009</v>
      </c>
      <c r="L12" s="121" t="s">
        <v>1723</v>
      </c>
      <c r="M12" s="122">
        <f t="shared" si="7"/>
        <v>10</v>
      </c>
      <c r="N12" s="122" t="str">
        <f t="shared" si="2"/>
        <v xml:space="preserve">056, </v>
      </c>
      <c r="O12" s="122">
        <f t="shared" si="6"/>
        <v>0</v>
      </c>
      <c r="P12" s="122">
        <f t="shared" si="8"/>
        <v>0</v>
      </c>
      <c r="Q12" s="126" t="str">
        <f>$D$79</f>
        <v>4E Monk</v>
      </c>
      <c r="R12" s="127">
        <f t="shared" si="4"/>
        <v>0</v>
      </c>
      <c r="S12" s="126" t="s">
        <v>406</v>
      </c>
      <c r="T12" s="127">
        <f t="shared" si="5"/>
        <v>0</v>
      </c>
      <c r="U12" s="153" t="s">
        <v>2956</v>
      </c>
      <c r="V12" s="54" t="s">
        <v>406</v>
      </c>
      <c r="W12" s="166"/>
    </row>
    <row r="13" spans="1:23">
      <c r="C13" s="47" t="str">
        <f t="shared" si="0"/>
        <v>0C</v>
      </c>
      <c r="D13" s="47" t="str">
        <f>C13&amp;" "&amp;Strings!E14</f>
        <v>0C Princess</v>
      </c>
      <c r="K13" s="120" t="str">
        <f t="shared" si="1"/>
        <v>00A</v>
      </c>
      <c r="L13" s="121" t="s">
        <v>1724</v>
      </c>
      <c r="M13" s="122">
        <f t="shared" si="7"/>
        <v>11</v>
      </c>
      <c r="N13" s="122" t="str">
        <f t="shared" si="2"/>
        <v xml:space="preserve">057, </v>
      </c>
      <c r="O13" s="122">
        <f t="shared" si="6"/>
        <v>0</v>
      </c>
      <c r="P13" s="122">
        <f t="shared" si="8"/>
        <v>0</v>
      </c>
      <c r="Q13" s="126" t="str">
        <f>$D$55&amp;", "&amp;$D$80</f>
        <v>36 Priest, 4F Priest</v>
      </c>
      <c r="R13" s="127">
        <f t="shared" si="4"/>
        <v>0</v>
      </c>
      <c r="S13" s="126" t="s">
        <v>2534</v>
      </c>
      <c r="T13" s="127">
        <f t="shared" si="5"/>
        <v>0</v>
      </c>
      <c r="U13" s="153" t="s">
        <v>2956</v>
      </c>
      <c r="V13" s="54" t="s">
        <v>406</v>
      </c>
      <c r="W13" s="166"/>
    </row>
    <row r="14" spans="1:23">
      <c r="C14" s="47" t="str">
        <f t="shared" si="0"/>
        <v>0D</v>
      </c>
      <c r="D14" s="47" t="str">
        <f>C14&amp;" "&amp;Strings!E15</f>
        <v>0D Holy Swordsman</v>
      </c>
      <c r="K14" s="120" t="str">
        <f t="shared" si="1"/>
        <v>00B</v>
      </c>
      <c r="L14" s="121" t="s">
        <v>1725</v>
      </c>
      <c r="M14" s="122">
        <f t="shared" si="7"/>
        <v>12</v>
      </c>
      <c r="N14" s="122" t="str">
        <f t="shared" si="2"/>
        <v xml:space="preserve">058, </v>
      </c>
      <c r="O14" s="122">
        <f t="shared" si="6"/>
        <v>0</v>
      </c>
      <c r="P14" s="122">
        <f t="shared" si="8"/>
        <v>0</v>
      </c>
      <c r="Q14" s="126" t="str">
        <f>$D$56&amp;", "&amp;$D$81</f>
        <v>37 Wizard, 50 Wizard</v>
      </c>
      <c r="R14" s="127">
        <f t="shared" si="4"/>
        <v>0</v>
      </c>
      <c r="S14" s="126" t="s">
        <v>2511</v>
      </c>
      <c r="T14" s="127">
        <f t="shared" si="5"/>
        <v>0</v>
      </c>
      <c r="U14" s="153" t="s">
        <v>2956</v>
      </c>
      <c r="V14" s="54" t="s">
        <v>406</v>
      </c>
      <c r="W14" s="167"/>
    </row>
    <row r="15" spans="1:23">
      <c r="C15" s="47" t="str">
        <f t="shared" si="0"/>
        <v>0E</v>
      </c>
      <c r="D15" s="47" t="str">
        <f>C15&amp;" "&amp;Strings!E16</f>
        <v>0E High Priest</v>
      </c>
      <c r="K15" s="120" t="str">
        <f t="shared" si="1"/>
        <v>00C</v>
      </c>
      <c r="L15" s="121" t="s">
        <v>1726</v>
      </c>
      <c r="M15" s="122">
        <f t="shared" si="7"/>
        <v>13</v>
      </c>
      <c r="N15" s="122" t="str">
        <f t="shared" si="2"/>
        <v xml:space="preserve">05A, </v>
      </c>
      <c r="O15" s="122">
        <f t="shared" si="6"/>
        <v>0</v>
      </c>
      <c r="P15" s="122">
        <f t="shared" si="8"/>
        <v>0</v>
      </c>
      <c r="Q15" s="126" t="str">
        <f>$D$82</f>
        <v>51 Time Mage</v>
      </c>
      <c r="R15" s="127">
        <f t="shared" si="4"/>
        <v>0</v>
      </c>
      <c r="S15" s="126" t="s">
        <v>406</v>
      </c>
      <c r="T15" s="127">
        <f t="shared" si="5"/>
        <v>0</v>
      </c>
      <c r="U15" s="153" t="s">
        <v>2956</v>
      </c>
      <c r="V15" s="54" t="s">
        <v>406</v>
      </c>
    </row>
    <row r="16" spans="1:23">
      <c r="C16" s="47" t="str">
        <f t="shared" si="0"/>
        <v>0F</v>
      </c>
      <c r="D16" s="47" t="str">
        <f>C16&amp;" "&amp;Strings!E17</f>
        <v>0F Dragoner</v>
      </c>
      <c r="K16" s="120" t="str">
        <f t="shared" si="1"/>
        <v>00D</v>
      </c>
      <c r="L16" s="121" t="s">
        <v>1727</v>
      </c>
      <c r="M16" s="122">
        <f t="shared" si="7"/>
        <v>14</v>
      </c>
      <c r="N16" s="122" t="str">
        <f t="shared" si="2"/>
        <v xml:space="preserve">05B, </v>
      </c>
      <c r="O16" s="122">
        <f t="shared" si="6"/>
        <v>0</v>
      </c>
      <c r="P16" s="122">
        <f t="shared" si="8"/>
        <v>0</v>
      </c>
      <c r="Q16" s="126" t="str">
        <f>$D$83</f>
        <v>52 Summoner</v>
      </c>
      <c r="R16" s="127">
        <f t="shared" si="4"/>
        <v>0</v>
      </c>
      <c r="S16" s="126" t="s">
        <v>406</v>
      </c>
      <c r="T16" s="127">
        <f t="shared" si="5"/>
        <v>0</v>
      </c>
      <c r="U16" s="153" t="s">
        <v>2956</v>
      </c>
      <c r="V16" s="54" t="s">
        <v>406</v>
      </c>
    </row>
    <row r="17" spans="3:23">
      <c r="C17" s="47" t="str">
        <f t="shared" si="0"/>
        <v>10</v>
      </c>
      <c r="D17" s="47" t="str">
        <f>C17&amp;" "&amp;Strings!E18</f>
        <v>10 Holy Priest</v>
      </c>
      <c r="K17" s="120" t="str">
        <f t="shared" si="1"/>
        <v>00E</v>
      </c>
      <c r="L17" s="121" t="s">
        <v>1728</v>
      </c>
      <c r="M17" s="122">
        <f t="shared" si="7"/>
        <v>15</v>
      </c>
      <c r="N17" s="122" t="str">
        <f t="shared" si="2"/>
        <v xml:space="preserve">05C, </v>
      </c>
      <c r="O17" s="122">
        <f t="shared" si="6"/>
        <v>0</v>
      </c>
      <c r="P17" s="122">
        <f t="shared" si="8"/>
        <v>0</v>
      </c>
      <c r="Q17" s="126" t="str">
        <f>$D$84</f>
        <v>53 Thief</v>
      </c>
      <c r="R17" s="127">
        <f t="shared" si="4"/>
        <v>0</v>
      </c>
      <c r="S17" s="126" t="s">
        <v>406</v>
      </c>
      <c r="T17" s="127">
        <f t="shared" si="5"/>
        <v>0</v>
      </c>
      <c r="U17" s="153" t="s">
        <v>2956</v>
      </c>
      <c r="V17" s="54" t="s">
        <v>406</v>
      </c>
    </row>
    <row r="18" spans="3:23">
      <c r="C18" s="47" t="str">
        <f t="shared" si="0"/>
        <v>11</v>
      </c>
      <c r="D18" s="47" t="str">
        <f>C18&amp;" "&amp;Strings!E19</f>
        <v>11 Dark Knight</v>
      </c>
      <c r="K18" s="120" t="str">
        <f t="shared" si="1"/>
        <v>00F</v>
      </c>
      <c r="L18" s="121" t="s">
        <v>1729</v>
      </c>
      <c r="M18" s="122">
        <f t="shared" si="7"/>
        <v>16</v>
      </c>
      <c r="N18" s="122" t="str">
        <f t="shared" si="2"/>
        <v xml:space="preserve">05D, </v>
      </c>
      <c r="O18" s="122">
        <f t="shared" si="6"/>
        <v>0</v>
      </c>
      <c r="P18" s="122">
        <f t="shared" si="8"/>
        <v>0</v>
      </c>
      <c r="Q18" s="126" t="str">
        <f>$D$85</f>
        <v>54 Mediator</v>
      </c>
      <c r="R18" s="127">
        <f t="shared" si="4"/>
        <v>0</v>
      </c>
      <c r="S18" s="126" t="s">
        <v>406</v>
      </c>
      <c r="T18" s="127">
        <f t="shared" si="5"/>
        <v>0</v>
      </c>
      <c r="U18" s="153" t="s">
        <v>2956</v>
      </c>
      <c r="V18" s="54" t="s">
        <v>406</v>
      </c>
    </row>
    <row r="19" spans="3:23">
      <c r="C19" s="47" t="str">
        <f t="shared" si="0"/>
        <v>12</v>
      </c>
      <c r="D19" s="47" t="str">
        <f>C19&amp;" "&amp;Strings!E20</f>
        <v>12 Hell Knight</v>
      </c>
      <c r="K19" s="120" t="str">
        <f t="shared" si="1"/>
        <v>010</v>
      </c>
      <c r="L19" s="121" t="s">
        <v>1730</v>
      </c>
      <c r="M19" s="122">
        <f t="shared" si="7"/>
        <v>17</v>
      </c>
      <c r="N19" s="122" t="str">
        <f t="shared" si="2"/>
        <v xml:space="preserve">05E, </v>
      </c>
      <c r="O19" s="122">
        <f t="shared" si="6"/>
        <v>0</v>
      </c>
      <c r="P19" s="122">
        <f t="shared" si="8"/>
        <v>0</v>
      </c>
      <c r="Q19" s="126" t="str">
        <f>$D$57&amp;", "&amp;$D$86</f>
        <v>38 Oracle, 55 Oracle</v>
      </c>
      <c r="R19" s="127">
        <f t="shared" si="4"/>
        <v>0</v>
      </c>
      <c r="S19" s="126" t="s">
        <v>406</v>
      </c>
      <c r="T19" s="127">
        <f t="shared" si="5"/>
        <v>0</v>
      </c>
      <c r="U19" s="153" t="s">
        <v>2956</v>
      </c>
      <c r="V19" s="54" t="s">
        <v>406</v>
      </c>
    </row>
    <row r="20" spans="3:23" ht="15" customHeight="1">
      <c r="C20" s="47" t="str">
        <f t="shared" si="0"/>
        <v>13</v>
      </c>
      <c r="D20" s="47" t="str">
        <f>C20&amp;" "&amp;Strings!E21</f>
        <v>13 Bishop</v>
      </c>
      <c r="K20" s="120" t="str">
        <f t="shared" si="1"/>
        <v>011</v>
      </c>
      <c r="L20" s="121" t="s">
        <v>1731</v>
      </c>
      <c r="M20" s="122">
        <f t="shared" si="7"/>
        <v>18</v>
      </c>
      <c r="N20" s="122" t="str">
        <f t="shared" si="2"/>
        <v xml:space="preserve">05F, </v>
      </c>
      <c r="O20" s="122">
        <f t="shared" si="6"/>
        <v>0</v>
      </c>
      <c r="P20" s="122">
        <f t="shared" si="8"/>
        <v>0</v>
      </c>
      <c r="Q20" s="126" t="str">
        <f>$D$87</f>
        <v>56 Geomancer</v>
      </c>
      <c r="R20" s="127">
        <f t="shared" si="4"/>
        <v>0</v>
      </c>
      <c r="S20" s="126" t="s">
        <v>406</v>
      </c>
      <c r="T20" s="127">
        <f t="shared" si="5"/>
        <v>0</v>
      </c>
      <c r="U20" s="153" t="s">
        <v>2956</v>
      </c>
      <c r="V20" s="54" t="s">
        <v>406</v>
      </c>
      <c r="W20" s="97"/>
    </row>
    <row r="21" spans="3:23">
      <c r="C21" s="47" t="str">
        <f t="shared" si="0"/>
        <v>14</v>
      </c>
      <c r="D21" s="47" t="str">
        <f>C21&amp;" "&amp;Strings!E22</f>
        <v>14 Cleric</v>
      </c>
      <c r="K21" s="120" t="str">
        <f t="shared" si="1"/>
        <v>012</v>
      </c>
      <c r="L21" s="121" t="s">
        <v>1732</v>
      </c>
      <c r="M21" s="122">
        <f t="shared" si="7"/>
        <v>19</v>
      </c>
      <c r="N21" s="122" t="str">
        <f t="shared" si="2"/>
        <v xml:space="preserve">060, </v>
      </c>
      <c r="O21" s="122">
        <f t="shared" si="6"/>
        <v>0</v>
      </c>
      <c r="P21" s="122">
        <f t="shared" si="8"/>
        <v>0</v>
      </c>
      <c r="Q21" s="126" t="str">
        <f>$D$88</f>
        <v>57 Lancer</v>
      </c>
      <c r="R21" s="127">
        <f t="shared" si="4"/>
        <v>0</v>
      </c>
      <c r="S21" s="126" t="s">
        <v>406</v>
      </c>
      <c r="T21" s="127">
        <f t="shared" si="5"/>
        <v>0</v>
      </c>
      <c r="U21" s="153" t="s">
        <v>2956</v>
      </c>
      <c r="V21" s="54" t="s">
        <v>406</v>
      </c>
    </row>
    <row r="22" spans="3:23">
      <c r="C22" s="47" t="str">
        <f t="shared" si="0"/>
        <v>15</v>
      </c>
      <c r="D22" s="47" t="str">
        <f>C22&amp;" "&amp;Strings!E23</f>
        <v>15 Astrologist</v>
      </c>
      <c r="K22" s="120" t="str">
        <f t="shared" si="1"/>
        <v>013</v>
      </c>
      <c r="L22" s="121" t="s">
        <v>1733</v>
      </c>
      <c r="M22" s="122">
        <f t="shared" si="7"/>
        <v>20</v>
      </c>
      <c r="N22" s="122" t="str">
        <f t="shared" si="2"/>
        <v xml:space="preserve">061, </v>
      </c>
      <c r="O22" s="122">
        <f t="shared" si="6"/>
        <v>0</v>
      </c>
      <c r="P22" s="122">
        <f t="shared" si="8"/>
        <v>0</v>
      </c>
      <c r="Q22" s="126" t="str">
        <f>$D$89</f>
        <v>58 Samurai</v>
      </c>
      <c r="R22" s="127">
        <f t="shared" si="4"/>
        <v>0</v>
      </c>
      <c r="S22" s="126" t="s">
        <v>406</v>
      </c>
      <c r="T22" s="127">
        <f t="shared" si="5"/>
        <v>0</v>
      </c>
      <c r="U22" s="153" t="s">
        <v>2956</v>
      </c>
      <c r="V22" s="54" t="s">
        <v>406</v>
      </c>
    </row>
    <row r="23" spans="3:23">
      <c r="C23" s="47" t="str">
        <f t="shared" si="0"/>
        <v>16</v>
      </c>
      <c r="D23" s="47" t="str">
        <f>C23&amp;" "&amp;Strings!E24</f>
        <v>16 Engineer</v>
      </c>
      <c r="K23" s="120" t="str">
        <f t="shared" si="1"/>
        <v>014</v>
      </c>
      <c r="L23" s="121" t="s">
        <v>1734</v>
      </c>
      <c r="M23" s="122">
        <f t="shared" si="7"/>
        <v>21</v>
      </c>
      <c r="N23" s="122" t="str">
        <f t="shared" si="2"/>
        <v xml:space="preserve">062, </v>
      </c>
      <c r="O23" s="122">
        <f t="shared" si="6"/>
        <v>0</v>
      </c>
      <c r="P23" s="122">
        <f t="shared" si="8"/>
        <v>0</v>
      </c>
      <c r="Q23" s="126" t="str">
        <f>$D$90</f>
        <v>59 Ninja</v>
      </c>
      <c r="R23" s="127">
        <f t="shared" si="4"/>
        <v>0</v>
      </c>
      <c r="S23" s="126" t="s">
        <v>406</v>
      </c>
      <c r="T23" s="127">
        <f t="shared" si="5"/>
        <v>0</v>
      </c>
      <c r="U23" s="153" t="s">
        <v>2956</v>
      </c>
      <c r="V23" s="54" t="s">
        <v>406</v>
      </c>
    </row>
    <row r="24" spans="3:23">
      <c r="C24" s="47" t="str">
        <f t="shared" si="0"/>
        <v>17</v>
      </c>
      <c r="D24" s="47" t="str">
        <f>C24&amp;" "&amp;Strings!E25</f>
        <v>17 Dark Knight</v>
      </c>
      <c r="K24" s="120" t="str">
        <f t="shared" si="1"/>
        <v>015</v>
      </c>
      <c r="L24" s="121" t="s">
        <v>1735</v>
      </c>
      <c r="M24" s="122">
        <f t="shared" si="7"/>
        <v>22</v>
      </c>
      <c r="N24" s="122" t="str">
        <f t="shared" si="2"/>
        <v xml:space="preserve">063, </v>
      </c>
      <c r="O24" s="122">
        <f t="shared" si="6"/>
        <v>0</v>
      </c>
      <c r="P24" s="122">
        <f t="shared" si="8"/>
        <v>0</v>
      </c>
      <c r="Q24" s="126" t="str">
        <f>$D$91</f>
        <v>5A Calculator</v>
      </c>
      <c r="R24" s="127">
        <f t="shared" si="4"/>
        <v>0</v>
      </c>
      <c r="S24" s="126" t="s">
        <v>406</v>
      </c>
      <c r="T24" s="127">
        <f t="shared" si="5"/>
        <v>0</v>
      </c>
      <c r="U24" s="153" t="s">
        <v>2956</v>
      </c>
      <c r="V24" s="54" t="s">
        <v>406</v>
      </c>
    </row>
    <row r="25" spans="3:23">
      <c r="C25" s="47" t="str">
        <f t="shared" si="0"/>
        <v>18</v>
      </c>
      <c r="D25" s="47" t="str">
        <f>C25&amp;" "&amp;Strings!E26</f>
        <v>18 Cardinal</v>
      </c>
      <c r="K25" s="120" t="str">
        <f t="shared" si="1"/>
        <v>016</v>
      </c>
      <c r="L25" s="121" t="s">
        <v>1736</v>
      </c>
      <c r="M25" s="122">
        <f t="shared" si="7"/>
        <v>23</v>
      </c>
      <c r="N25" s="122" t="str">
        <f t="shared" si="2"/>
        <v xml:space="preserve">064, </v>
      </c>
      <c r="O25" s="122">
        <f t="shared" si="6"/>
        <v>0</v>
      </c>
      <c r="P25" s="122">
        <f t="shared" si="8"/>
        <v>0</v>
      </c>
      <c r="Q25" s="126" t="str">
        <f>$D$92</f>
        <v>5B Bard</v>
      </c>
      <c r="R25" s="127">
        <f t="shared" si="4"/>
        <v>0</v>
      </c>
      <c r="S25" s="126" t="s">
        <v>406</v>
      </c>
      <c r="T25" s="127">
        <f t="shared" si="5"/>
        <v>0</v>
      </c>
      <c r="U25" s="153" t="s">
        <v>2956</v>
      </c>
      <c r="V25" s="54" t="s">
        <v>406</v>
      </c>
    </row>
    <row r="26" spans="3:23">
      <c r="C26" s="47" t="str">
        <f t="shared" si="0"/>
        <v>19</v>
      </c>
      <c r="D26" s="47" t="str">
        <f>C26&amp;" "&amp;Strings!E27</f>
        <v>19 Heaven Knight</v>
      </c>
      <c r="K26" s="120" t="str">
        <f t="shared" si="1"/>
        <v>017</v>
      </c>
      <c r="L26" s="121" t="s">
        <v>1737</v>
      </c>
      <c r="M26" s="122">
        <f t="shared" si="7"/>
        <v>24</v>
      </c>
      <c r="N26" s="122" t="str">
        <f t="shared" si="2"/>
        <v xml:space="preserve">07F, </v>
      </c>
      <c r="O26" s="122">
        <f t="shared" si="6"/>
        <v>0</v>
      </c>
      <c r="P26" s="122">
        <f t="shared" si="8"/>
        <v>0</v>
      </c>
      <c r="Q26" s="126" t="str">
        <f>$D$93</f>
        <v>5C Dancer</v>
      </c>
      <c r="R26" s="127">
        <f t="shared" si="4"/>
        <v>0</v>
      </c>
      <c r="S26" s="126" t="s">
        <v>406</v>
      </c>
      <c r="T26" s="127">
        <f t="shared" si="5"/>
        <v>0</v>
      </c>
      <c r="U26" s="153" t="s">
        <v>2956</v>
      </c>
      <c r="V26" s="54" t="s">
        <v>406</v>
      </c>
    </row>
    <row r="27" spans="3:23">
      <c r="C27" s="47" t="str">
        <f t="shared" si="0"/>
        <v>1A</v>
      </c>
      <c r="D27" s="47" t="str">
        <f>C27&amp;" "&amp;Strings!E28</f>
        <v>1A Hell Knight</v>
      </c>
      <c r="K27" s="120" t="str">
        <f t="shared" si="1"/>
        <v>018</v>
      </c>
      <c r="L27" s="121" t="s">
        <v>1738</v>
      </c>
      <c r="M27" s="122">
        <f t="shared" si="7"/>
        <v>25</v>
      </c>
      <c r="N27" s="122" t="str">
        <f t="shared" si="2"/>
        <v xml:space="preserve">080, </v>
      </c>
      <c r="O27" s="122">
        <f t="shared" si="6"/>
        <v>0</v>
      </c>
      <c r="P27" s="122">
        <f t="shared" si="8"/>
        <v>0</v>
      </c>
      <c r="Q27" s="126" t="str">
        <f>$D$94</f>
        <v>5D Mime</v>
      </c>
      <c r="R27" s="127">
        <f t="shared" si="4"/>
        <v>0</v>
      </c>
      <c r="S27" s="126" t="s">
        <v>406</v>
      </c>
      <c r="T27" s="127">
        <f t="shared" si="5"/>
        <v>0</v>
      </c>
      <c r="U27" s="153" t="s">
        <v>2956</v>
      </c>
      <c r="V27" s="54" t="s">
        <v>406</v>
      </c>
    </row>
    <row r="28" spans="3:23">
      <c r="C28" s="47" t="str">
        <f t="shared" si="0"/>
        <v>1B</v>
      </c>
      <c r="D28" s="47" t="str">
        <f>C28&amp;" "&amp;Strings!E29</f>
        <v>1B Arc Knight</v>
      </c>
      <c r="K28" s="120" t="str">
        <f t="shared" si="1"/>
        <v>019</v>
      </c>
      <c r="L28" s="121" t="s">
        <v>1739</v>
      </c>
      <c r="M28" s="122">
        <f t="shared" si="7"/>
        <v>26</v>
      </c>
      <c r="N28" s="122" t="str">
        <f t="shared" si="2"/>
        <v xml:space="preserve">081, </v>
      </c>
      <c r="O28" s="122">
        <f t="shared" si="6"/>
        <v>0</v>
      </c>
      <c r="P28" s="122">
        <f t="shared" si="8"/>
        <v>0</v>
      </c>
      <c r="Q28" s="126" t="str">
        <f>$D$2</f>
        <v>01 Squire</v>
      </c>
      <c r="R28" s="127">
        <f t="shared" si="4"/>
        <v>0</v>
      </c>
      <c r="S28" s="126" t="s">
        <v>406</v>
      </c>
      <c r="T28" s="127">
        <f t="shared" si="5"/>
        <v>0</v>
      </c>
      <c r="U28" s="153" t="s">
        <v>406</v>
      </c>
      <c r="V28" s="54" t="s">
        <v>406</v>
      </c>
    </row>
    <row r="29" spans="3:23">
      <c r="C29" s="47" t="str">
        <f t="shared" si="0"/>
        <v>1C</v>
      </c>
      <c r="D29" s="47" t="str">
        <f>C29&amp;" "&amp;Strings!E30</f>
        <v>1C Delita's Sis</v>
      </c>
      <c r="K29" s="120" t="str">
        <f t="shared" si="1"/>
        <v>01A</v>
      </c>
      <c r="L29" s="121" t="s">
        <v>1739</v>
      </c>
      <c r="M29" s="122">
        <f t="shared" si="7"/>
        <v>27</v>
      </c>
      <c r="N29" s="122" t="str">
        <f t="shared" si="2"/>
        <v xml:space="preserve">082, </v>
      </c>
      <c r="O29" s="122">
        <f t="shared" si="6"/>
        <v>0</v>
      </c>
      <c r="P29" s="122">
        <f t="shared" si="8"/>
        <v>0</v>
      </c>
      <c r="Q29" s="126" t="str">
        <f>$D$3</f>
        <v>02 Squire</v>
      </c>
      <c r="R29" s="127">
        <f t="shared" si="4"/>
        <v>0</v>
      </c>
      <c r="S29" s="126" t="s">
        <v>406</v>
      </c>
      <c r="T29" s="127">
        <f t="shared" si="5"/>
        <v>0</v>
      </c>
      <c r="U29" s="153" t="s">
        <v>406</v>
      </c>
      <c r="V29" s="54" t="s">
        <v>406</v>
      </c>
    </row>
    <row r="30" spans="3:23">
      <c r="C30" s="47" t="str">
        <f t="shared" si="0"/>
        <v>1D</v>
      </c>
      <c r="D30" s="47" t="str">
        <f>C30&amp;" "&amp;Strings!E31</f>
        <v>1D Arc Duke</v>
      </c>
      <c r="K30" s="120" t="str">
        <f t="shared" si="1"/>
        <v>01B</v>
      </c>
      <c r="L30" s="121" t="s">
        <v>1739</v>
      </c>
      <c r="M30" s="122">
        <f t="shared" si="7"/>
        <v>28</v>
      </c>
      <c r="N30" s="122" t="str">
        <f t="shared" si="2"/>
        <v xml:space="preserve">083, </v>
      </c>
      <c r="O30" s="122">
        <f t="shared" si="6"/>
        <v>0</v>
      </c>
      <c r="P30" s="122">
        <f t="shared" si="8"/>
        <v>0</v>
      </c>
      <c r="Q30" s="126" t="str">
        <f>$D$4</f>
        <v>03 Squire</v>
      </c>
      <c r="R30" s="127">
        <f t="shared" si="4"/>
        <v>0</v>
      </c>
      <c r="S30" s="126" t="s">
        <v>406</v>
      </c>
      <c r="T30" s="127">
        <f t="shared" si="5"/>
        <v>0</v>
      </c>
      <c r="U30" s="153" t="s">
        <v>406</v>
      </c>
      <c r="V30" s="54" t="s">
        <v>406</v>
      </c>
    </row>
    <row r="31" spans="3:23">
      <c r="C31" s="47" t="str">
        <f t="shared" si="0"/>
        <v>1E</v>
      </c>
      <c r="D31" s="47" t="str">
        <f>C31&amp;" "&amp;Strings!E32</f>
        <v>1E Holy Knight</v>
      </c>
      <c r="K31" s="120" t="str">
        <f t="shared" si="1"/>
        <v>01C</v>
      </c>
      <c r="L31" s="121" t="s">
        <v>1739</v>
      </c>
      <c r="M31" s="122">
        <f t="shared" si="7"/>
        <v>29</v>
      </c>
      <c r="N31" s="122" t="str">
        <f t="shared" si="2"/>
        <v xml:space="preserve">084, </v>
      </c>
      <c r="O31" s="122">
        <f t="shared" si="6"/>
        <v>0</v>
      </c>
      <c r="P31" s="122">
        <f t="shared" si="8"/>
        <v>0</v>
      </c>
      <c r="Q31" s="126" t="str">
        <f>$D$5</f>
        <v>04 Squire</v>
      </c>
      <c r="R31" s="127">
        <f t="shared" si="4"/>
        <v>0</v>
      </c>
      <c r="S31" s="126" t="s">
        <v>406</v>
      </c>
      <c r="T31" s="127">
        <f t="shared" si="5"/>
        <v>0</v>
      </c>
      <c r="U31" s="153" t="s">
        <v>406</v>
      </c>
      <c r="V31" s="54" t="s">
        <v>406</v>
      </c>
    </row>
    <row r="32" spans="3:23">
      <c r="C32" s="47" t="str">
        <f t="shared" si="0"/>
        <v>1F</v>
      </c>
      <c r="D32" s="47" t="str">
        <f>C32&amp;" "&amp;Strings!E33</f>
        <v>1F Temple Knight</v>
      </c>
      <c r="K32" s="120" t="str">
        <f t="shared" si="1"/>
        <v>01D</v>
      </c>
      <c r="L32" s="121" t="s">
        <v>1740</v>
      </c>
      <c r="M32" s="122">
        <f t="shared" si="7"/>
        <v>30</v>
      </c>
      <c r="N32" s="122" t="str">
        <f t="shared" si="2"/>
        <v xml:space="preserve">085, </v>
      </c>
      <c r="O32" s="122">
        <f t="shared" si="6"/>
        <v>0</v>
      </c>
      <c r="P32" s="122">
        <f t="shared" si="8"/>
        <v>0</v>
      </c>
      <c r="Q32" s="126" t="str">
        <f>$D$6</f>
        <v>05 Holy Knight</v>
      </c>
      <c r="R32" s="127">
        <f t="shared" si="4"/>
        <v>0</v>
      </c>
      <c r="S32" s="126" t="s">
        <v>406</v>
      </c>
      <c r="T32" s="127">
        <f t="shared" si="5"/>
        <v>0</v>
      </c>
      <c r="U32" s="153" t="s">
        <v>406</v>
      </c>
      <c r="V32" s="54" t="s">
        <v>406</v>
      </c>
    </row>
    <row r="33" spans="3:22">
      <c r="C33" s="47" t="str">
        <f t="shared" si="0"/>
        <v>20</v>
      </c>
      <c r="D33" s="47" t="str">
        <f>C33&amp;" "&amp;Strings!E34</f>
        <v>20 White Knight</v>
      </c>
      <c r="K33" s="120" t="str">
        <f t="shared" si="1"/>
        <v>01E</v>
      </c>
      <c r="L33" s="121" t="s">
        <v>1741</v>
      </c>
      <c r="M33" s="122">
        <f t="shared" si="7"/>
        <v>31</v>
      </c>
      <c r="N33" s="122" t="str">
        <f t="shared" si="2"/>
        <v xml:space="preserve">08E, </v>
      </c>
      <c r="O33" s="122">
        <f t="shared" si="6"/>
        <v>0</v>
      </c>
      <c r="P33" s="122">
        <f t="shared" si="8"/>
        <v>0</v>
      </c>
      <c r="Q33" s="126" t="str">
        <f>$D$7</f>
        <v>06 Arc Knight</v>
      </c>
      <c r="R33" s="127">
        <f t="shared" si="4"/>
        <v>0</v>
      </c>
      <c r="S33" s="126" t="s">
        <v>406</v>
      </c>
      <c r="T33" s="127">
        <f t="shared" si="5"/>
        <v>0</v>
      </c>
      <c r="U33" s="153" t="s">
        <v>406</v>
      </c>
      <c r="V33" s="54" t="s">
        <v>406</v>
      </c>
    </row>
    <row r="34" spans="3:22">
      <c r="C34" s="47" t="str">
        <f t="shared" si="0"/>
        <v>21</v>
      </c>
      <c r="D34" s="47" t="str">
        <f>C34&amp;" "&amp;Strings!E35</f>
        <v>21 Arc Witch</v>
      </c>
      <c r="K34" s="120" t="str">
        <f t="shared" si="1"/>
        <v>01F</v>
      </c>
      <c r="L34" s="121" t="s">
        <v>1719</v>
      </c>
      <c r="M34" s="122">
        <f t="shared" si="7"/>
        <v>32</v>
      </c>
      <c r="N34" s="122" t="str">
        <f t="shared" si="2"/>
        <v xml:space="preserve">08F, </v>
      </c>
      <c r="O34" s="122">
        <f t="shared" si="6"/>
        <v>0</v>
      </c>
      <c r="P34" s="122">
        <f t="shared" si="8"/>
        <v>0</v>
      </c>
      <c r="Q34" s="126" t="str">
        <f>$D$8</f>
        <v>07 Squire</v>
      </c>
      <c r="R34" s="127">
        <f t="shared" si="4"/>
        <v>0</v>
      </c>
      <c r="S34" s="126" t="s">
        <v>406</v>
      </c>
      <c r="T34" s="127">
        <f t="shared" si="5"/>
        <v>0</v>
      </c>
      <c r="U34" s="153" t="s">
        <v>406</v>
      </c>
      <c r="V34" s="54" t="s">
        <v>406</v>
      </c>
    </row>
    <row r="35" spans="3:22">
      <c r="C35" s="47" t="str">
        <f t="shared" si="0"/>
        <v>22</v>
      </c>
      <c r="D35" s="47" t="str">
        <f>C35&amp;" "&amp;Strings!E36</f>
        <v>22 Engineer</v>
      </c>
      <c r="K35" s="120" t="str">
        <f t="shared" si="1"/>
        <v>020</v>
      </c>
      <c r="L35" s="121" t="s">
        <v>1206</v>
      </c>
      <c r="M35" s="122">
        <f t="shared" si="7"/>
        <v>33</v>
      </c>
      <c r="N35" s="122" t="str">
        <f t="shared" si="2"/>
        <v xml:space="preserve">090, </v>
      </c>
      <c r="O35" s="122">
        <f t="shared" si="6"/>
        <v>0</v>
      </c>
      <c r="P35" s="122">
        <f t="shared" si="8"/>
        <v>0</v>
      </c>
      <c r="Q35" s="126" t="str">
        <f>$D$24</f>
        <v>17 Dark Knight</v>
      </c>
      <c r="R35" s="127">
        <f t="shared" si="4"/>
        <v>0</v>
      </c>
      <c r="S35" s="126" t="s">
        <v>406</v>
      </c>
      <c r="T35" s="127">
        <f t="shared" si="5"/>
        <v>0</v>
      </c>
      <c r="U35" s="153" t="s">
        <v>406</v>
      </c>
      <c r="V35" s="54" t="s">
        <v>406</v>
      </c>
    </row>
    <row r="36" spans="3:22">
      <c r="C36" s="47" t="str">
        <f t="shared" si="0"/>
        <v>23</v>
      </c>
      <c r="D36" s="47" t="str">
        <f>C36&amp;" "&amp;Strings!E37</f>
        <v>23 Bi-Count</v>
      </c>
      <c r="K36" s="120" t="str">
        <f t="shared" si="1"/>
        <v>021</v>
      </c>
      <c r="L36" s="121" t="s">
        <v>1740</v>
      </c>
      <c r="M36" s="122">
        <f t="shared" si="7"/>
        <v>34</v>
      </c>
      <c r="N36" s="122" t="str">
        <f t="shared" si="2"/>
        <v xml:space="preserve">091, </v>
      </c>
      <c r="O36" s="122">
        <f t="shared" si="6"/>
        <v>0</v>
      </c>
      <c r="P36" s="122">
        <f t="shared" si="8"/>
        <v>0</v>
      </c>
      <c r="Q36" s="126" t="str">
        <f>$D$53</f>
        <v>34 Holy Knight</v>
      </c>
      <c r="R36" s="127">
        <f t="shared" si="4"/>
        <v>0</v>
      </c>
      <c r="S36" s="126" t="s">
        <v>406</v>
      </c>
      <c r="T36" s="127">
        <f t="shared" si="5"/>
        <v>0</v>
      </c>
      <c r="U36" s="153" t="s">
        <v>406</v>
      </c>
      <c r="V36" s="54" t="s">
        <v>406</v>
      </c>
    </row>
    <row r="37" spans="3:22">
      <c r="C37" s="47" t="str">
        <f t="shared" si="0"/>
        <v>24</v>
      </c>
      <c r="D37" s="47" t="str">
        <f>C37&amp;" "&amp;Strings!E38</f>
        <v>24 Divine Knight</v>
      </c>
      <c r="K37" s="120" t="str">
        <f t="shared" si="1"/>
        <v>022</v>
      </c>
      <c r="L37" s="121" t="s">
        <v>1740</v>
      </c>
      <c r="M37" s="122">
        <f t="shared" si="7"/>
        <v>35</v>
      </c>
      <c r="N37" s="122" t="str">
        <f t="shared" si="2"/>
        <v xml:space="preserve">092, </v>
      </c>
      <c r="O37" s="122">
        <f t="shared" si="6"/>
        <v>0</v>
      </c>
      <c r="P37" s="122">
        <f t="shared" si="8"/>
        <v>0</v>
      </c>
      <c r="Q37" s="126" t="str">
        <f>$D$33</f>
        <v>20 White Knight</v>
      </c>
      <c r="R37" s="127">
        <f t="shared" si="4"/>
        <v>0</v>
      </c>
      <c r="S37" s="126" t="s">
        <v>2500</v>
      </c>
      <c r="T37" s="127">
        <f t="shared" si="5"/>
        <v>0</v>
      </c>
      <c r="U37" s="153" t="s">
        <v>406</v>
      </c>
      <c r="V37" s="54" t="s">
        <v>406</v>
      </c>
    </row>
    <row r="38" spans="3:22">
      <c r="C38" s="47" t="str">
        <f t="shared" si="0"/>
        <v>25</v>
      </c>
      <c r="D38" s="47" t="str">
        <f>C38&amp;" "&amp;Strings!E39</f>
        <v>25 Divine Knight</v>
      </c>
      <c r="K38" s="120" t="str">
        <f t="shared" si="1"/>
        <v>023</v>
      </c>
      <c r="L38" s="121" t="s">
        <v>1742</v>
      </c>
      <c r="M38" s="122">
        <f t="shared" si="7"/>
        <v>36</v>
      </c>
      <c r="N38" s="122" t="str">
        <f t="shared" si="2"/>
        <v xml:space="preserve">093, </v>
      </c>
      <c r="O38" s="122">
        <f t="shared" si="6"/>
        <v>0</v>
      </c>
      <c r="P38" s="122">
        <f t="shared" si="8"/>
        <v>0</v>
      </c>
      <c r="Q38" s="126" t="str">
        <f>$D$29</f>
        <v>1C Delita's Sis</v>
      </c>
      <c r="R38" s="127">
        <f t="shared" si="4"/>
        <v>0</v>
      </c>
      <c r="S38" s="126" t="s">
        <v>406</v>
      </c>
      <c r="T38" s="127">
        <f t="shared" si="5"/>
        <v>0</v>
      </c>
      <c r="U38" s="153" t="s">
        <v>406</v>
      </c>
      <c r="V38" s="54" t="s">
        <v>406</v>
      </c>
    </row>
    <row r="39" spans="3:22">
      <c r="C39" s="47" t="str">
        <f t="shared" si="0"/>
        <v>26</v>
      </c>
      <c r="D39" s="47" t="str">
        <f>C39&amp;" "&amp;Strings!E40</f>
        <v>26 Knight Blade</v>
      </c>
      <c r="K39" s="120" t="str">
        <f t="shared" si="1"/>
        <v>024</v>
      </c>
      <c r="L39" s="121" t="s">
        <v>1743</v>
      </c>
      <c r="M39" s="122">
        <f t="shared" si="7"/>
        <v>37</v>
      </c>
      <c r="N39" s="122" t="str">
        <f t="shared" si="2"/>
        <v xml:space="preserve">094, </v>
      </c>
      <c r="O39" s="122">
        <f t="shared" si="6"/>
        <v>0</v>
      </c>
      <c r="P39" s="122">
        <f t="shared" si="8"/>
        <v>0</v>
      </c>
      <c r="Q39" s="126" t="str">
        <f>$D$13</f>
        <v>0C Princess</v>
      </c>
      <c r="R39" s="127">
        <f t="shared" si="4"/>
        <v>0</v>
      </c>
      <c r="S39" s="126" t="s">
        <v>406</v>
      </c>
      <c r="T39" s="127">
        <f t="shared" si="5"/>
        <v>0</v>
      </c>
      <c r="U39" s="153" t="s">
        <v>406</v>
      </c>
      <c r="V39" s="54" t="s">
        <v>406</v>
      </c>
    </row>
    <row r="40" spans="3:22">
      <c r="C40" s="47" t="str">
        <f t="shared" si="0"/>
        <v>27</v>
      </c>
      <c r="D40" s="47" t="str">
        <f>C40&amp;" "&amp;Strings!E41</f>
        <v>27 Sorceror</v>
      </c>
      <c r="K40" s="120" t="str">
        <f t="shared" si="1"/>
        <v>025</v>
      </c>
      <c r="L40" s="121" t="s">
        <v>1744</v>
      </c>
      <c r="M40" s="122">
        <f t="shared" si="7"/>
        <v>38</v>
      </c>
      <c r="N40" s="122" t="str">
        <f t="shared" si="2"/>
        <v xml:space="preserve">095, </v>
      </c>
      <c r="O40" s="122">
        <f t="shared" si="6"/>
        <v>0</v>
      </c>
      <c r="P40" s="122">
        <f t="shared" si="8"/>
        <v>0</v>
      </c>
      <c r="Q40" s="126" t="str">
        <f>$D$35</f>
        <v>22 Engineer</v>
      </c>
      <c r="R40" s="127">
        <f t="shared" si="4"/>
        <v>0</v>
      </c>
      <c r="S40" s="126" t="s">
        <v>406</v>
      </c>
      <c r="T40" s="127">
        <f t="shared" si="5"/>
        <v>0</v>
      </c>
      <c r="U40" s="153" t="s">
        <v>406</v>
      </c>
      <c r="V40" s="54" t="s">
        <v>406</v>
      </c>
    </row>
    <row r="41" spans="3:22">
      <c r="C41" s="47" t="str">
        <f t="shared" si="0"/>
        <v>28</v>
      </c>
      <c r="D41" s="47" t="str">
        <f>C41&amp;" "&amp;Strings!E42</f>
        <v>28 White Knight</v>
      </c>
      <c r="K41" s="120" t="str">
        <f t="shared" si="1"/>
        <v>026</v>
      </c>
      <c r="L41" s="121" t="s">
        <v>1744</v>
      </c>
      <c r="M41" s="122">
        <f t="shared" si="7"/>
        <v>39</v>
      </c>
      <c r="N41" s="122" t="str">
        <f t="shared" si="2"/>
        <v xml:space="preserve">096, </v>
      </c>
      <c r="O41" s="122">
        <f t="shared" si="6"/>
        <v>0</v>
      </c>
      <c r="P41" s="122">
        <f t="shared" si="8"/>
        <v>0</v>
      </c>
      <c r="Q41" s="126" t="str">
        <f>$D$23</f>
        <v>16 Engineer</v>
      </c>
      <c r="R41" s="127">
        <f t="shared" si="4"/>
        <v>0</v>
      </c>
      <c r="S41" s="126" t="s">
        <v>406</v>
      </c>
      <c r="T41" s="127">
        <f t="shared" si="5"/>
        <v>0</v>
      </c>
      <c r="U41" s="153" t="s">
        <v>406</v>
      </c>
      <c r="V41" s="54" t="s">
        <v>406</v>
      </c>
    </row>
    <row r="42" spans="3:22">
      <c r="C42" s="47" t="str">
        <f t="shared" si="0"/>
        <v>29</v>
      </c>
      <c r="D42" s="47" t="str">
        <f>C42&amp;" "&amp;Strings!E43</f>
        <v>29 Heaven Knight</v>
      </c>
      <c r="K42" s="120" t="str">
        <f t="shared" si="1"/>
        <v>027</v>
      </c>
      <c r="L42" s="121" t="s">
        <v>1206</v>
      </c>
      <c r="M42" s="122">
        <f t="shared" si="7"/>
        <v>40</v>
      </c>
      <c r="N42" s="122" t="str">
        <f t="shared" si="2"/>
        <v xml:space="preserve">097, </v>
      </c>
      <c r="O42" s="122">
        <f t="shared" si="6"/>
        <v>0</v>
      </c>
      <c r="P42" s="122">
        <f t="shared" si="8"/>
        <v>0</v>
      </c>
      <c r="Q42" s="126" t="str">
        <f>$D$18</f>
        <v>11 Dark Knight</v>
      </c>
      <c r="R42" s="127">
        <f t="shared" si="4"/>
        <v>0</v>
      </c>
      <c r="S42" s="126" t="s">
        <v>406</v>
      </c>
      <c r="T42" s="127">
        <f t="shared" si="5"/>
        <v>0</v>
      </c>
      <c r="U42" s="153" t="s">
        <v>406</v>
      </c>
      <c r="V42" s="54" t="s">
        <v>406</v>
      </c>
    </row>
    <row r="43" spans="3:22">
      <c r="C43" s="47" t="str">
        <f t="shared" si="0"/>
        <v>2A</v>
      </c>
      <c r="D43" s="47" t="str">
        <f>C43&amp;" "&amp;Strings!E44</f>
        <v>2A Divine Knight</v>
      </c>
      <c r="K43" s="120" t="str">
        <f t="shared" si="1"/>
        <v>028</v>
      </c>
      <c r="L43" s="121" t="s">
        <v>1740</v>
      </c>
      <c r="M43" s="122">
        <f t="shared" si="7"/>
        <v>41</v>
      </c>
      <c r="N43" s="122" t="str">
        <f t="shared" si="2"/>
        <v xml:space="preserve">098, </v>
      </c>
      <c r="O43" s="122">
        <f t="shared" si="6"/>
        <v>0</v>
      </c>
      <c r="P43" s="122">
        <f t="shared" si="8"/>
        <v>0</v>
      </c>
      <c r="Q43" s="126" t="str">
        <f>$D$31</f>
        <v>1E Holy Knight</v>
      </c>
      <c r="R43" s="127">
        <f t="shared" si="4"/>
        <v>0</v>
      </c>
      <c r="S43" s="126" t="s">
        <v>406</v>
      </c>
      <c r="T43" s="127">
        <f t="shared" si="5"/>
        <v>0</v>
      </c>
      <c r="U43" s="153" t="s">
        <v>406</v>
      </c>
      <c r="V43" s="54" t="s">
        <v>406</v>
      </c>
    </row>
    <row r="44" spans="3:22">
      <c r="C44" s="47" t="str">
        <f t="shared" si="0"/>
        <v>2B</v>
      </c>
      <c r="D44" s="47" t="str">
        <f>C44&amp;" "&amp;Strings!E45</f>
        <v>2B Engineer</v>
      </c>
      <c r="K44" s="120" t="str">
        <f t="shared" si="1"/>
        <v>029</v>
      </c>
      <c r="L44" s="121" t="s">
        <v>1745</v>
      </c>
      <c r="M44" s="122">
        <f t="shared" si="7"/>
        <v>42</v>
      </c>
      <c r="N44" s="122" t="str">
        <f t="shared" si="2"/>
        <v xml:space="preserve">099, </v>
      </c>
      <c r="O44" s="122">
        <f t="shared" si="6"/>
        <v>0</v>
      </c>
      <c r="P44" s="122">
        <f t="shared" si="8"/>
        <v>0</v>
      </c>
      <c r="Q44" s="126" t="str">
        <f>$D$51&amp;", "&amp;$D$60</f>
        <v xml:space="preserve">32 Soldier, 3B </v>
      </c>
      <c r="R44" s="127">
        <f t="shared" si="4"/>
        <v>0</v>
      </c>
      <c r="S44" s="126" t="s">
        <v>2510</v>
      </c>
      <c r="T44" s="127">
        <f t="shared" si="5"/>
        <v>0</v>
      </c>
      <c r="U44" s="153" t="s">
        <v>406</v>
      </c>
      <c r="V44" s="54" t="s">
        <v>406</v>
      </c>
    </row>
    <row r="45" spans="3:22">
      <c r="C45" s="47" t="str">
        <f t="shared" si="0"/>
        <v>2C</v>
      </c>
      <c r="D45" s="47" t="str">
        <f>C45&amp;" "&amp;Strings!E46</f>
        <v>2C Cleric</v>
      </c>
      <c r="K45" s="120" t="str">
        <f t="shared" si="1"/>
        <v>02A</v>
      </c>
      <c r="L45" s="121" t="s">
        <v>1746</v>
      </c>
      <c r="M45" s="122">
        <f t="shared" si="7"/>
        <v>43</v>
      </c>
      <c r="N45" s="122" t="str">
        <f t="shared" si="2"/>
        <v xml:space="preserve">09A, </v>
      </c>
      <c r="O45" s="122">
        <f t="shared" si="6"/>
        <v>0</v>
      </c>
      <c r="P45" s="122">
        <f t="shared" si="8"/>
        <v>0</v>
      </c>
      <c r="Q45" s="126" t="str">
        <f>$D$17</f>
        <v>10 Holy Priest</v>
      </c>
      <c r="R45" s="127">
        <f t="shared" si="4"/>
        <v>0</v>
      </c>
      <c r="S45" s="126" t="s">
        <v>406</v>
      </c>
      <c r="T45" s="127">
        <f t="shared" si="5"/>
        <v>0</v>
      </c>
      <c r="U45" s="153" t="s">
        <v>406</v>
      </c>
      <c r="V45" s="54" t="s">
        <v>406</v>
      </c>
    </row>
    <row r="46" spans="3:22">
      <c r="C46" s="47" t="str">
        <f t="shared" si="0"/>
        <v>2D</v>
      </c>
      <c r="D46" s="47" t="str">
        <f>C46&amp;" "&amp;Strings!E47</f>
        <v>2D Assassin</v>
      </c>
      <c r="K46" s="120" t="str">
        <f t="shared" si="1"/>
        <v>02B</v>
      </c>
      <c r="L46" s="121" t="s">
        <v>1747</v>
      </c>
      <c r="M46" s="122">
        <f t="shared" si="7"/>
        <v>44</v>
      </c>
      <c r="N46" s="122" t="str">
        <f t="shared" si="2"/>
        <v xml:space="preserve">0A1, </v>
      </c>
      <c r="O46" s="122">
        <f t="shared" si="6"/>
        <v>0</v>
      </c>
      <c r="P46" s="122">
        <f t="shared" si="8"/>
        <v>0</v>
      </c>
      <c r="Q46" s="126" t="str">
        <f>$D$16</f>
        <v>0F Dragoner</v>
      </c>
      <c r="R46" s="127">
        <f t="shared" si="4"/>
        <v>0</v>
      </c>
      <c r="S46" s="126" t="s">
        <v>406</v>
      </c>
      <c r="T46" s="127">
        <f t="shared" si="5"/>
        <v>0</v>
      </c>
      <c r="U46" s="153" t="s">
        <v>406</v>
      </c>
      <c r="V46" s="54" t="s">
        <v>406</v>
      </c>
    </row>
    <row r="47" spans="3:22">
      <c r="C47" s="47" t="str">
        <f t="shared" si="0"/>
        <v>2E</v>
      </c>
      <c r="D47" s="47" t="str">
        <f>C47&amp;" "&amp;Strings!E48</f>
        <v>2E Assassin</v>
      </c>
      <c r="K47" s="120" t="str">
        <f t="shared" si="1"/>
        <v>02C</v>
      </c>
      <c r="L47" s="121" t="s">
        <v>1748</v>
      </c>
      <c r="M47" s="122">
        <f t="shared" si="7"/>
        <v>45</v>
      </c>
      <c r="N47" s="122" t="str">
        <f t="shared" si="2"/>
        <v xml:space="preserve">0A5, </v>
      </c>
      <c r="O47" s="122">
        <f t="shared" si="6"/>
        <v>0</v>
      </c>
      <c r="P47" s="122">
        <f t="shared" si="8"/>
        <v>0</v>
      </c>
      <c r="Q47" s="126" t="str">
        <f>$D$73</f>
        <v>48 Holy Dragon</v>
      </c>
      <c r="R47" s="127">
        <f t="shared" si="4"/>
        <v>0</v>
      </c>
      <c r="S47" s="126" t="s">
        <v>406</v>
      </c>
      <c r="T47" s="127">
        <f t="shared" si="5"/>
        <v>0</v>
      </c>
      <c r="U47" s="153" t="s">
        <v>406</v>
      </c>
      <c r="V47" s="54" t="s">
        <v>406</v>
      </c>
    </row>
    <row r="48" spans="3:22">
      <c r="C48" s="47" t="str">
        <f t="shared" si="0"/>
        <v>2F</v>
      </c>
      <c r="D48" s="47" t="str">
        <f>C48&amp;" "&amp;Strings!E49</f>
        <v>2F Divine Knight</v>
      </c>
      <c r="K48" s="120" t="str">
        <f t="shared" si="1"/>
        <v>02D</v>
      </c>
      <c r="L48" s="121" t="s">
        <v>1749</v>
      </c>
      <c r="M48" s="122">
        <f t="shared" si="7"/>
        <v>46</v>
      </c>
      <c r="N48" s="122" t="str">
        <f t="shared" si="2"/>
        <v xml:space="preserve">0A6, </v>
      </c>
      <c r="O48" s="122">
        <f t="shared" si="6"/>
        <v>0</v>
      </c>
      <c r="P48" s="122">
        <f t="shared" si="8"/>
        <v>0</v>
      </c>
      <c r="Q48" s="126" t="str">
        <f>$D$26</f>
        <v>19 Heaven Knight</v>
      </c>
      <c r="R48" s="127">
        <f t="shared" si="4"/>
        <v>0</v>
      </c>
      <c r="S48" s="126" t="s">
        <v>406</v>
      </c>
      <c r="T48" s="127">
        <f t="shared" si="5"/>
        <v>0</v>
      </c>
      <c r="U48" s="153" t="s">
        <v>406</v>
      </c>
      <c r="V48" s="54" t="s">
        <v>406</v>
      </c>
    </row>
    <row r="49" spans="3:22">
      <c r="C49" s="47" t="str">
        <f t="shared" si="0"/>
        <v>30</v>
      </c>
      <c r="D49" s="47" t="str">
        <f>C49&amp;" "&amp;Strings!E50</f>
        <v>30 Cleric</v>
      </c>
      <c r="K49" s="120" t="str">
        <f t="shared" si="1"/>
        <v>02E</v>
      </c>
      <c r="L49" s="121" t="s">
        <v>1750</v>
      </c>
      <c r="M49" s="122">
        <f t="shared" si="7"/>
        <v>47</v>
      </c>
      <c r="N49" s="122" t="str">
        <f t="shared" si="2"/>
        <v xml:space="preserve">0A7, </v>
      </c>
      <c r="O49" s="122">
        <f t="shared" si="6"/>
        <v>0</v>
      </c>
      <c r="P49" s="122">
        <f t="shared" si="8"/>
        <v>0</v>
      </c>
      <c r="Q49" s="126" t="str">
        <f>$D$19&amp;", "&amp;$D$27</f>
        <v>12 Hell Knight, 1A Hell Knight</v>
      </c>
      <c r="R49" s="127">
        <f t="shared" si="4"/>
        <v>0</v>
      </c>
      <c r="S49" s="126" t="s">
        <v>406</v>
      </c>
      <c r="T49" s="127">
        <f t="shared" si="5"/>
        <v>0</v>
      </c>
      <c r="U49" s="153" t="s">
        <v>406</v>
      </c>
      <c r="V49" s="54" t="s">
        <v>406</v>
      </c>
    </row>
    <row r="50" spans="3:22">
      <c r="C50" s="47" t="str">
        <f t="shared" si="0"/>
        <v>31</v>
      </c>
      <c r="D50" s="47" t="str">
        <f>C50&amp;" "&amp;Strings!E51</f>
        <v>31 Phony Saint</v>
      </c>
      <c r="K50" s="120" t="str">
        <f t="shared" si="1"/>
        <v>02F</v>
      </c>
      <c r="L50" s="121" t="s">
        <v>1751</v>
      </c>
      <c r="M50" s="122">
        <f t="shared" si="7"/>
        <v>48</v>
      </c>
      <c r="N50" s="122" t="str">
        <f t="shared" si="2"/>
        <v xml:space="preserve">0A8, </v>
      </c>
      <c r="O50" s="122">
        <f t="shared" si="6"/>
        <v>0</v>
      </c>
      <c r="P50" s="122">
        <f t="shared" si="8"/>
        <v>0</v>
      </c>
      <c r="Q50" s="126" t="str">
        <f>$D$22</f>
        <v>15 Astrologist</v>
      </c>
      <c r="R50" s="127">
        <f t="shared" si="4"/>
        <v>0</v>
      </c>
      <c r="S50" s="126" t="s">
        <v>406</v>
      </c>
      <c r="T50" s="127">
        <f t="shared" si="5"/>
        <v>0</v>
      </c>
      <c r="U50" s="153" t="s">
        <v>406</v>
      </c>
      <c r="V50" s="54" t="s">
        <v>406</v>
      </c>
    </row>
    <row r="51" spans="3:22">
      <c r="C51" s="47" t="str">
        <f t="shared" si="0"/>
        <v>32</v>
      </c>
      <c r="D51" s="47" t="str">
        <f>C51&amp;" "&amp;Strings!E52</f>
        <v>32 Soldier</v>
      </c>
      <c r="K51" s="120" t="str">
        <f t="shared" si="1"/>
        <v>030</v>
      </c>
      <c r="L51" s="121" t="s">
        <v>1740</v>
      </c>
      <c r="M51" s="122">
        <f t="shared" si="7"/>
        <v>49</v>
      </c>
      <c r="N51" s="122" t="str">
        <f t="shared" si="2"/>
        <v xml:space="preserve">0A9, </v>
      </c>
      <c r="O51" s="122">
        <f t="shared" si="6"/>
        <v>0</v>
      </c>
      <c r="P51" s="122">
        <f t="shared" si="8"/>
        <v>0</v>
      </c>
      <c r="Q51" s="126" t="str">
        <f>$D$41</f>
        <v>28 White Knight</v>
      </c>
      <c r="R51" s="127">
        <f t="shared" si="4"/>
        <v>0</v>
      </c>
      <c r="S51" s="126" t="s">
        <v>406</v>
      </c>
      <c r="T51" s="127">
        <f t="shared" si="5"/>
        <v>0</v>
      </c>
      <c r="U51" s="153" t="s">
        <v>406</v>
      </c>
      <c r="V51" s="54" t="s">
        <v>406</v>
      </c>
    </row>
    <row r="52" spans="3:22">
      <c r="C52" s="47" t="str">
        <f t="shared" si="0"/>
        <v>33</v>
      </c>
      <c r="D52" s="47" t="str">
        <f>C52&amp;" "&amp;Strings!E53</f>
        <v>33 Arc Knight</v>
      </c>
      <c r="K52" s="120" t="str">
        <f t="shared" si="1"/>
        <v>031</v>
      </c>
      <c r="L52" s="121" t="s">
        <v>1743</v>
      </c>
      <c r="M52" s="122">
        <f t="shared" si="7"/>
        <v>50</v>
      </c>
      <c r="N52" s="122" t="str">
        <f t="shared" si="2"/>
        <v/>
      </c>
      <c r="O52" s="122">
        <f t="shared" si="6"/>
        <v>0</v>
      </c>
      <c r="P52" s="122">
        <f t="shared" si="8"/>
        <v>0</v>
      </c>
      <c r="Q52" s="126" t="str">
        <f>$D$49</f>
        <v>30 Cleric</v>
      </c>
      <c r="R52" s="127">
        <f t="shared" si="4"/>
        <v>0</v>
      </c>
      <c r="S52" s="126" t="s">
        <v>406</v>
      </c>
      <c r="T52" s="127">
        <f t="shared" si="5"/>
        <v>0</v>
      </c>
      <c r="U52" s="153" t="s">
        <v>406</v>
      </c>
      <c r="V52" s="54" t="s">
        <v>406</v>
      </c>
    </row>
    <row r="53" spans="3:22">
      <c r="C53" s="47" t="str">
        <f t="shared" si="0"/>
        <v>34</v>
      </c>
      <c r="D53" s="47" t="str">
        <f>C53&amp;" "&amp;Strings!E54</f>
        <v>34 Holy Knight</v>
      </c>
      <c r="K53" s="120" t="str">
        <f t="shared" si="1"/>
        <v>032</v>
      </c>
      <c r="L53" s="121" t="s">
        <v>1749</v>
      </c>
      <c r="M53" s="122">
        <f t="shared" si="7"/>
        <v>51</v>
      </c>
      <c r="N53" s="122" t="str">
        <f t="shared" si="2"/>
        <v/>
      </c>
      <c r="O53" s="122">
        <f t="shared" si="6"/>
        <v>0</v>
      </c>
      <c r="P53" s="122">
        <f t="shared" si="8"/>
        <v>0</v>
      </c>
      <c r="Q53" s="126" t="str">
        <f>$D$42</f>
        <v>29 Heaven Knight</v>
      </c>
      <c r="R53" s="127">
        <f t="shared" si="4"/>
        <v>0</v>
      </c>
      <c r="S53" s="126" t="s">
        <v>406</v>
      </c>
      <c r="T53" s="127">
        <f t="shared" si="5"/>
        <v>0</v>
      </c>
      <c r="U53" s="153" t="s">
        <v>406</v>
      </c>
      <c r="V53" s="54" t="s">
        <v>406</v>
      </c>
    </row>
    <row r="54" spans="3:22">
      <c r="C54" s="47" t="str">
        <f t="shared" si="0"/>
        <v>35</v>
      </c>
      <c r="D54" s="47" t="str">
        <f>C54&amp;" "&amp;Strings!E55</f>
        <v>35 Chemist</v>
      </c>
      <c r="K54" s="120" t="str">
        <f t="shared" si="1"/>
        <v>033</v>
      </c>
      <c r="L54" s="121" t="s">
        <v>1721</v>
      </c>
      <c r="M54" s="122">
        <f t="shared" si="7"/>
        <v>52</v>
      </c>
      <c r="N54" s="122" t="str">
        <f t="shared" si="2"/>
        <v/>
      </c>
      <c r="O54" s="122">
        <f t="shared" si="6"/>
        <v>0</v>
      </c>
      <c r="P54" s="122">
        <f t="shared" si="8"/>
        <v>0</v>
      </c>
      <c r="Q54" s="126" t="str">
        <f>$D$39</f>
        <v>26 Knight Blade</v>
      </c>
      <c r="R54" s="127">
        <f t="shared" si="4"/>
        <v>0</v>
      </c>
      <c r="S54" s="126" t="s">
        <v>2421</v>
      </c>
      <c r="T54" s="127">
        <f t="shared" si="5"/>
        <v>0</v>
      </c>
      <c r="U54" s="153" t="s">
        <v>406</v>
      </c>
      <c r="V54" s="54" t="s">
        <v>406</v>
      </c>
    </row>
    <row r="55" spans="3:22">
      <c r="C55" s="47" t="str">
        <f t="shared" si="0"/>
        <v>36</v>
      </c>
      <c r="D55" s="47" t="str">
        <f>C55&amp;" "&amp;Strings!E56</f>
        <v>36 Priest</v>
      </c>
      <c r="K55" s="120" t="str">
        <f t="shared" si="1"/>
        <v>034</v>
      </c>
      <c r="L55" s="121" t="s">
        <v>1732</v>
      </c>
      <c r="M55" s="122">
        <f t="shared" si="7"/>
        <v>53</v>
      </c>
      <c r="N55" s="122" t="str">
        <f t="shared" si="2"/>
        <v/>
      </c>
      <c r="O55" s="122">
        <f t="shared" si="6"/>
        <v>0</v>
      </c>
      <c r="P55" s="122">
        <f t="shared" si="8"/>
        <v>0</v>
      </c>
      <c r="Q55" s="126" t="s">
        <v>406</v>
      </c>
      <c r="R55" s="127">
        <f t="shared" si="4"/>
        <v>0</v>
      </c>
      <c r="S55" s="126" t="s">
        <v>2421</v>
      </c>
      <c r="T55" s="127">
        <f t="shared" si="5"/>
        <v>0</v>
      </c>
      <c r="U55" s="153" t="s">
        <v>406</v>
      </c>
      <c r="V55" s="54" t="s">
        <v>406</v>
      </c>
    </row>
    <row r="56" spans="3:22">
      <c r="C56" s="47" t="str">
        <f t="shared" si="0"/>
        <v>37</v>
      </c>
      <c r="D56" s="47" t="str">
        <f>C56&amp;" "&amp;Strings!E57</f>
        <v>37 Wizard</v>
      </c>
      <c r="K56" s="120" t="str">
        <f t="shared" si="1"/>
        <v>035</v>
      </c>
      <c r="L56" s="121" t="s">
        <v>1752</v>
      </c>
      <c r="M56" s="122">
        <f t="shared" si="7"/>
        <v>54</v>
      </c>
      <c r="N56" s="122" t="str">
        <f t="shared" si="2"/>
        <v/>
      </c>
      <c r="O56" s="122">
        <f t="shared" si="6"/>
        <v>0</v>
      </c>
      <c r="P56" s="122">
        <f t="shared" si="8"/>
        <v>0</v>
      </c>
      <c r="Q56" s="126" t="s">
        <v>406</v>
      </c>
      <c r="R56" s="127">
        <f t="shared" si="4"/>
        <v>0</v>
      </c>
      <c r="S56" s="126" t="s">
        <v>2514</v>
      </c>
      <c r="T56" s="127">
        <f t="shared" si="5"/>
        <v>0</v>
      </c>
      <c r="U56" s="153" t="s">
        <v>406</v>
      </c>
      <c r="V56" s="54" t="s">
        <v>406</v>
      </c>
    </row>
    <row r="57" spans="3:22">
      <c r="C57" s="47" t="str">
        <f t="shared" si="0"/>
        <v>38</v>
      </c>
      <c r="D57" s="47" t="str">
        <f>C57&amp;" "&amp;Strings!E58</f>
        <v>38 Oracle</v>
      </c>
      <c r="K57" s="120" t="str">
        <f t="shared" si="1"/>
        <v>036</v>
      </c>
      <c r="L57" s="121" t="s">
        <v>1753</v>
      </c>
      <c r="M57" s="122">
        <f t="shared" si="7"/>
        <v>55</v>
      </c>
      <c r="N57" s="122" t="str">
        <f t="shared" si="2"/>
        <v/>
      </c>
      <c r="O57" s="122">
        <f t="shared" si="6"/>
        <v>0</v>
      </c>
      <c r="P57" s="122">
        <f t="shared" si="8"/>
        <v>0</v>
      </c>
      <c r="Q57" s="126" t="str">
        <f>$D$46</f>
        <v>2D Assassin</v>
      </c>
      <c r="R57" s="127">
        <f t="shared" si="4"/>
        <v>0</v>
      </c>
      <c r="S57" s="126" t="s">
        <v>2522</v>
      </c>
      <c r="T57" s="127">
        <f t="shared" si="5"/>
        <v>0</v>
      </c>
      <c r="U57" s="153" t="s">
        <v>406</v>
      </c>
      <c r="V57" s="54" t="s">
        <v>406</v>
      </c>
    </row>
    <row r="58" spans="3:22">
      <c r="C58" s="47" t="str">
        <f t="shared" si="0"/>
        <v>39</v>
      </c>
      <c r="D58" s="47" t="str">
        <f>C58&amp;" "&amp;Strings!E59</f>
        <v xml:space="preserve">39 </v>
      </c>
      <c r="K58" s="120" t="str">
        <f t="shared" si="1"/>
        <v>037</v>
      </c>
      <c r="L58" s="121" t="s">
        <v>1753</v>
      </c>
      <c r="M58" s="122">
        <f t="shared" si="7"/>
        <v>56</v>
      </c>
      <c r="N58" s="122" t="str">
        <f t="shared" si="2"/>
        <v/>
      </c>
      <c r="O58" s="122">
        <f t="shared" si="6"/>
        <v>0</v>
      </c>
      <c r="P58" s="122">
        <f t="shared" si="8"/>
        <v>0</v>
      </c>
      <c r="Q58" s="126" t="str">
        <f>$D$47</f>
        <v>2E Assassin</v>
      </c>
      <c r="R58" s="127">
        <f t="shared" si="4"/>
        <v>0</v>
      </c>
      <c r="S58" s="126" t="s">
        <v>2522</v>
      </c>
      <c r="T58" s="127">
        <f t="shared" si="5"/>
        <v>0</v>
      </c>
      <c r="U58" s="153" t="s">
        <v>406</v>
      </c>
      <c r="V58" s="54" t="s">
        <v>406</v>
      </c>
    </row>
    <row r="59" spans="3:22">
      <c r="C59" s="47" t="str">
        <f t="shared" si="0"/>
        <v>3A</v>
      </c>
      <c r="D59" s="47" t="str">
        <f>C59&amp;" "&amp;Strings!E60</f>
        <v xml:space="preserve">3A </v>
      </c>
      <c r="K59" s="120" t="str">
        <f t="shared" si="1"/>
        <v>038</v>
      </c>
      <c r="L59" s="121" t="s">
        <v>1734</v>
      </c>
      <c r="M59" s="122">
        <f t="shared" si="7"/>
        <v>57</v>
      </c>
      <c r="N59" s="122" t="str">
        <f t="shared" si="2"/>
        <v/>
      </c>
      <c r="O59" s="122">
        <f t="shared" si="6"/>
        <v>0</v>
      </c>
      <c r="P59" s="122">
        <f t="shared" si="8"/>
        <v>0</v>
      </c>
      <c r="Q59" s="126" t="s">
        <v>406</v>
      </c>
      <c r="R59" s="127">
        <f t="shared" si="4"/>
        <v>0</v>
      </c>
      <c r="S59" s="126" t="s">
        <v>2521</v>
      </c>
      <c r="T59" s="127">
        <f t="shared" si="5"/>
        <v>0</v>
      </c>
      <c r="U59" s="153" t="s">
        <v>406</v>
      </c>
      <c r="V59" s="54" t="s">
        <v>406</v>
      </c>
    </row>
    <row r="60" spans="3:22">
      <c r="C60" s="47" t="str">
        <f t="shared" si="0"/>
        <v>3B</v>
      </c>
      <c r="D60" s="47" t="str">
        <f>C60&amp;" "&amp;Strings!E61</f>
        <v xml:space="preserve">3B </v>
      </c>
      <c r="K60" s="120" t="str">
        <f t="shared" si="1"/>
        <v>039</v>
      </c>
      <c r="L60" s="121" t="s">
        <v>1734</v>
      </c>
      <c r="M60" s="122">
        <f t="shared" si="7"/>
        <v>58</v>
      </c>
      <c r="N60" s="122" t="str">
        <f t="shared" si="2"/>
        <v/>
      </c>
      <c r="O60" s="122">
        <f t="shared" si="6"/>
        <v>0</v>
      </c>
      <c r="P60" s="122">
        <f t="shared" si="8"/>
        <v>0</v>
      </c>
      <c r="Q60" s="126" t="s">
        <v>406</v>
      </c>
      <c r="R60" s="127">
        <f t="shared" si="4"/>
        <v>0</v>
      </c>
      <c r="S60" s="126" t="s">
        <v>2521</v>
      </c>
      <c r="T60" s="127">
        <f t="shared" si="5"/>
        <v>0</v>
      </c>
      <c r="U60" s="153" t="s">
        <v>406</v>
      </c>
      <c r="V60" s="54" t="s">
        <v>406</v>
      </c>
    </row>
    <row r="61" spans="3:22">
      <c r="C61" s="47" t="str">
        <f t="shared" si="0"/>
        <v>3C</v>
      </c>
      <c r="D61" s="47" t="str">
        <f>C61&amp;" "&amp;Strings!E62</f>
        <v>3C Warlock</v>
      </c>
      <c r="K61" s="120" t="str">
        <f t="shared" si="1"/>
        <v>03A</v>
      </c>
      <c r="L61" s="121" t="s">
        <v>1740</v>
      </c>
      <c r="M61" s="122">
        <f t="shared" si="7"/>
        <v>59</v>
      </c>
      <c r="N61" s="122" t="str">
        <f t="shared" si="2"/>
        <v/>
      </c>
      <c r="O61" s="122">
        <f t="shared" si="6"/>
        <v>0</v>
      </c>
      <c r="P61" s="122">
        <f t="shared" si="8"/>
        <v>0</v>
      </c>
      <c r="Q61" s="126" t="s">
        <v>406</v>
      </c>
      <c r="R61" s="127">
        <f t="shared" si="4"/>
        <v>0</v>
      </c>
      <c r="S61" s="126" t="s">
        <v>2514</v>
      </c>
      <c r="T61" s="127">
        <f t="shared" si="5"/>
        <v>0</v>
      </c>
      <c r="U61" s="153" t="s">
        <v>406</v>
      </c>
      <c r="V61" s="54" t="s">
        <v>406</v>
      </c>
    </row>
    <row r="62" spans="3:22">
      <c r="C62" s="47" t="str">
        <f t="shared" si="0"/>
        <v>3D</v>
      </c>
      <c r="D62" s="47" t="str">
        <f>C62&amp;" "&amp;Strings!E63</f>
        <v>3D Knight</v>
      </c>
      <c r="K62" s="120" t="str">
        <f t="shared" si="1"/>
        <v>03B</v>
      </c>
      <c r="L62" s="121" t="s">
        <v>1754</v>
      </c>
      <c r="M62" s="122">
        <f t="shared" si="7"/>
        <v>60</v>
      </c>
      <c r="N62" s="122" t="str">
        <f t="shared" si="2"/>
        <v/>
      </c>
      <c r="O62" s="122">
        <f t="shared" si="6"/>
        <v>0</v>
      </c>
      <c r="P62" s="122">
        <f t="shared" si="8"/>
        <v>0</v>
      </c>
      <c r="Q62" s="126" t="str">
        <f>$D$28</f>
        <v>1B Arc Knight</v>
      </c>
      <c r="R62" s="127">
        <f t="shared" si="4"/>
        <v>0</v>
      </c>
      <c r="S62" s="126" t="s">
        <v>2423</v>
      </c>
      <c r="T62" s="127">
        <f t="shared" si="5"/>
        <v>0</v>
      </c>
      <c r="U62" s="153" t="s">
        <v>406</v>
      </c>
      <c r="V62" s="54" t="s">
        <v>406</v>
      </c>
    </row>
    <row r="63" spans="3:22">
      <c r="C63" s="47" t="str">
        <f t="shared" si="0"/>
        <v>3E</v>
      </c>
      <c r="D63" s="47" t="str">
        <f>C63&amp;" "&amp;Strings!E64</f>
        <v>3E Angel of Death</v>
      </c>
      <c r="K63" s="120" t="str">
        <f t="shared" si="1"/>
        <v>03C</v>
      </c>
      <c r="L63" s="121" t="s">
        <v>1741</v>
      </c>
      <c r="M63" s="122">
        <f t="shared" si="7"/>
        <v>61</v>
      </c>
      <c r="N63" s="122" t="str">
        <f t="shared" si="2"/>
        <v/>
      </c>
      <c r="O63" s="122">
        <f t="shared" si="6"/>
        <v>0</v>
      </c>
      <c r="P63" s="122">
        <f t="shared" si="8"/>
        <v>0</v>
      </c>
      <c r="Q63" s="126" t="str">
        <f>$D$38</f>
        <v>25 Divine Knight</v>
      </c>
      <c r="R63" s="127">
        <f t="shared" si="4"/>
        <v>0</v>
      </c>
      <c r="S63" s="126" t="s">
        <v>2516</v>
      </c>
      <c r="T63" s="127">
        <f t="shared" si="5"/>
        <v>0</v>
      </c>
      <c r="U63" s="153" t="s">
        <v>406</v>
      </c>
      <c r="V63" s="54" t="s">
        <v>406</v>
      </c>
    </row>
    <row r="64" spans="3:22">
      <c r="C64" s="47" t="str">
        <f t="shared" si="0"/>
        <v>3F</v>
      </c>
      <c r="D64" s="47" t="str">
        <f>C64&amp;" "&amp;Strings!E65</f>
        <v>3F Archer</v>
      </c>
      <c r="K64" s="120" t="str">
        <f t="shared" si="1"/>
        <v>03D</v>
      </c>
      <c r="L64" s="121" t="s">
        <v>1755</v>
      </c>
      <c r="M64" s="122">
        <f t="shared" si="7"/>
        <v>62</v>
      </c>
      <c r="N64" s="122" t="str">
        <f t="shared" si="2"/>
        <v/>
      </c>
      <c r="O64" s="122">
        <f t="shared" si="6"/>
        <v>0</v>
      </c>
      <c r="P64" s="122">
        <f t="shared" si="8"/>
        <v>0</v>
      </c>
      <c r="Q64" s="126" t="s">
        <v>406</v>
      </c>
      <c r="R64" s="127">
        <f t="shared" si="4"/>
        <v>0</v>
      </c>
      <c r="S64" s="126" t="s">
        <v>2517</v>
      </c>
      <c r="T64" s="127">
        <f t="shared" si="5"/>
        <v>0</v>
      </c>
      <c r="U64" s="153" t="s">
        <v>406</v>
      </c>
      <c r="V64" s="54" t="s">
        <v>406</v>
      </c>
    </row>
    <row r="65" spans="3:22">
      <c r="C65" s="47" t="str">
        <f t="shared" si="0"/>
        <v>40</v>
      </c>
      <c r="D65" s="47" t="str">
        <f>C65&amp;" "&amp;Strings!E66</f>
        <v>40 Regulator</v>
      </c>
      <c r="K65" s="120" t="str">
        <f t="shared" si="1"/>
        <v>03E</v>
      </c>
      <c r="L65" s="121" t="s">
        <v>1754</v>
      </c>
      <c r="M65" s="122">
        <f t="shared" si="7"/>
        <v>63</v>
      </c>
      <c r="N65" s="122" t="str">
        <f t="shared" si="2"/>
        <v/>
      </c>
      <c r="O65" s="122">
        <f t="shared" si="6"/>
        <v>0</v>
      </c>
      <c r="P65" s="122">
        <f t="shared" si="8"/>
        <v>0</v>
      </c>
      <c r="Q65" s="126" t="s">
        <v>406</v>
      </c>
      <c r="R65" s="127">
        <f t="shared" si="4"/>
        <v>0</v>
      </c>
      <c r="S65" s="126" t="s">
        <v>2521</v>
      </c>
      <c r="T65" s="127">
        <f t="shared" si="5"/>
        <v>0</v>
      </c>
      <c r="U65" s="153" t="s">
        <v>406</v>
      </c>
      <c r="V65" s="54" t="s">
        <v>406</v>
      </c>
    </row>
    <row r="66" spans="3:22">
      <c r="C66" s="47" t="str">
        <f t="shared" ref="C66:C129" si="9">DEC2HEX(ROW()-1,2)</f>
        <v>41</v>
      </c>
      <c r="D66" s="47" t="str">
        <f>C66&amp;" "&amp;Strings!E67</f>
        <v>41 Holy Angel</v>
      </c>
      <c r="K66" s="120" t="str">
        <f t="shared" si="1"/>
        <v>03F</v>
      </c>
      <c r="L66" s="121" t="s">
        <v>1239</v>
      </c>
      <c r="M66" s="122">
        <f t="shared" si="7"/>
        <v>64</v>
      </c>
      <c r="N66" s="122" t="str">
        <f t="shared" si="2"/>
        <v/>
      </c>
      <c r="O66" s="122">
        <f t="shared" si="6"/>
        <v>0</v>
      </c>
      <c r="P66" s="122">
        <f t="shared" si="8"/>
        <v>0</v>
      </c>
      <c r="Q66" s="126" t="s">
        <v>406</v>
      </c>
      <c r="R66" s="127">
        <f t="shared" si="4"/>
        <v>0</v>
      </c>
      <c r="S66" s="126" t="s">
        <v>2527</v>
      </c>
      <c r="T66" s="127">
        <f t="shared" si="5"/>
        <v>0</v>
      </c>
      <c r="U66" s="153" t="s">
        <v>406</v>
      </c>
      <c r="V66" s="54" t="s">
        <v>406</v>
      </c>
    </row>
    <row r="67" spans="3:22">
      <c r="C67" s="47" t="str">
        <f t="shared" si="9"/>
        <v>42</v>
      </c>
      <c r="D67" s="47" t="str">
        <f>C67&amp;" "&amp;Strings!E68</f>
        <v>42 Wizard</v>
      </c>
      <c r="K67" s="120" t="str">
        <f t="shared" ref="K67:K130" si="10">DEC2HEX(ROW()-3,3)</f>
        <v>040</v>
      </c>
      <c r="L67" s="121" t="s">
        <v>1741</v>
      </c>
      <c r="M67" s="122">
        <f t="shared" si="7"/>
        <v>65</v>
      </c>
      <c r="N67" s="122" t="str">
        <f t="shared" ref="N67:N130" si="11">IFERROR(DEC2HEX(MATCH(M67,$O$3:$O$226,0)-1,3)&amp;", ","")</f>
        <v/>
      </c>
      <c r="O67" s="122">
        <f t="shared" si="6"/>
        <v>0</v>
      </c>
      <c r="P67" s="122">
        <f t="shared" si="8"/>
        <v>0</v>
      </c>
      <c r="Q67" s="126" t="str">
        <f>$D$37</f>
        <v>24 Divine Knight</v>
      </c>
      <c r="R67" s="127">
        <f t="shared" ref="R67:R130" si="12">$P67</f>
        <v>0</v>
      </c>
      <c r="S67" s="126" t="s">
        <v>2519</v>
      </c>
      <c r="T67" s="127">
        <f t="shared" ref="T67:T130" si="13">$P67</f>
        <v>0</v>
      </c>
      <c r="U67" s="153" t="s">
        <v>406</v>
      </c>
      <c r="V67" s="54" t="s">
        <v>406</v>
      </c>
    </row>
    <row r="68" spans="3:22">
      <c r="C68" s="47" t="str">
        <f t="shared" si="9"/>
        <v>43</v>
      </c>
      <c r="D68" s="47" t="str">
        <f>C68&amp;" "&amp;Strings!E69</f>
        <v>43 Impure King</v>
      </c>
      <c r="K68" s="120" t="str">
        <f t="shared" si="10"/>
        <v>041</v>
      </c>
      <c r="L68" s="121" t="s">
        <v>1755</v>
      </c>
      <c r="M68" s="122">
        <f t="shared" si="7"/>
        <v>66</v>
      </c>
      <c r="N68" s="122" t="str">
        <f t="shared" si="11"/>
        <v/>
      </c>
      <c r="O68" s="122">
        <f t="shared" ref="O68:O131" si="14">O67+P68</f>
        <v>0</v>
      </c>
      <c r="P68" s="122">
        <f t="shared" si="8"/>
        <v>0</v>
      </c>
      <c r="Q68" s="126" t="s">
        <v>406</v>
      </c>
      <c r="R68" s="127">
        <f t="shared" si="12"/>
        <v>0</v>
      </c>
      <c r="S68" s="126" t="s">
        <v>2519</v>
      </c>
      <c r="T68" s="127">
        <f t="shared" si="13"/>
        <v>0</v>
      </c>
      <c r="U68" s="153" t="s">
        <v>406</v>
      </c>
      <c r="V68" s="54" t="s">
        <v>406</v>
      </c>
    </row>
    <row r="69" spans="3:22">
      <c r="C69" s="47" t="str">
        <f t="shared" si="9"/>
        <v>44</v>
      </c>
      <c r="D69" s="47" t="str">
        <f>C69&amp;" "&amp;Strings!E70</f>
        <v>44 Time Mage</v>
      </c>
      <c r="K69" s="120" t="str">
        <f t="shared" si="10"/>
        <v>042</v>
      </c>
      <c r="L69" s="121" t="s">
        <v>1741</v>
      </c>
      <c r="M69" s="122">
        <f t="shared" ref="M69:M132" si="15">M68+1</f>
        <v>67</v>
      </c>
      <c r="N69" s="122" t="str">
        <f t="shared" si="11"/>
        <v/>
      </c>
      <c r="O69" s="122">
        <f t="shared" si="14"/>
        <v>0</v>
      </c>
      <c r="P69" s="122">
        <f t="shared" si="8"/>
        <v>0</v>
      </c>
      <c r="Q69" s="126" t="str">
        <f>$D$48</f>
        <v>2F Divine Knight</v>
      </c>
      <c r="R69" s="127">
        <f t="shared" si="12"/>
        <v>0</v>
      </c>
      <c r="S69" s="126" t="s">
        <v>406</v>
      </c>
      <c r="T69" s="127">
        <f t="shared" si="13"/>
        <v>0</v>
      </c>
      <c r="U69" s="153" t="s">
        <v>406</v>
      </c>
      <c r="V69" s="54" t="s">
        <v>406</v>
      </c>
    </row>
    <row r="70" spans="3:22">
      <c r="C70" s="47" t="str">
        <f t="shared" si="9"/>
        <v>45</v>
      </c>
      <c r="D70" s="47" t="str">
        <f>C70&amp;" "&amp;Strings!E71</f>
        <v>45 Ghost of Fury</v>
      </c>
      <c r="K70" s="120" t="str">
        <f t="shared" si="10"/>
        <v>043</v>
      </c>
      <c r="L70" s="121" t="s">
        <v>1741</v>
      </c>
      <c r="M70" s="122">
        <f t="shared" si="15"/>
        <v>68</v>
      </c>
      <c r="N70" s="122" t="str">
        <f t="shared" si="11"/>
        <v/>
      </c>
      <c r="O70" s="122">
        <f t="shared" si="14"/>
        <v>0</v>
      </c>
      <c r="P70" s="122">
        <f t="shared" ref="P70:P133" si="16">IF(AND(LEN(Q70)=0,LEN(S70)=0,LEN(U70)=0),1,0)</f>
        <v>0</v>
      </c>
      <c r="Q70" s="126" t="str">
        <f>$D$43</f>
        <v>2A Divine Knight</v>
      </c>
      <c r="R70" s="127">
        <f t="shared" si="12"/>
        <v>0</v>
      </c>
      <c r="S70" s="126" t="s">
        <v>406</v>
      </c>
      <c r="T70" s="127">
        <f t="shared" si="13"/>
        <v>0</v>
      </c>
      <c r="U70" s="153" t="s">
        <v>406</v>
      </c>
      <c r="V70" s="54" t="s">
        <v>406</v>
      </c>
    </row>
    <row r="71" spans="3:22">
      <c r="C71" s="47" t="str">
        <f t="shared" si="9"/>
        <v>46</v>
      </c>
      <c r="D71" s="47" t="str">
        <f>C71&amp;" "&amp;Strings!E72</f>
        <v>46 Oracle</v>
      </c>
      <c r="K71" s="120" t="str">
        <f t="shared" si="10"/>
        <v>044</v>
      </c>
      <c r="L71" s="121" t="s">
        <v>1744</v>
      </c>
      <c r="M71" s="122">
        <f t="shared" si="15"/>
        <v>69</v>
      </c>
      <c r="N71" s="122" t="str">
        <f t="shared" si="11"/>
        <v/>
      </c>
      <c r="O71" s="122">
        <f t="shared" si="14"/>
        <v>0</v>
      </c>
      <c r="P71" s="122">
        <f t="shared" si="16"/>
        <v>0</v>
      </c>
      <c r="Q71" s="126" t="str">
        <f>$D$44</f>
        <v>2B Engineer</v>
      </c>
      <c r="R71" s="127">
        <f t="shared" si="12"/>
        <v>0</v>
      </c>
      <c r="S71" s="126" t="s">
        <v>2518</v>
      </c>
      <c r="T71" s="127">
        <f t="shared" si="13"/>
        <v>0</v>
      </c>
      <c r="U71" s="153" t="s">
        <v>406</v>
      </c>
      <c r="V71" s="54" t="s">
        <v>406</v>
      </c>
    </row>
    <row r="72" spans="3:22">
      <c r="C72" s="47" t="str">
        <f t="shared" si="9"/>
        <v>47</v>
      </c>
      <c r="D72" s="47" t="str">
        <f>C72&amp;" "&amp;Strings!E73</f>
        <v>47 Summoner</v>
      </c>
      <c r="K72" s="120" t="str">
        <f t="shared" si="10"/>
        <v>045</v>
      </c>
      <c r="L72" s="121" t="s">
        <v>1756</v>
      </c>
      <c r="M72" s="122">
        <f t="shared" si="15"/>
        <v>70</v>
      </c>
      <c r="N72" s="122" t="str">
        <f t="shared" si="11"/>
        <v/>
      </c>
      <c r="O72" s="122">
        <f t="shared" si="14"/>
        <v>0</v>
      </c>
      <c r="P72" s="122">
        <f t="shared" si="16"/>
        <v>0</v>
      </c>
      <c r="Q72" s="126" t="str">
        <f>$D$32</f>
        <v>1F Temple Knight</v>
      </c>
      <c r="R72" s="127">
        <f t="shared" si="12"/>
        <v>0</v>
      </c>
      <c r="S72" s="126" t="s">
        <v>406</v>
      </c>
      <c r="T72" s="127">
        <f t="shared" si="13"/>
        <v>0</v>
      </c>
      <c r="U72" s="153" t="s">
        <v>406</v>
      </c>
      <c r="V72" s="54" t="s">
        <v>406</v>
      </c>
    </row>
    <row r="73" spans="3:22">
      <c r="C73" s="47" t="str">
        <f t="shared" si="9"/>
        <v>48</v>
      </c>
      <c r="D73" s="47" t="str">
        <f>C73&amp;" "&amp;Strings!E74</f>
        <v>48 Holy Dragon</v>
      </c>
      <c r="K73" s="120" t="str">
        <f t="shared" si="10"/>
        <v>046</v>
      </c>
      <c r="L73" s="121" t="s">
        <v>1757</v>
      </c>
      <c r="M73" s="122">
        <f t="shared" si="15"/>
        <v>71</v>
      </c>
      <c r="N73" s="122" t="str">
        <f t="shared" si="11"/>
        <v/>
      </c>
      <c r="O73" s="122">
        <f t="shared" si="14"/>
        <v>0</v>
      </c>
      <c r="P73" s="122">
        <f t="shared" si="16"/>
        <v>0</v>
      </c>
      <c r="Q73" s="126" t="str">
        <f>$D$10</f>
        <v>09 Lune Knight</v>
      </c>
      <c r="R73" s="127">
        <f t="shared" si="12"/>
        <v>0</v>
      </c>
      <c r="S73" s="126" t="s">
        <v>2524</v>
      </c>
      <c r="T73" s="127">
        <f t="shared" si="13"/>
        <v>0</v>
      </c>
      <c r="U73" s="153" t="s">
        <v>406</v>
      </c>
      <c r="V73" s="54" t="s">
        <v>406</v>
      </c>
    </row>
    <row r="74" spans="3:22">
      <c r="C74" s="47" t="str">
        <f t="shared" si="9"/>
        <v>49</v>
      </c>
      <c r="D74" s="47" t="str">
        <f>C74&amp;" "&amp;Strings!E75</f>
        <v>49 Arch Angel</v>
      </c>
      <c r="K74" s="120" t="str">
        <f t="shared" si="10"/>
        <v>047</v>
      </c>
      <c r="L74" s="121" t="s">
        <v>1755</v>
      </c>
      <c r="M74" s="122">
        <f t="shared" si="15"/>
        <v>72</v>
      </c>
      <c r="N74" s="122" t="str">
        <f t="shared" si="11"/>
        <v/>
      </c>
      <c r="O74" s="122">
        <f t="shared" si="14"/>
        <v>0</v>
      </c>
      <c r="P74" s="122">
        <f t="shared" si="16"/>
        <v>0</v>
      </c>
      <c r="Q74" s="126" t="s">
        <v>406</v>
      </c>
      <c r="R74" s="127">
        <f t="shared" si="12"/>
        <v>0</v>
      </c>
      <c r="S74" s="126" t="s">
        <v>2524</v>
      </c>
      <c r="T74" s="127">
        <f t="shared" si="13"/>
        <v>0</v>
      </c>
      <c r="U74" s="153" t="s">
        <v>406</v>
      </c>
      <c r="V74" s="54" t="s">
        <v>406</v>
      </c>
    </row>
    <row r="75" spans="3:22">
      <c r="C75" s="47" t="str">
        <f t="shared" si="9"/>
        <v>4A</v>
      </c>
      <c r="D75" s="47" t="str">
        <f>C75&amp;" "&amp;Strings!E76</f>
        <v>4A Squire</v>
      </c>
      <c r="K75" s="120" t="str">
        <f t="shared" si="10"/>
        <v>048</v>
      </c>
      <c r="L75" s="121" t="s">
        <v>1755</v>
      </c>
      <c r="M75" s="122">
        <f t="shared" si="15"/>
        <v>73</v>
      </c>
      <c r="N75" s="122" t="str">
        <f t="shared" si="11"/>
        <v/>
      </c>
      <c r="O75" s="122">
        <f t="shared" si="14"/>
        <v>0</v>
      </c>
      <c r="P75" s="122">
        <f t="shared" si="16"/>
        <v>0</v>
      </c>
      <c r="Q75" s="126" t="str">
        <f>$D$40</f>
        <v>27 Sorceror</v>
      </c>
      <c r="R75" s="127">
        <f t="shared" si="12"/>
        <v>0</v>
      </c>
      <c r="S75" s="126" t="s">
        <v>2505</v>
      </c>
      <c r="T75" s="127">
        <f t="shared" si="13"/>
        <v>0</v>
      </c>
      <c r="U75" s="153" t="s">
        <v>406</v>
      </c>
      <c r="V75" s="54" t="s">
        <v>406</v>
      </c>
    </row>
    <row r="76" spans="3:22">
      <c r="C76" s="47" t="str">
        <f t="shared" si="9"/>
        <v>4B</v>
      </c>
      <c r="D76" s="47" t="str">
        <f>C76&amp;" "&amp;Strings!E77</f>
        <v>4B Chemist</v>
      </c>
      <c r="K76" s="120" t="str">
        <f t="shared" si="10"/>
        <v>049</v>
      </c>
      <c r="L76" s="121" t="s">
        <v>1758</v>
      </c>
      <c r="M76" s="122">
        <f t="shared" si="15"/>
        <v>74</v>
      </c>
      <c r="N76" s="122" t="str">
        <f t="shared" si="11"/>
        <v/>
      </c>
      <c r="O76" s="122">
        <f t="shared" si="14"/>
        <v>0</v>
      </c>
      <c r="P76" s="122">
        <f t="shared" si="16"/>
        <v>0</v>
      </c>
      <c r="Q76" s="126" t="s">
        <v>406</v>
      </c>
      <c r="R76" s="127">
        <f t="shared" si="12"/>
        <v>0</v>
      </c>
      <c r="S76" s="126" t="s">
        <v>2505</v>
      </c>
      <c r="T76" s="127">
        <f t="shared" si="13"/>
        <v>0</v>
      </c>
      <c r="U76" s="153" t="s">
        <v>406</v>
      </c>
      <c r="V76" s="54" t="s">
        <v>406</v>
      </c>
    </row>
    <row r="77" spans="3:22">
      <c r="C77" s="47" t="str">
        <f t="shared" si="9"/>
        <v>4C</v>
      </c>
      <c r="D77" s="47" t="str">
        <f>C77&amp;" "&amp;Strings!E78</f>
        <v>4C Knight</v>
      </c>
      <c r="K77" s="120" t="str">
        <f t="shared" si="10"/>
        <v>04A</v>
      </c>
      <c r="L77" s="121" t="s">
        <v>1759</v>
      </c>
      <c r="M77" s="122">
        <f t="shared" si="15"/>
        <v>75</v>
      </c>
      <c r="N77" s="122" t="str">
        <f t="shared" si="11"/>
        <v/>
      </c>
      <c r="O77" s="122">
        <f t="shared" si="14"/>
        <v>0</v>
      </c>
      <c r="P77" s="122">
        <f t="shared" si="16"/>
        <v>0</v>
      </c>
      <c r="Q77" s="126" t="str">
        <f>$D$14</f>
        <v>0D Holy Swordsman</v>
      </c>
      <c r="R77" s="127">
        <f t="shared" si="12"/>
        <v>0</v>
      </c>
      <c r="S77" s="126" t="s">
        <v>2505</v>
      </c>
      <c r="T77" s="127">
        <f t="shared" si="13"/>
        <v>0</v>
      </c>
      <c r="U77" s="153" t="s">
        <v>406</v>
      </c>
      <c r="V77" s="54" t="s">
        <v>406</v>
      </c>
    </row>
    <row r="78" spans="3:22">
      <c r="C78" s="47" t="str">
        <f t="shared" si="9"/>
        <v>4D</v>
      </c>
      <c r="D78" s="47" t="str">
        <f>C78&amp;" "&amp;Strings!E79</f>
        <v>4D Archer</v>
      </c>
      <c r="K78" s="120" t="str">
        <f t="shared" si="10"/>
        <v>04B</v>
      </c>
      <c r="L78" s="121" t="s">
        <v>1760</v>
      </c>
      <c r="M78" s="122">
        <f t="shared" si="15"/>
        <v>76</v>
      </c>
      <c r="N78" s="122" t="str">
        <f t="shared" si="11"/>
        <v/>
      </c>
      <c r="O78" s="122">
        <f t="shared" si="14"/>
        <v>0</v>
      </c>
      <c r="P78" s="122">
        <f t="shared" si="16"/>
        <v>0</v>
      </c>
      <c r="Q78" s="126" t="str">
        <f>$D$9&amp;", "&amp;$D$52</f>
        <v>08 Arc Knight, 33 Arc Knight</v>
      </c>
      <c r="R78" s="127">
        <f t="shared" si="12"/>
        <v>0</v>
      </c>
      <c r="S78" s="126" t="s">
        <v>2526</v>
      </c>
      <c r="T78" s="127">
        <f t="shared" si="13"/>
        <v>0</v>
      </c>
      <c r="U78" s="153" t="s">
        <v>406</v>
      </c>
      <c r="V78" s="54" t="s">
        <v>406</v>
      </c>
    </row>
    <row r="79" spans="3:22">
      <c r="C79" s="47" t="str">
        <f t="shared" si="9"/>
        <v>4E</v>
      </c>
      <c r="D79" s="47" t="str">
        <f>C79&amp;" "&amp;Strings!E80</f>
        <v>4E Monk</v>
      </c>
      <c r="K79" s="120" t="str">
        <f t="shared" si="10"/>
        <v>04C</v>
      </c>
      <c r="L79" s="121" t="s">
        <v>1743</v>
      </c>
      <c r="M79" s="122">
        <f t="shared" si="15"/>
        <v>77</v>
      </c>
      <c r="N79" s="122" t="str">
        <f t="shared" si="11"/>
        <v/>
      </c>
      <c r="O79" s="122">
        <f t="shared" si="14"/>
        <v>0</v>
      </c>
      <c r="P79" s="122">
        <f t="shared" si="16"/>
        <v>0</v>
      </c>
      <c r="Q79" s="126" t="str">
        <f>$D$21&amp;", "&amp;$D$45</f>
        <v>14 Cleric, 2C Cleric</v>
      </c>
      <c r="R79" s="127">
        <f t="shared" si="12"/>
        <v>0</v>
      </c>
      <c r="S79" s="126" t="s">
        <v>406</v>
      </c>
      <c r="T79" s="127">
        <f t="shared" si="13"/>
        <v>0</v>
      </c>
      <c r="U79" s="153" t="s">
        <v>406</v>
      </c>
      <c r="V79" s="54" t="s">
        <v>406</v>
      </c>
    </row>
    <row r="80" spans="3:22">
      <c r="C80" s="47" t="str">
        <f t="shared" si="9"/>
        <v>4F</v>
      </c>
      <c r="D80" s="47" t="str">
        <f>C80&amp;" "&amp;Strings!E81</f>
        <v>4F Priest</v>
      </c>
      <c r="K80" s="120" t="str">
        <f t="shared" si="10"/>
        <v>04D</v>
      </c>
      <c r="L80" s="121" t="s">
        <v>406</v>
      </c>
      <c r="M80" s="122">
        <f t="shared" si="15"/>
        <v>78</v>
      </c>
      <c r="N80" s="122" t="str">
        <f t="shared" si="11"/>
        <v/>
      </c>
      <c r="O80" s="122">
        <f t="shared" si="14"/>
        <v>1</v>
      </c>
      <c r="P80" s="122">
        <f t="shared" si="16"/>
        <v>1</v>
      </c>
      <c r="Q80" s="126" t="s">
        <v>406</v>
      </c>
      <c r="R80" s="127">
        <f t="shared" si="12"/>
        <v>1</v>
      </c>
      <c r="S80" s="126" t="s">
        <v>406</v>
      </c>
      <c r="T80" s="127">
        <f t="shared" si="13"/>
        <v>1</v>
      </c>
      <c r="U80" s="153" t="s">
        <v>406</v>
      </c>
      <c r="V80" s="54" t="s">
        <v>406</v>
      </c>
    </row>
    <row r="81" spans="3:22">
      <c r="C81" s="47" t="str">
        <f t="shared" si="9"/>
        <v>50</v>
      </c>
      <c r="D81" s="47" t="str">
        <f>C81&amp;" "&amp;Strings!E82</f>
        <v>50 Wizard</v>
      </c>
      <c r="K81" s="120" t="str">
        <f t="shared" si="10"/>
        <v>04E</v>
      </c>
      <c r="L81" s="121" t="s">
        <v>406</v>
      </c>
      <c r="M81" s="122">
        <f t="shared" si="15"/>
        <v>79</v>
      </c>
      <c r="N81" s="122" t="str">
        <f t="shared" si="11"/>
        <v/>
      </c>
      <c r="O81" s="122">
        <f t="shared" si="14"/>
        <v>2</v>
      </c>
      <c r="P81" s="122">
        <f t="shared" si="16"/>
        <v>1</v>
      </c>
      <c r="Q81" s="126" t="s">
        <v>406</v>
      </c>
      <c r="R81" s="127">
        <f t="shared" si="12"/>
        <v>1</v>
      </c>
      <c r="S81" s="126" t="s">
        <v>406</v>
      </c>
      <c r="T81" s="127">
        <f t="shared" si="13"/>
        <v>1</v>
      </c>
      <c r="U81" s="153" t="s">
        <v>406</v>
      </c>
      <c r="V81" s="54" t="s">
        <v>406</v>
      </c>
    </row>
    <row r="82" spans="3:22">
      <c r="C82" s="47" t="str">
        <f t="shared" si="9"/>
        <v>51</v>
      </c>
      <c r="D82" s="47" t="str">
        <f>C82&amp;" "&amp;Strings!E83</f>
        <v>51 Time Mage</v>
      </c>
      <c r="K82" s="120" t="str">
        <f t="shared" si="10"/>
        <v>04F</v>
      </c>
      <c r="L82" s="121" t="s">
        <v>406</v>
      </c>
      <c r="M82" s="122">
        <f t="shared" si="15"/>
        <v>80</v>
      </c>
      <c r="N82" s="122" t="str">
        <f t="shared" si="11"/>
        <v/>
      </c>
      <c r="O82" s="122">
        <f t="shared" si="14"/>
        <v>3</v>
      </c>
      <c r="P82" s="122">
        <f t="shared" si="16"/>
        <v>1</v>
      </c>
      <c r="Q82" s="126" t="s">
        <v>406</v>
      </c>
      <c r="R82" s="127">
        <f t="shared" si="12"/>
        <v>1</v>
      </c>
      <c r="S82" s="126" t="s">
        <v>406</v>
      </c>
      <c r="T82" s="127">
        <f t="shared" si="13"/>
        <v>1</v>
      </c>
      <c r="U82" s="153" t="s">
        <v>406</v>
      </c>
      <c r="V82" s="54" t="s">
        <v>406</v>
      </c>
    </row>
    <row r="83" spans="3:22">
      <c r="C83" s="47" t="str">
        <f t="shared" si="9"/>
        <v>52</v>
      </c>
      <c r="D83" s="47" t="str">
        <f>C83&amp;" "&amp;Strings!E84</f>
        <v>52 Summoner</v>
      </c>
      <c r="K83" s="120" t="str">
        <f t="shared" si="10"/>
        <v>050</v>
      </c>
      <c r="L83" s="121" t="s">
        <v>406</v>
      </c>
      <c r="M83" s="122">
        <f t="shared" si="15"/>
        <v>81</v>
      </c>
      <c r="N83" s="122" t="str">
        <f t="shared" si="11"/>
        <v/>
      </c>
      <c r="O83" s="122">
        <f t="shared" si="14"/>
        <v>4</v>
      </c>
      <c r="P83" s="122">
        <f t="shared" si="16"/>
        <v>1</v>
      </c>
      <c r="Q83" s="126" t="s">
        <v>406</v>
      </c>
      <c r="R83" s="127">
        <f t="shared" si="12"/>
        <v>1</v>
      </c>
      <c r="S83" s="126" t="s">
        <v>406</v>
      </c>
      <c r="T83" s="127">
        <f t="shared" si="13"/>
        <v>1</v>
      </c>
      <c r="U83" s="153" t="s">
        <v>406</v>
      </c>
      <c r="V83" s="54" t="s">
        <v>406</v>
      </c>
    </row>
    <row r="84" spans="3:22">
      <c r="C84" s="47" t="str">
        <f t="shared" si="9"/>
        <v>53</v>
      </c>
      <c r="D84" s="47" t="str">
        <f>C84&amp;" "&amp;Strings!E85</f>
        <v>53 Thief</v>
      </c>
      <c r="K84" s="120" t="str">
        <f t="shared" si="10"/>
        <v>051</v>
      </c>
      <c r="L84" s="121" t="s">
        <v>406</v>
      </c>
      <c r="M84" s="122">
        <f t="shared" si="15"/>
        <v>82</v>
      </c>
      <c r="N84" s="122" t="str">
        <f t="shared" si="11"/>
        <v/>
      </c>
      <c r="O84" s="122">
        <f t="shared" si="14"/>
        <v>5</v>
      </c>
      <c r="P84" s="122">
        <f t="shared" si="16"/>
        <v>1</v>
      </c>
      <c r="Q84" s="126" t="s">
        <v>406</v>
      </c>
      <c r="R84" s="127">
        <f t="shared" si="12"/>
        <v>1</v>
      </c>
      <c r="S84" s="126" t="s">
        <v>406</v>
      </c>
      <c r="T84" s="127">
        <f t="shared" si="13"/>
        <v>1</v>
      </c>
      <c r="U84" s="153" t="s">
        <v>406</v>
      </c>
      <c r="V84" s="54" t="s">
        <v>406</v>
      </c>
    </row>
    <row r="85" spans="3:22">
      <c r="C85" s="47" t="str">
        <f t="shared" si="9"/>
        <v>54</v>
      </c>
      <c r="D85" s="47" t="str">
        <f>C85&amp;" "&amp;Strings!E86</f>
        <v>54 Mediator</v>
      </c>
      <c r="K85" s="120" t="str">
        <f t="shared" si="10"/>
        <v>052</v>
      </c>
      <c r="L85" s="121" t="s">
        <v>406</v>
      </c>
      <c r="M85" s="122">
        <f t="shared" si="15"/>
        <v>83</v>
      </c>
      <c r="N85" s="122" t="str">
        <f t="shared" si="11"/>
        <v/>
      </c>
      <c r="O85" s="122">
        <f t="shared" si="14"/>
        <v>6</v>
      </c>
      <c r="P85" s="122">
        <f t="shared" si="16"/>
        <v>1</v>
      </c>
      <c r="Q85" s="126" t="s">
        <v>406</v>
      </c>
      <c r="R85" s="127">
        <f t="shared" si="12"/>
        <v>1</v>
      </c>
      <c r="S85" s="126" t="s">
        <v>406</v>
      </c>
      <c r="T85" s="127">
        <f t="shared" si="13"/>
        <v>1</v>
      </c>
      <c r="U85" s="153" t="s">
        <v>406</v>
      </c>
      <c r="V85" s="54" t="s">
        <v>406</v>
      </c>
    </row>
    <row r="86" spans="3:22">
      <c r="C86" s="47" t="str">
        <f t="shared" si="9"/>
        <v>55</v>
      </c>
      <c r="D86" s="47" t="str">
        <f>C86&amp;" "&amp;Strings!E87</f>
        <v>55 Oracle</v>
      </c>
      <c r="K86" s="120" t="str">
        <f t="shared" si="10"/>
        <v>053</v>
      </c>
      <c r="L86" s="121" t="s">
        <v>406</v>
      </c>
      <c r="M86" s="122">
        <f t="shared" si="15"/>
        <v>84</v>
      </c>
      <c r="N86" s="122" t="str">
        <f t="shared" si="11"/>
        <v/>
      </c>
      <c r="O86" s="122">
        <f t="shared" si="14"/>
        <v>7</v>
      </c>
      <c r="P86" s="122">
        <f t="shared" si="16"/>
        <v>1</v>
      </c>
      <c r="Q86" s="126" t="s">
        <v>406</v>
      </c>
      <c r="R86" s="127">
        <f t="shared" si="12"/>
        <v>1</v>
      </c>
      <c r="S86" s="126" t="s">
        <v>406</v>
      </c>
      <c r="T86" s="127">
        <f t="shared" si="13"/>
        <v>1</v>
      </c>
      <c r="U86" s="153" t="s">
        <v>406</v>
      </c>
      <c r="V86" s="54" t="s">
        <v>406</v>
      </c>
    </row>
    <row r="87" spans="3:22">
      <c r="C87" s="47" t="str">
        <f t="shared" si="9"/>
        <v>56</v>
      </c>
      <c r="D87" s="47" t="str">
        <f>C87&amp;" "&amp;Strings!E88</f>
        <v>56 Geomancer</v>
      </c>
      <c r="K87" s="120" t="str">
        <f t="shared" si="10"/>
        <v>054</v>
      </c>
      <c r="L87" s="121" t="s">
        <v>406</v>
      </c>
      <c r="M87" s="122">
        <f t="shared" si="15"/>
        <v>85</v>
      </c>
      <c r="N87" s="122" t="str">
        <f t="shared" si="11"/>
        <v/>
      </c>
      <c r="O87" s="122">
        <f t="shared" si="14"/>
        <v>8</v>
      </c>
      <c r="P87" s="122">
        <f t="shared" si="16"/>
        <v>1</v>
      </c>
      <c r="Q87" s="126" t="s">
        <v>406</v>
      </c>
      <c r="R87" s="127">
        <f t="shared" si="12"/>
        <v>1</v>
      </c>
      <c r="S87" s="126" t="s">
        <v>406</v>
      </c>
      <c r="T87" s="127">
        <f t="shared" si="13"/>
        <v>1</v>
      </c>
      <c r="U87" s="153" t="s">
        <v>406</v>
      </c>
      <c r="V87" s="54" t="s">
        <v>406</v>
      </c>
    </row>
    <row r="88" spans="3:22">
      <c r="C88" s="47" t="str">
        <f t="shared" si="9"/>
        <v>57</v>
      </c>
      <c r="D88" s="47" t="str">
        <f>C88&amp;" "&amp;Strings!E89</f>
        <v>57 Lancer</v>
      </c>
      <c r="K88" s="120" t="str">
        <f t="shared" si="10"/>
        <v>055</v>
      </c>
      <c r="L88" s="121" t="s">
        <v>406</v>
      </c>
      <c r="M88" s="122">
        <f t="shared" si="15"/>
        <v>86</v>
      </c>
      <c r="N88" s="122" t="str">
        <f t="shared" si="11"/>
        <v/>
      </c>
      <c r="O88" s="122">
        <f t="shared" si="14"/>
        <v>9</v>
      </c>
      <c r="P88" s="122">
        <f t="shared" si="16"/>
        <v>1</v>
      </c>
      <c r="Q88" s="126" t="s">
        <v>406</v>
      </c>
      <c r="R88" s="127">
        <f t="shared" si="12"/>
        <v>1</v>
      </c>
      <c r="S88" s="126" t="s">
        <v>406</v>
      </c>
      <c r="T88" s="127">
        <f t="shared" si="13"/>
        <v>1</v>
      </c>
      <c r="U88" s="153" t="s">
        <v>406</v>
      </c>
      <c r="V88" s="54" t="s">
        <v>406</v>
      </c>
    </row>
    <row r="89" spans="3:22">
      <c r="C89" s="47" t="str">
        <f t="shared" si="9"/>
        <v>58</v>
      </c>
      <c r="D89" s="47" t="str">
        <f>C89&amp;" "&amp;Strings!E90</f>
        <v>58 Samurai</v>
      </c>
      <c r="K89" s="120" t="str">
        <f t="shared" si="10"/>
        <v>056</v>
      </c>
      <c r="L89" s="121" t="s">
        <v>406</v>
      </c>
      <c r="M89" s="122">
        <f t="shared" si="15"/>
        <v>87</v>
      </c>
      <c r="N89" s="122" t="str">
        <f t="shared" si="11"/>
        <v/>
      </c>
      <c r="O89" s="122">
        <f t="shared" si="14"/>
        <v>10</v>
      </c>
      <c r="P89" s="122">
        <f t="shared" si="16"/>
        <v>1</v>
      </c>
      <c r="Q89" s="126" t="s">
        <v>406</v>
      </c>
      <c r="R89" s="127">
        <f t="shared" si="12"/>
        <v>1</v>
      </c>
      <c r="S89" s="126" t="s">
        <v>406</v>
      </c>
      <c r="T89" s="127">
        <f t="shared" si="13"/>
        <v>1</v>
      </c>
      <c r="U89" s="153" t="s">
        <v>406</v>
      </c>
      <c r="V89" s="54" t="s">
        <v>406</v>
      </c>
    </row>
    <row r="90" spans="3:22">
      <c r="C90" s="47" t="str">
        <f t="shared" si="9"/>
        <v>59</v>
      </c>
      <c r="D90" s="47" t="str">
        <f>C90&amp;" "&amp;Strings!E91</f>
        <v>59 Ninja</v>
      </c>
      <c r="K90" s="120" t="str">
        <f t="shared" si="10"/>
        <v>057</v>
      </c>
      <c r="L90" s="121" t="s">
        <v>406</v>
      </c>
      <c r="M90" s="122">
        <f t="shared" si="15"/>
        <v>88</v>
      </c>
      <c r="N90" s="122" t="str">
        <f t="shared" si="11"/>
        <v/>
      </c>
      <c r="O90" s="122">
        <f t="shared" si="14"/>
        <v>11</v>
      </c>
      <c r="P90" s="122">
        <f t="shared" si="16"/>
        <v>1</v>
      </c>
      <c r="Q90" s="126" t="s">
        <v>406</v>
      </c>
      <c r="R90" s="127">
        <f t="shared" si="12"/>
        <v>1</v>
      </c>
      <c r="S90" s="126" t="s">
        <v>406</v>
      </c>
      <c r="T90" s="127">
        <f t="shared" si="13"/>
        <v>1</v>
      </c>
      <c r="U90" s="153" t="s">
        <v>406</v>
      </c>
      <c r="V90" s="54" t="s">
        <v>406</v>
      </c>
    </row>
    <row r="91" spans="3:22">
      <c r="C91" s="47" t="str">
        <f t="shared" si="9"/>
        <v>5A</v>
      </c>
      <c r="D91" s="47" t="str">
        <f>C91&amp;" "&amp;Strings!E92</f>
        <v>5A Calculator</v>
      </c>
      <c r="K91" s="120" t="str">
        <f t="shared" si="10"/>
        <v>058</v>
      </c>
      <c r="L91" s="121" t="s">
        <v>406</v>
      </c>
      <c r="M91" s="122">
        <f t="shared" si="15"/>
        <v>89</v>
      </c>
      <c r="N91" s="122" t="str">
        <f t="shared" si="11"/>
        <v/>
      </c>
      <c r="O91" s="122">
        <f t="shared" si="14"/>
        <v>12</v>
      </c>
      <c r="P91" s="122">
        <f t="shared" si="16"/>
        <v>1</v>
      </c>
      <c r="Q91" s="126" t="s">
        <v>406</v>
      </c>
      <c r="R91" s="127">
        <f t="shared" si="12"/>
        <v>1</v>
      </c>
      <c r="S91" s="126" t="s">
        <v>406</v>
      </c>
      <c r="T91" s="127">
        <f t="shared" si="13"/>
        <v>1</v>
      </c>
      <c r="U91" s="153" t="s">
        <v>406</v>
      </c>
      <c r="V91" s="54" t="s">
        <v>406</v>
      </c>
    </row>
    <row r="92" spans="3:22">
      <c r="C92" s="47" t="str">
        <f t="shared" si="9"/>
        <v>5B</v>
      </c>
      <c r="D92" s="47" t="str">
        <f>C92&amp;" "&amp;Strings!E93</f>
        <v>5B Bard</v>
      </c>
      <c r="K92" s="120" t="str">
        <f t="shared" si="10"/>
        <v>059</v>
      </c>
      <c r="L92" s="121" t="s">
        <v>406</v>
      </c>
      <c r="M92" s="122">
        <f t="shared" si="15"/>
        <v>90</v>
      </c>
      <c r="N92" s="122" t="str">
        <f t="shared" si="11"/>
        <v/>
      </c>
      <c r="O92" s="122">
        <f t="shared" si="14"/>
        <v>12</v>
      </c>
      <c r="P92" s="122">
        <f t="shared" si="16"/>
        <v>0</v>
      </c>
      <c r="Q92" s="126" t="str">
        <f>$D$66</f>
        <v>41 Holy Angel</v>
      </c>
      <c r="R92" s="127">
        <f t="shared" si="12"/>
        <v>0</v>
      </c>
      <c r="S92" s="126" t="s">
        <v>406</v>
      </c>
      <c r="T92" s="127">
        <f t="shared" si="13"/>
        <v>0</v>
      </c>
      <c r="U92" s="153" t="s">
        <v>406</v>
      </c>
      <c r="V92" s="54" t="s">
        <v>406</v>
      </c>
    </row>
    <row r="93" spans="3:22">
      <c r="C93" s="47" t="str">
        <f t="shared" si="9"/>
        <v>5C</v>
      </c>
      <c r="D93" s="47" t="str">
        <f>C93&amp;" "&amp;Strings!E94</f>
        <v>5C Dancer</v>
      </c>
      <c r="K93" s="120" t="str">
        <f t="shared" si="10"/>
        <v>05A</v>
      </c>
      <c r="L93" s="121" t="s">
        <v>406</v>
      </c>
      <c r="M93" s="122">
        <f t="shared" si="15"/>
        <v>91</v>
      </c>
      <c r="N93" s="122" t="str">
        <f t="shared" si="11"/>
        <v/>
      </c>
      <c r="O93" s="122">
        <f t="shared" si="14"/>
        <v>13</v>
      </c>
      <c r="P93" s="122">
        <f t="shared" si="16"/>
        <v>1</v>
      </c>
      <c r="Q93" s="126" t="s">
        <v>406</v>
      </c>
      <c r="R93" s="127">
        <f t="shared" si="12"/>
        <v>1</v>
      </c>
      <c r="S93" s="126" t="s">
        <v>406</v>
      </c>
      <c r="T93" s="127">
        <f t="shared" si="13"/>
        <v>1</v>
      </c>
      <c r="U93" s="153" t="s">
        <v>406</v>
      </c>
      <c r="V93" s="54" t="s">
        <v>406</v>
      </c>
    </row>
    <row r="94" spans="3:22">
      <c r="C94" s="47" t="str">
        <f t="shared" si="9"/>
        <v>5D</v>
      </c>
      <c r="D94" s="47" t="str">
        <f>C94&amp;" "&amp;Strings!E95</f>
        <v>5D Mime</v>
      </c>
      <c r="K94" s="120" t="str">
        <f t="shared" si="10"/>
        <v>05B</v>
      </c>
      <c r="L94" s="121" t="s">
        <v>406</v>
      </c>
      <c r="M94" s="122">
        <f t="shared" si="15"/>
        <v>92</v>
      </c>
      <c r="N94" s="122" t="str">
        <f t="shared" si="11"/>
        <v/>
      </c>
      <c r="O94" s="122">
        <f t="shared" si="14"/>
        <v>14</v>
      </c>
      <c r="P94" s="122">
        <f t="shared" si="16"/>
        <v>1</v>
      </c>
      <c r="Q94" s="126" t="s">
        <v>406</v>
      </c>
      <c r="R94" s="127">
        <f t="shared" si="12"/>
        <v>1</v>
      </c>
      <c r="S94" s="126" t="s">
        <v>406</v>
      </c>
      <c r="T94" s="127">
        <f t="shared" si="13"/>
        <v>1</v>
      </c>
      <c r="U94" s="153" t="s">
        <v>406</v>
      </c>
      <c r="V94" s="54" t="s">
        <v>406</v>
      </c>
    </row>
    <row r="95" spans="3:22">
      <c r="C95" s="47" t="str">
        <f t="shared" si="9"/>
        <v>5E</v>
      </c>
      <c r="D95" s="47" t="str">
        <f>C95&amp;" "&amp;Strings!E96</f>
        <v>5E Chocobo</v>
      </c>
      <c r="K95" s="120" t="str">
        <f t="shared" si="10"/>
        <v>05C</v>
      </c>
      <c r="L95" s="121" t="s">
        <v>406</v>
      </c>
      <c r="M95" s="122">
        <f t="shared" si="15"/>
        <v>93</v>
      </c>
      <c r="N95" s="122" t="str">
        <f t="shared" si="11"/>
        <v/>
      </c>
      <c r="O95" s="122">
        <f t="shared" si="14"/>
        <v>15</v>
      </c>
      <c r="P95" s="122">
        <f t="shared" si="16"/>
        <v>1</v>
      </c>
      <c r="Q95" s="126" t="s">
        <v>406</v>
      </c>
      <c r="R95" s="127">
        <f t="shared" si="12"/>
        <v>1</v>
      </c>
      <c r="S95" s="126" t="s">
        <v>406</v>
      </c>
      <c r="T95" s="127">
        <f t="shared" si="13"/>
        <v>1</v>
      </c>
      <c r="U95" s="153" t="s">
        <v>406</v>
      </c>
      <c r="V95" s="54" t="s">
        <v>406</v>
      </c>
    </row>
    <row r="96" spans="3:22">
      <c r="C96" s="47" t="str">
        <f t="shared" si="9"/>
        <v>5F</v>
      </c>
      <c r="D96" s="47" t="str">
        <f>C96&amp;" "&amp;Strings!E97</f>
        <v>5F Black Chocobo</v>
      </c>
      <c r="K96" s="120" t="str">
        <f t="shared" si="10"/>
        <v>05D</v>
      </c>
      <c r="L96" s="121" t="s">
        <v>406</v>
      </c>
      <c r="M96" s="122">
        <f t="shared" si="15"/>
        <v>94</v>
      </c>
      <c r="N96" s="122" t="str">
        <f t="shared" si="11"/>
        <v/>
      </c>
      <c r="O96" s="122">
        <f t="shared" si="14"/>
        <v>16</v>
      </c>
      <c r="P96" s="122">
        <f t="shared" si="16"/>
        <v>1</v>
      </c>
      <c r="Q96" s="126" t="s">
        <v>406</v>
      </c>
      <c r="R96" s="127">
        <f t="shared" si="12"/>
        <v>1</v>
      </c>
      <c r="S96" s="126" t="s">
        <v>406</v>
      </c>
      <c r="T96" s="127">
        <f t="shared" si="13"/>
        <v>1</v>
      </c>
      <c r="U96" s="153" t="s">
        <v>406</v>
      </c>
      <c r="V96" s="54" t="s">
        <v>406</v>
      </c>
    </row>
    <row r="97" spans="3:22">
      <c r="C97" s="47" t="str">
        <f t="shared" si="9"/>
        <v>60</v>
      </c>
      <c r="D97" s="47" t="str">
        <f>C97&amp;" "&amp;Strings!E98</f>
        <v>60 Red Chocobo</v>
      </c>
      <c r="K97" s="120" t="str">
        <f t="shared" si="10"/>
        <v>05E</v>
      </c>
      <c r="L97" s="121" t="s">
        <v>406</v>
      </c>
      <c r="M97" s="122">
        <f t="shared" si="15"/>
        <v>95</v>
      </c>
      <c r="N97" s="122" t="str">
        <f t="shared" si="11"/>
        <v/>
      </c>
      <c r="O97" s="122">
        <f t="shared" si="14"/>
        <v>17</v>
      </c>
      <c r="P97" s="122">
        <f t="shared" si="16"/>
        <v>1</v>
      </c>
      <c r="Q97" s="126" t="s">
        <v>406</v>
      </c>
      <c r="R97" s="127">
        <f t="shared" si="12"/>
        <v>1</v>
      </c>
      <c r="S97" s="126" t="s">
        <v>406</v>
      </c>
      <c r="T97" s="127">
        <f t="shared" si="13"/>
        <v>1</v>
      </c>
      <c r="U97" s="153" t="s">
        <v>406</v>
      </c>
      <c r="V97" s="54" t="s">
        <v>406</v>
      </c>
    </row>
    <row r="98" spans="3:22">
      <c r="C98" s="47" t="str">
        <f t="shared" si="9"/>
        <v>61</v>
      </c>
      <c r="D98" s="47" t="str">
        <f>C98&amp;" "&amp;Strings!E99</f>
        <v>61 Goblin</v>
      </c>
      <c r="K98" s="120" t="str">
        <f t="shared" si="10"/>
        <v>05F</v>
      </c>
      <c r="L98" s="121" t="s">
        <v>406</v>
      </c>
      <c r="M98" s="122">
        <f t="shared" si="15"/>
        <v>96</v>
      </c>
      <c r="N98" s="122" t="str">
        <f t="shared" si="11"/>
        <v/>
      </c>
      <c r="O98" s="122">
        <f t="shared" si="14"/>
        <v>18</v>
      </c>
      <c r="P98" s="122">
        <f t="shared" si="16"/>
        <v>1</v>
      </c>
      <c r="Q98" s="126" t="s">
        <v>406</v>
      </c>
      <c r="R98" s="127">
        <f t="shared" si="12"/>
        <v>1</v>
      </c>
      <c r="S98" s="126" t="s">
        <v>406</v>
      </c>
      <c r="T98" s="127">
        <f t="shared" si="13"/>
        <v>1</v>
      </c>
      <c r="U98" s="153" t="s">
        <v>406</v>
      </c>
      <c r="V98" s="54" t="s">
        <v>406</v>
      </c>
    </row>
    <row r="99" spans="3:22">
      <c r="C99" s="47" t="str">
        <f t="shared" si="9"/>
        <v>62</v>
      </c>
      <c r="D99" s="47" t="str">
        <f>C99&amp;" "&amp;Strings!E100</f>
        <v>62 Black Goblin</v>
      </c>
      <c r="K99" s="120" t="str">
        <f t="shared" si="10"/>
        <v>060</v>
      </c>
      <c r="L99" s="121" t="s">
        <v>406</v>
      </c>
      <c r="M99" s="122">
        <f t="shared" si="15"/>
        <v>97</v>
      </c>
      <c r="N99" s="122" t="str">
        <f t="shared" si="11"/>
        <v/>
      </c>
      <c r="O99" s="122">
        <f t="shared" si="14"/>
        <v>19</v>
      </c>
      <c r="P99" s="122">
        <f t="shared" si="16"/>
        <v>1</v>
      </c>
      <c r="Q99" s="126" t="s">
        <v>406</v>
      </c>
      <c r="R99" s="127">
        <f t="shared" si="12"/>
        <v>1</v>
      </c>
      <c r="S99" s="126" t="s">
        <v>406</v>
      </c>
      <c r="T99" s="127">
        <f t="shared" si="13"/>
        <v>1</v>
      </c>
      <c r="U99" s="153" t="s">
        <v>406</v>
      </c>
      <c r="V99" s="54" t="s">
        <v>406</v>
      </c>
    </row>
    <row r="100" spans="3:22">
      <c r="C100" s="47" t="str">
        <f t="shared" si="9"/>
        <v>63</v>
      </c>
      <c r="D100" s="47" t="str">
        <f>C100&amp;" "&amp;Strings!E101</f>
        <v>63 Gobbledeguck</v>
      </c>
      <c r="K100" s="120" t="str">
        <f t="shared" si="10"/>
        <v>061</v>
      </c>
      <c r="L100" s="121" t="s">
        <v>406</v>
      </c>
      <c r="M100" s="122">
        <f t="shared" si="15"/>
        <v>98</v>
      </c>
      <c r="N100" s="122" t="str">
        <f t="shared" si="11"/>
        <v/>
      </c>
      <c r="O100" s="122">
        <f t="shared" si="14"/>
        <v>20</v>
      </c>
      <c r="P100" s="122">
        <f t="shared" si="16"/>
        <v>1</v>
      </c>
      <c r="Q100" s="126" t="s">
        <v>406</v>
      </c>
      <c r="R100" s="127">
        <f t="shared" si="12"/>
        <v>1</v>
      </c>
      <c r="S100" s="126" t="s">
        <v>406</v>
      </c>
      <c r="T100" s="127">
        <f t="shared" si="13"/>
        <v>1</v>
      </c>
      <c r="U100" s="153" t="s">
        <v>406</v>
      </c>
      <c r="V100" s="54" t="s">
        <v>406</v>
      </c>
    </row>
    <row r="101" spans="3:22">
      <c r="C101" s="47" t="str">
        <f t="shared" si="9"/>
        <v>64</v>
      </c>
      <c r="D101" s="47" t="str">
        <f>C101&amp;" "&amp;Strings!E102</f>
        <v>64 Bomb</v>
      </c>
      <c r="K101" s="120" t="str">
        <f t="shared" si="10"/>
        <v>062</v>
      </c>
      <c r="L101" s="121" t="s">
        <v>406</v>
      </c>
      <c r="M101" s="122">
        <f t="shared" si="15"/>
        <v>99</v>
      </c>
      <c r="N101" s="122" t="str">
        <f t="shared" si="11"/>
        <v/>
      </c>
      <c r="O101" s="122">
        <f t="shared" si="14"/>
        <v>21</v>
      </c>
      <c r="P101" s="122">
        <f t="shared" si="16"/>
        <v>1</v>
      </c>
      <c r="Q101" s="126" t="s">
        <v>406</v>
      </c>
      <c r="R101" s="127">
        <f t="shared" si="12"/>
        <v>1</v>
      </c>
      <c r="S101" s="126" t="s">
        <v>406</v>
      </c>
      <c r="T101" s="127">
        <f t="shared" si="13"/>
        <v>1</v>
      </c>
      <c r="U101" s="153" t="s">
        <v>406</v>
      </c>
      <c r="V101" s="54" t="s">
        <v>406</v>
      </c>
    </row>
    <row r="102" spans="3:22">
      <c r="C102" s="47" t="str">
        <f t="shared" si="9"/>
        <v>65</v>
      </c>
      <c r="D102" s="47" t="str">
        <f>C102&amp;" "&amp;Strings!E103</f>
        <v>65 Grenade</v>
      </c>
      <c r="K102" s="120" t="str">
        <f t="shared" si="10"/>
        <v>063</v>
      </c>
      <c r="L102" s="121" t="s">
        <v>406</v>
      </c>
      <c r="M102" s="122">
        <f t="shared" si="15"/>
        <v>100</v>
      </c>
      <c r="N102" s="122" t="str">
        <f t="shared" si="11"/>
        <v/>
      </c>
      <c r="O102" s="122">
        <f t="shared" si="14"/>
        <v>22</v>
      </c>
      <c r="P102" s="122">
        <f t="shared" si="16"/>
        <v>1</v>
      </c>
      <c r="Q102" s="126" t="s">
        <v>406</v>
      </c>
      <c r="R102" s="127">
        <f t="shared" si="12"/>
        <v>1</v>
      </c>
      <c r="S102" s="126" t="s">
        <v>406</v>
      </c>
      <c r="T102" s="127">
        <f t="shared" si="13"/>
        <v>1</v>
      </c>
      <c r="U102" s="153" t="s">
        <v>406</v>
      </c>
      <c r="V102" s="54" t="s">
        <v>406</v>
      </c>
    </row>
    <row r="103" spans="3:22">
      <c r="C103" s="47" t="str">
        <f t="shared" si="9"/>
        <v>66</v>
      </c>
      <c r="D103" s="47" t="str">
        <f>C103&amp;" "&amp;Strings!E104</f>
        <v>66 Explosive</v>
      </c>
      <c r="K103" s="120" t="str">
        <f t="shared" si="10"/>
        <v>064</v>
      </c>
      <c r="L103" s="121" t="s">
        <v>406</v>
      </c>
      <c r="M103" s="122">
        <f t="shared" si="15"/>
        <v>101</v>
      </c>
      <c r="N103" s="122" t="str">
        <f t="shared" si="11"/>
        <v/>
      </c>
      <c r="O103" s="122">
        <f t="shared" si="14"/>
        <v>23</v>
      </c>
      <c r="P103" s="122">
        <f t="shared" si="16"/>
        <v>1</v>
      </c>
      <c r="Q103" s="126" t="s">
        <v>406</v>
      </c>
      <c r="R103" s="127">
        <f t="shared" si="12"/>
        <v>1</v>
      </c>
      <c r="S103" s="126" t="s">
        <v>406</v>
      </c>
      <c r="T103" s="127">
        <f t="shared" si="13"/>
        <v>1</v>
      </c>
      <c r="U103" s="153" t="s">
        <v>406</v>
      </c>
      <c r="V103" s="54" t="s">
        <v>406</v>
      </c>
    </row>
    <row r="104" spans="3:22">
      <c r="C104" s="47" t="str">
        <f t="shared" si="9"/>
        <v>67</v>
      </c>
      <c r="D104" s="47" t="str">
        <f>C104&amp;" "&amp;Strings!E105</f>
        <v>67 Red Panther</v>
      </c>
      <c r="K104" s="120" t="str">
        <f t="shared" si="10"/>
        <v>065</v>
      </c>
      <c r="L104" s="121" t="s">
        <v>406</v>
      </c>
      <c r="M104" s="122">
        <f t="shared" si="15"/>
        <v>102</v>
      </c>
      <c r="N104" s="122" t="str">
        <f t="shared" si="11"/>
        <v/>
      </c>
      <c r="O104" s="122">
        <f t="shared" si="14"/>
        <v>23</v>
      </c>
      <c r="P104" s="122">
        <f t="shared" si="16"/>
        <v>0</v>
      </c>
      <c r="Q104" s="126" t="s">
        <v>406</v>
      </c>
      <c r="R104" s="127">
        <f t="shared" si="12"/>
        <v>0</v>
      </c>
      <c r="S104" s="126" t="s">
        <v>2506</v>
      </c>
      <c r="T104" s="127">
        <f t="shared" si="13"/>
        <v>0</v>
      </c>
      <c r="U104" s="153" t="s">
        <v>406</v>
      </c>
      <c r="V104" s="54" t="s">
        <v>406</v>
      </c>
    </row>
    <row r="105" spans="3:22">
      <c r="C105" s="47" t="str">
        <f t="shared" si="9"/>
        <v>68</v>
      </c>
      <c r="D105" s="47" t="str">
        <f>C105&amp;" "&amp;Strings!E106</f>
        <v>68 Cuar</v>
      </c>
      <c r="K105" s="120" t="str">
        <f t="shared" si="10"/>
        <v>066</v>
      </c>
      <c r="L105" s="121" t="s">
        <v>406</v>
      </c>
      <c r="M105" s="122">
        <f t="shared" si="15"/>
        <v>103</v>
      </c>
      <c r="N105" s="122" t="str">
        <f t="shared" si="11"/>
        <v/>
      </c>
      <c r="O105" s="122">
        <f t="shared" si="14"/>
        <v>23</v>
      </c>
      <c r="P105" s="122">
        <f t="shared" si="16"/>
        <v>0</v>
      </c>
      <c r="Q105" s="126" t="s">
        <v>406</v>
      </c>
      <c r="R105" s="127">
        <f t="shared" si="12"/>
        <v>0</v>
      </c>
      <c r="S105" s="126" t="s">
        <v>2506</v>
      </c>
      <c r="T105" s="127">
        <f t="shared" si="13"/>
        <v>0</v>
      </c>
      <c r="U105" s="153" t="s">
        <v>406</v>
      </c>
      <c r="V105" s="54" t="s">
        <v>406</v>
      </c>
    </row>
    <row r="106" spans="3:22">
      <c r="C106" s="47" t="str">
        <f t="shared" si="9"/>
        <v>69</v>
      </c>
      <c r="D106" s="47" t="str">
        <f>C106&amp;" "&amp;Strings!E107</f>
        <v>69 Vampire</v>
      </c>
      <c r="K106" s="120" t="str">
        <f t="shared" si="10"/>
        <v>067</v>
      </c>
      <c r="L106" s="121" t="s">
        <v>1761</v>
      </c>
      <c r="M106" s="122">
        <f t="shared" si="15"/>
        <v>104</v>
      </c>
      <c r="N106" s="122" t="str">
        <f t="shared" si="11"/>
        <v/>
      </c>
      <c r="O106" s="122">
        <f t="shared" si="14"/>
        <v>23</v>
      </c>
      <c r="P106" s="122">
        <f t="shared" si="16"/>
        <v>0</v>
      </c>
      <c r="Q106" s="126" t="str">
        <f>$D$61</f>
        <v>3C Warlock</v>
      </c>
      <c r="R106" s="127">
        <f t="shared" si="12"/>
        <v>0</v>
      </c>
      <c r="S106" s="126" t="s">
        <v>2515</v>
      </c>
      <c r="T106" s="127">
        <f t="shared" si="13"/>
        <v>0</v>
      </c>
      <c r="U106" s="153" t="s">
        <v>406</v>
      </c>
      <c r="V106" s="54" t="s">
        <v>406</v>
      </c>
    </row>
    <row r="107" spans="3:22">
      <c r="C107" s="47" t="str">
        <f t="shared" si="9"/>
        <v>6A</v>
      </c>
      <c r="D107" s="47" t="str">
        <f>C107&amp;" "&amp;Strings!E108</f>
        <v>6A Pisco Demon</v>
      </c>
      <c r="K107" s="120" t="str">
        <f t="shared" si="10"/>
        <v>068</v>
      </c>
      <c r="L107" s="121" t="s">
        <v>1762</v>
      </c>
      <c r="M107" s="122">
        <f t="shared" si="15"/>
        <v>105</v>
      </c>
      <c r="N107" s="122" t="str">
        <f t="shared" si="11"/>
        <v/>
      </c>
      <c r="O107" s="122">
        <f t="shared" si="14"/>
        <v>23</v>
      </c>
      <c r="P107" s="122">
        <f t="shared" si="16"/>
        <v>0</v>
      </c>
      <c r="Q107" s="126" t="s">
        <v>406</v>
      </c>
      <c r="R107" s="127">
        <f t="shared" si="12"/>
        <v>0</v>
      </c>
      <c r="S107" s="126" t="s">
        <v>2536</v>
      </c>
      <c r="T107" s="127">
        <f t="shared" si="13"/>
        <v>0</v>
      </c>
      <c r="U107" s="153" t="s">
        <v>406</v>
      </c>
      <c r="V107" s="54" t="s">
        <v>406</v>
      </c>
    </row>
    <row r="108" spans="3:22">
      <c r="C108" s="47" t="str">
        <f t="shared" si="9"/>
        <v>6B</v>
      </c>
      <c r="D108" s="47" t="str">
        <f>C108&amp;" "&amp;Strings!E109</f>
        <v>6B Squidlarkin</v>
      </c>
      <c r="K108" s="120" t="str">
        <f t="shared" si="10"/>
        <v>069</v>
      </c>
      <c r="L108" s="121" t="s">
        <v>406</v>
      </c>
      <c r="M108" s="122">
        <f t="shared" si="15"/>
        <v>106</v>
      </c>
      <c r="N108" s="122" t="str">
        <f t="shared" si="11"/>
        <v/>
      </c>
      <c r="O108" s="122">
        <f t="shared" si="14"/>
        <v>23</v>
      </c>
      <c r="P108" s="122">
        <f t="shared" si="16"/>
        <v>0</v>
      </c>
      <c r="Q108" s="126" t="s">
        <v>406</v>
      </c>
      <c r="R108" s="127">
        <f t="shared" si="12"/>
        <v>0</v>
      </c>
      <c r="S108" s="126" t="s">
        <v>2498</v>
      </c>
      <c r="T108" s="127">
        <f t="shared" si="13"/>
        <v>0</v>
      </c>
      <c r="U108" s="153" t="s">
        <v>406</v>
      </c>
      <c r="V108" s="54" t="s">
        <v>406</v>
      </c>
    </row>
    <row r="109" spans="3:22">
      <c r="C109" s="47" t="str">
        <f t="shared" si="9"/>
        <v>6C</v>
      </c>
      <c r="D109" s="47" t="str">
        <f>C109&amp;" "&amp;Strings!E110</f>
        <v>6C Mindflare</v>
      </c>
      <c r="K109" s="120" t="str">
        <f t="shared" si="10"/>
        <v>06A</v>
      </c>
      <c r="L109" s="121" t="s">
        <v>406</v>
      </c>
      <c r="M109" s="122">
        <f t="shared" si="15"/>
        <v>107</v>
      </c>
      <c r="N109" s="122" t="str">
        <f t="shared" si="11"/>
        <v/>
      </c>
      <c r="O109" s="122">
        <f t="shared" si="14"/>
        <v>23</v>
      </c>
      <c r="P109" s="122">
        <f t="shared" si="16"/>
        <v>0</v>
      </c>
      <c r="Q109" s="126" t="s">
        <v>406</v>
      </c>
      <c r="R109" s="127">
        <f t="shared" si="12"/>
        <v>0</v>
      </c>
      <c r="S109" s="126" t="s">
        <v>2498</v>
      </c>
      <c r="T109" s="127">
        <f t="shared" si="13"/>
        <v>0</v>
      </c>
      <c r="U109" s="153" t="s">
        <v>406</v>
      </c>
      <c r="V109" s="54" t="s">
        <v>406</v>
      </c>
    </row>
    <row r="110" spans="3:22">
      <c r="C110" s="47" t="str">
        <f t="shared" si="9"/>
        <v>6D</v>
      </c>
      <c r="D110" s="47" t="str">
        <f>C110&amp;" "&amp;Strings!E111</f>
        <v>6D Skeleton</v>
      </c>
      <c r="K110" s="120" t="str">
        <f t="shared" si="10"/>
        <v>06B</v>
      </c>
      <c r="L110" s="121" t="s">
        <v>1761</v>
      </c>
      <c r="M110" s="122">
        <f t="shared" si="15"/>
        <v>108</v>
      </c>
      <c r="N110" s="122" t="str">
        <f t="shared" si="11"/>
        <v/>
      </c>
      <c r="O110" s="122">
        <f t="shared" si="14"/>
        <v>23</v>
      </c>
      <c r="P110" s="122">
        <f t="shared" si="16"/>
        <v>0</v>
      </c>
      <c r="Q110" s="126" t="str">
        <f>$D$63</f>
        <v>3E Angel of Death</v>
      </c>
      <c r="R110" s="127">
        <f t="shared" si="12"/>
        <v>0</v>
      </c>
      <c r="S110" s="126" t="s">
        <v>2523</v>
      </c>
      <c r="T110" s="127">
        <f t="shared" si="13"/>
        <v>0</v>
      </c>
      <c r="U110" s="153" t="s">
        <v>406</v>
      </c>
      <c r="V110" s="54" t="s">
        <v>406</v>
      </c>
    </row>
    <row r="111" spans="3:22">
      <c r="C111" s="47" t="str">
        <f t="shared" si="9"/>
        <v>6E</v>
      </c>
      <c r="D111" s="47" t="str">
        <f>C111&amp;" "&amp;Strings!E112</f>
        <v>6E Bone Snatch</v>
      </c>
      <c r="K111" s="120" t="str">
        <f t="shared" si="10"/>
        <v>06C</v>
      </c>
      <c r="L111" s="121" t="s">
        <v>1763</v>
      </c>
      <c r="M111" s="122">
        <f t="shared" si="15"/>
        <v>109</v>
      </c>
      <c r="N111" s="122" t="str">
        <f t="shared" si="11"/>
        <v/>
      </c>
      <c r="O111" s="122">
        <f t="shared" si="14"/>
        <v>23</v>
      </c>
      <c r="P111" s="122">
        <f t="shared" si="16"/>
        <v>0</v>
      </c>
      <c r="Q111" s="126" t="s">
        <v>406</v>
      </c>
      <c r="R111" s="127">
        <f t="shared" si="12"/>
        <v>0</v>
      </c>
      <c r="S111" s="126" t="s">
        <v>2523</v>
      </c>
      <c r="T111" s="127">
        <f t="shared" si="13"/>
        <v>0</v>
      </c>
      <c r="U111" s="153" t="s">
        <v>406</v>
      </c>
      <c r="V111" s="54" t="s">
        <v>406</v>
      </c>
    </row>
    <row r="112" spans="3:22">
      <c r="C112" s="47" t="str">
        <f t="shared" si="9"/>
        <v>6F</v>
      </c>
      <c r="D112" s="47" t="str">
        <f>C112&amp;" "&amp;Strings!E113</f>
        <v>6F Living Bone</v>
      </c>
      <c r="K112" s="120" t="str">
        <f t="shared" si="10"/>
        <v>06D</v>
      </c>
      <c r="L112" s="121" t="s">
        <v>406</v>
      </c>
      <c r="M112" s="122">
        <f t="shared" si="15"/>
        <v>110</v>
      </c>
      <c r="N112" s="122" t="str">
        <f t="shared" si="11"/>
        <v/>
      </c>
      <c r="O112" s="122">
        <f t="shared" si="14"/>
        <v>23</v>
      </c>
      <c r="P112" s="122">
        <f t="shared" si="16"/>
        <v>0</v>
      </c>
      <c r="Q112" s="126" t="s">
        <v>406</v>
      </c>
      <c r="R112" s="127">
        <f t="shared" si="12"/>
        <v>0</v>
      </c>
      <c r="S112" s="126" t="s">
        <v>2507</v>
      </c>
      <c r="T112" s="127">
        <f t="shared" si="13"/>
        <v>0</v>
      </c>
      <c r="U112" s="153" t="s">
        <v>406</v>
      </c>
      <c r="V112" s="54" t="s">
        <v>406</v>
      </c>
    </row>
    <row r="113" spans="3:22">
      <c r="C113" s="47" t="str">
        <f t="shared" si="9"/>
        <v>70</v>
      </c>
      <c r="D113" s="47" t="str">
        <f>C113&amp;" "&amp;Strings!E114</f>
        <v>70 Ghoul</v>
      </c>
      <c r="K113" s="120" t="str">
        <f t="shared" si="10"/>
        <v>06E</v>
      </c>
      <c r="L113" s="121" t="s">
        <v>406</v>
      </c>
      <c r="M113" s="122">
        <f t="shared" si="15"/>
        <v>111</v>
      </c>
      <c r="N113" s="122" t="str">
        <f t="shared" si="11"/>
        <v/>
      </c>
      <c r="O113" s="122">
        <f t="shared" si="14"/>
        <v>23</v>
      </c>
      <c r="P113" s="122">
        <f t="shared" si="16"/>
        <v>0</v>
      </c>
      <c r="Q113" s="126" t="s">
        <v>406</v>
      </c>
      <c r="R113" s="127">
        <f t="shared" si="12"/>
        <v>0</v>
      </c>
      <c r="S113" s="126" t="s">
        <v>2507</v>
      </c>
      <c r="T113" s="127">
        <f t="shared" si="13"/>
        <v>0</v>
      </c>
      <c r="U113" s="153" t="s">
        <v>406</v>
      </c>
      <c r="V113" s="54" t="s">
        <v>406</v>
      </c>
    </row>
    <row r="114" spans="3:22">
      <c r="C114" s="47" t="str">
        <f t="shared" si="9"/>
        <v>71</v>
      </c>
      <c r="D114" s="47" t="str">
        <f>C114&amp;" "&amp;Strings!E115</f>
        <v>71 Gust</v>
      </c>
      <c r="K114" s="120" t="str">
        <f t="shared" si="10"/>
        <v>06F</v>
      </c>
      <c r="L114" s="121" t="s">
        <v>1761</v>
      </c>
      <c r="M114" s="122">
        <f t="shared" si="15"/>
        <v>112</v>
      </c>
      <c r="N114" s="122" t="str">
        <f t="shared" si="11"/>
        <v/>
      </c>
      <c r="O114" s="122">
        <f t="shared" si="14"/>
        <v>23</v>
      </c>
      <c r="P114" s="122">
        <f t="shared" si="16"/>
        <v>0</v>
      </c>
      <c r="Q114" s="126" t="str">
        <f>$D$65</f>
        <v>40 Regulator</v>
      </c>
      <c r="R114" s="127">
        <f t="shared" si="12"/>
        <v>0</v>
      </c>
      <c r="S114" s="126" t="s">
        <v>2520</v>
      </c>
      <c r="T114" s="127">
        <f t="shared" si="13"/>
        <v>0</v>
      </c>
      <c r="U114" s="153" t="s">
        <v>406</v>
      </c>
      <c r="V114" s="54" t="s">
        <v>406</v>
      </c>
    </row>
    <row r="115" spans="3:22">
      <c r="C115" s="47" t="str">
        <f t="shared" si="9"/>
        <v>72</v>
      </c>
      <c r="D115" s="47" t="str">
        <f>C115&amp;" "&amp;Strings!E116</f>
        <v>72 Revnant</v>
      </c>
      <c r="K115" s="120" t="str">
        <f t="shared" si="10"/>
        <v>070</v>
      </c>
      <c r="L115" s="121" t="s">
        <v>1764</v>
      </c>
      <c r="M115" s="122">
        <f t="shared" si="15"/>
        <v>113</v>
      </c>
      <c r="N115" s="122" t="str">
        <f t="shared" si="11"/>
        <v/>
      </c>
      <c r="O115" s="122">
        <f t="shared" si="14"/>
        <v>23</v>
      </c>
      <c r="P115" s="122">
        <f t="shared" si="16"/>
        <v>0</v>
      </c>
      <c r="Q115" s="126" t="s">
        <v>406</v>
      </c>
      <c r="R115" s="127">
        <f t="shared" si="12"/>
        <v>0</v>
      </c>
      <c r="S115" s="126" t="s">
        <v>2537</v>
      </c>
      <c r="T115" s="127">
        <f t="shared" si="13"/>
        <v>0</v>
      </c>
      <c r="U115" s="153" t="s">
        <v>406</v>
      </c>
      <c r="V115" s="54" t="s">
        <v>406</v>
      </c>
    </row>
    <row r="116" spans="3:22">
      <c r="C116" s="47" t="str">
        <f t="shared" si="9"/>
        <v>73</v>
      </c>
      <c r="D116" s="47" t="str">
        <f>C116&amp;" "&amp;Strings!E117</f>
        <v>73 Flotiball</v>
      </c>
      <c r="K116" s="120" t="str">
        <f t="shared" si="10"/>
        <v>071</v>
      </c>
      <c r="L116" s="121" t="s">
        <v>406</v>
      </c>
      <c r="M116" s="122">
        <f t="shared" si="15"/>
        <v>114</v>
      </c>
      <c r="N116" s="122" t="str">
        <f t="shared" si="11"/>
        <v/>
      </c>
      <c r="O116" s="122">
        <f t="shared" si="14"/>
        <v>23</v>
      </c>
      <c r="P116" s="122">
        <f t="shared" si="16"/>
        <v>0</v>
      </c>
      <c r="Q116" s="126" t="s">
        <v>406</v>
      </c>
      <c r="R116" s="127">
        <f t="shared" si="12"/>
        <v>0</v>
      </c>
      <c r="S116" s="126" t="s">
        <v>2418</v>
      </c>
      <c r="T116" s="127">
        <f t="shared" si="13"/>
        <v>0</v>
      </c>
      <c r="U116" s="153" t="s">
        <v>406</v>
      </c>
      <c r="V116" s="54" t="s">
        <v>406</v>
      </c>
    </row>
    <row r="117" spans="3:22">
      <c r="C117" s="47" t="str">
        <f t="shared" si="9"/>
        <v>74</v>
      </c>
      <c r="D117" s="47" t="str">
        <f>C117&amp;" "&amp;Strings!E118</f>
        <v>74 Ahriman</v>
      </c>
      <c r="K117" s="120" t="str">
        <f t="shared" si="10"/>
        <v>072</v>
      </c>
      <c r="L117" s="121" t="s">
        <v>406</v>
      </c>
      <c r="M117" s="122">
        <f t="shared" si="15"/>
        <v>115</v>
      </c>
      <c r="N117" s="122" t="str">
        <f t="shared" si="11"/>
        <v/>
      </c>
      <c r="O117" s="122">
        <f t="shared" si="14"/>
        <v>23</v>
      </c>
      <c r="P117" s="122">
        <f t="shared" si="16"/>
        <v>0</v>
      </c>
      <c r="Q117" s="126" t="s">
        <v>406</v>
      </c>
      <c r="R117" s="127">
        <f t="shared" si="12"/>
        <v>0</v>
      </c>
      <c r="S117" s="126" t="s">
        <v>2418</v>
      </c>
      <c r="T117" s="127">
        <f t="shared" si="13"/>
        <v>0</v>
      </c>
      <c r="U117" s="153" t="s">
        <v>406</v>
      </c>
      <c r="V117" s="54" t="s">
        <v>406</v>
      </c>
    </row>
    <row r="118" spans="3:22">
      <c r="C118" s="47" t="str">
        <f t="shared" si="9"/>
        <v>75</v>
      </c>
      <c r="D118" s="47" t="str">
        <f>C118&amp;" "&amp;Strings!E119</f>
        <v>75 Plague</v>
      </c>
      <c r="K118" s="120" t="str">
        <f t="shared" si="10"/>
        <v>073</v>
      </c>
      <c r="L118" s="121" t="s">
        <v>1761</v>
      </c>
      <c r="M118" s="122">
        <f t="shared" si="15"/>
        <v>116</v>
      </c>
      <c r="N118" s="122" t="str">
        <f t="shared" si="11"/>
        <v/>
      </c>
      <c r="O118" s="122">
        <f t="shared" si="14"/>
        <v>23</v>
      </c>
      <c r="P118" s="122">
        <f t="shared" si="16"/>
        <v>0</v>
      </c>
      <c r="Q118" s="126" t="str">
        <f>$D$68</f>
        <v>43 Impure King</v>
      </c>
      <c r="R118" s="127">
        <f t="shared" si="12"/>
        <v>0</v>
      </c>
      <c r="S118" s="126" t="s">
        <v>2513</v>
      </c>
      <c r="T118" s="127">
        <f t="shared" si="13"/>
        <v>0</v>
      </c>
      <c r="U118" s="153" t="s">
        <v>406</v>
      </c>
      <c r="V118" s="54" t="s">
        <v>406</v>
      </c>
    </row>
    <row r="119" spans="3:22">
      <c r="C119" s="47" t="str">
        <f t="shared" si="9"/>
        <v>76</v>
      </c>
      <c r="D119" s="47" t="str">
        <f>C119&amp;" "&amp;Strings!E120</f>
        <v>76 Juravis</v>
      </c>
      <c r="K119" s="120" t="str">
        <f t="shared" si="10"/>
        <v>074</v>
      </c>
      <c r="L119" s="121" t="s">
        <v>1765</v>
      </c>
      <c r="M119" s="122">
        <f t="shared" si="15"/>
        <v>117</v>
      </c>
      <c r="N119" s="122" t="str">
        <f t="shared" si="11"/>
        <v/>
      </c>
      <c r="O119" s="122">
        <f t="shared" si="14"/>
        <v>23</v>
      </c>
      <c r="P119" s="122">
        <f t="shared" si="16"/>
        <v>0</v>
      </c>
      <c r="Q119" s="126" t="s">
        <v>406</v>
      </c>
      <c r="R119" s="127">
        <f t="shared" si="12"/>
        <v>0</v>
      </c>
      <c r="S119" s="126" t="s">
        <v>2513</v>
      </c>
      <c r="T119" s="127">
        <f t="shared" si="13"/>
        <v>0</v>
      </c>
      <c r="U119" s="153" t="s">
        <v>406</v>
      </c>
      <c r="V119" s="54" t="s">
        <v>406</v>
      </c>
    </row>
    <row r="120" spans="3:22">
      <c r="C120" s="47" t="str">
        <f t="shared" si="9"/>
        <v>77</v>
      </c>
      <c r="D120" s="47" t="str">
        <f>C120&amp;" "&amp;Strings!E121</f>
        <v>77 Steel Hawk</v>
      </c>
      <c r="K120" s="120" t="str">
        <f t="shared" si="10"/>
        <v>075</v>
      </c>
      <c r="L120" s="121" t="s">
        <v>406</v>
      </c>
      <c r="M120" s="122">
        <f t="shared" si="15"/>
        <v>118</v>
      </c>
      <c r="N120" s="122" t="str">
        <f t="shared" si="11"/>
        <v/>
      </c>
      <c r="O120" s="122">
        <f t="shared" si="14"/>
        <v>23</v>
      </c>
      <c r="P120" s="122">
        <f t="shared" si="16"/>
        <v>0</v>
      </c>
      <c r="Q120" s="126" t="s">
        <v>406</v>
      </c>
      <c r="R120" s="127">
        <f t="shared" si="12"/>
        <v>0</v>
      </c>
      <c r="S120" s="126" t="s">
        <v>2499</v>
      </c>
      <c r="T120" s="127">
        <f t="shared" si="13"/>
        <v>0</v>
      </c>
      <c r="U120" s="153" t="s">
        <v>406</v>
      </c>
      <c r="V120" s="54" t="s">
        <v>406</v>
      </c>
    </row>
    <row r="121" spans="3:22">
      <c r="C121" s="47" t="str">
        <f t="shared" si="9"/>
        <v>78</v>
      </c>
      <c r="D121" s="47" t="str">
        <f>C121&amp;" "&amp;Strings!E122</f>
        <v>78 Cocatoris</v>
      </c>
      <c r="K121" s="120" t="str">
        <f t="shared" si="10"/>
        <v>076</v>
      </c>
      <c r="L121" s="121" t="s">
        <v>406</v>
      </c>
      <c r="M121" s="122">
        <f t="shared" si="15"/>
        <v>119</v>
      </c>
      <c r="N121" s="122" t="str">
        <f t="shared" si="11"/>
        <v/>
      </c>
      <c r="O121" s="122">
        <f t="shared" si="14"/>
        <v>23</v>
      </c>
      <c r="P121" s="122">
        <f t="shared" si="16"/>
        <v>0</v>
      </c>
      <c r="Q121" s="126" t="s">
        <v>406</v>
      </c>
      <c r="R121" s="127">
        <f t="shared" si="12"/>
        <v>0</v>
      </c>
      <c r="S121" s="126" t="s">
        <v>2499</v>
      </c>
      <c r="T121" s="127">
        <f t="shared" si="13"/>
        <v>0</v>
      </c>
      <c r="U121" s="153" t="s">
        <v>406</v>
      </c>
      <c r="V121" s="54" t="s">
        <v>406</v>
      </c>
    </row>
    <row r="122" spans="3:22">
      <c r="C122" s="47" t="str">
        <f t="shared" si="9"/>
        <v>79</v>
      </c>
      <c r="D122" s="47" t="str">
        <f>C122&amp;" "&amp;Strings!E123</f>
        <v>79 Uribo</v>
      </c>
      <c r="K122" s="120" t="str">
        <f t="shared" si="10"/>
        <v>077</v>
      </c>
      <c r="L122" s="121" t="s">
        <v>1761</v>
      </c>
      <c r="M122" s="122">
        <f t="shared" si="15"/>
        <v>120</v>
      </c>
      <c r="N122" s="122" t="str">
        <f t="shared" si="11"/>
        <v/>
      </c>
      <c r="O122" s="122">
        <f t="shared" si="14"/>
        <v>23</v>
      </c>
      <c r="P122" s="122">
        <f t="shared" si="16"/>
        <v>0</v>
      </c>
      <c r="Q122" s="126" t="str">
        <f>$D$70</f>
        <v>45 Ghost of Fury</v>
      </c>
      <c r="R122" s="127">
        <f t="shared" si="12"/>
        <v>0</v>
      </c>
      <c r="S122" s="126" t="s">
        <v>2525</v>
      </c>
      <c r="T122" s="127">
        <f t="shared" si="13"/>
        <v>0</v>
      </c>
      <c r="U122" s="153" t="s">
        <v>406</v>
      </c>
      <c r="V122" s="54" t="s">
        <v>406</v>
      </c>
    </row>
    <row r="123" spans="3:22">
      <c r="C123" s="47" t="str">
        <f t="shared" si="9"/>
        <v>7A</v>
      </c>
      <c r="D123" s="47" t="str">
        <f>C123&amp;" "&amp;Strings!E124</f>
        <v>7A Porky</v>
      </c>
      <c r="K123" s="120" t="str">
        <f t="shared" si="10"/>
        <v>078</v>
      </c>
      <c r="L123" s="121" t="s">
        <v>1755</v>
      </c>
      <c r="M123" s="122">
        <f t="shared" si="15"/>
        <v>121</v>
      </c>
      <c r="N123" s="122" t="str">
        <f t="shared" si="11"/>
        <v/>
      </c>
      <c r="O123" s="122">
        <f t="shared" si="14"/>
        <v>23</v>
      </c>
      <c r="P123" s="122">
        <f t="shared" si="16"/>
        <v>0</v>
      </c>
      <c r="Q123" s="126" t="s">
        <v>406</v>
      </c>
      <c r="R123" s="127">
        <f t="shared" si="12"/>
        <v>0</v>
      </c>
      <c r="S123" s="126" t="s">
        <v>2538</v>
      </c>
      <c r="T123" s="127">
        <f t="shared" si="13"/>
        <v>0</v>
      </c>
      <c r="U123" s="153" t="s">
        <v>406</v>
      </c>
      <c r="V123" s="54" t="s">
        <v>406</v>
      </c>
    </row>
    <row r="124" spans="3:22">
      <c r="C124" s="47" t="str">
        <f t="shared" si="9"/>
        <v>7B</v>
      </c>
      <c r="D124" s="47" t="str">
        <f>C124&amp;" "&amp;Strings!E125</f>
        <v>7B Wildbow</v>
      </c>
      <c r="K124" s="120" t="str">
        <f t="shared" si="10"/>
        <v>079</v>
      </c>
      <c r="L124" s="121" t="s">
        <v>406</v>
      </c>
      <c r="M124" s="122">
        <f t="shared" si="15"/>
        <v>122</v>
      </c>
      <c r="N124" s="122" t="str">
        <f t="shared" si="11"/>
        <v/>
      </c>
      <c r="O124" s="122">
        <f t="shared" si="14"/>
        <v>23</v>
      </c>
      <c r="P124" s="122">
        <f t="shared" si="16"/>
        <v>0</v>
      </c>
      <c r="Q124" s="126" t="s">
        <v>406</v>
      </c>
      <c r="R124" s="127">
        <f t="shared" si="12"/>
        <v>0</v>
      </c>
      <c r="S124" s="126" t="s">
        <v>2508</v>
      </c>
      <c r="T124" s="127">
        <f t="shared" si="13"/>
        <v>0</v>
      </c>
      <c r="U124" s="153" t="s">
        <v>406</v>
      </c>
      <c r="V124" s="54" t="s">
        <v>406</v>
      </c>
    </row>
    <row r="125" spans="3:22">
      <c r="C125" s="47" t="str">
        <f t="shared" si="9"/>
        <v>7C</v>
      </c>
      <c r="D125" s="47" t="str">
        <f>C125&amp;" "&amp;Strings!E126</f>
        <v>7C Woodman</v>
      </c>
      <c r="K125" s="120" t="str">
        <f t="shared" si="10"/>
        <v>07A</v>
      </c>
      <c r="L125" s="121" t="s">
        <v>406</v>
      </c>
      <c r="M125" s="122">
        <f t="shared" si="15"/>
        <v>123</v>
      </c>
      <c r="N125" s="122" t="str">
        <f t="shared" si="11"/>
        <v/>
      </c>
      <c r="O125" s="122">
        <f t="shared" si="14"/>
        <v>23</v>
      </c>
      <c r="P125" s="122">
        <f t="shared" si="16"/>
        <v>0</v>
      </c>
      <c r="Q125" s="126" t="s">
        <v>406</v>
      </c>
      <c r="R125" s="127">
        <f t="shared" si="12"/>
        <v>0</v>
      </c>
      <c r="S125" s="126" t="s">
        <v>2508</v>
      </c>
      <c r="T125" s="127">
        <f t="shared" si="13"/>
        <v>0</v>
      </c>
      <c r="U125" s="153" t="s">
        <v>406</v>
      </c>
      <c r="V125" s="54" t="s">
        <v>406</v>
      </c>
    </row>
    <row r="126" spans="3:22">
      <c r="C126" s="47" t="str">
        <f t="shared" si="9"/>
        <v>7D</v>
      </c>
      <c r="D126" s="47" t="str">
        <f>C126&amp;" "&amp;Strings!E127</f>
        <v>7D Trent</v>
      </c>
      <c r="K126" s="120" t="str">
        <f t="shared" si="10"/>
        <v>07B</v>
      </c>
      <c r="L126" s="121" t="s">
        <v>1766</v>
      </c>
      <c r="M126" s="122">
        <f t="shared" si="15"/>
        <v>124</v>
      </c>
      <c r="N126" s="122" t="str">
        <f t="shared" si="11"/>
        <v/>
      </c>
      <c r="O126" s="122">
        <f t="shared" si="14"/>
        <v>23</v>
      </c>
      <c r="P126" s="122">
        <f t="shared" si="16"/>
        <v>0</v>
      </c>
      <c r="Q126" s="126" t="s">
        <v>406</v>
      </c>
      <c r="R126" s="127">
        <f t="shared" si="12"/>
        <v>0</v>
      </c>
      <c r="S126" s="126" t="s">
        <v>2528</v>
      </c>
      <c r="T126" s="127">
        <f t="shared" si="13"/>
        <v>0</v>
      </c>
      <c r="U126" s="153" t="s">
        <v>406</v>
      </c>
      <c r="V126" s="54" t="s">
        <v>406</v>
      </c>
    </row>
    <row r="127" spans="3:22">
      <c r="C127" s="47" t="str">
        <f t="shared" si="9"/>
        <v>7E</v>
      </c>
      <c r="D127" s="47" t="str">
        <f>C127&amp;" "&amp;Strings!E128</f>
        <v>7E Taiju</v>
      </c>
      <c r="K127" s="120" t="str">
        <f t="shared" si="10"/>
        <v>07C</v>
      </c>
      <c r="L127" s="121" t="s">
        <v>1767</v>
      </c>
      <c r="M127" s="122">
        <f t="shared" si="15"/>
        <v>125</v>
      </c>
      <c r="N127" s="122" t="str">
        <f t="shared" si="11"/>
        <v/>
      </c>
      <c r="O127" s="122">
        <f t="shared" si="14"/>
        <v>23</v>
      </c>
      <c r="P127" s="122">
        <f t="shared" si="16"/>
        <v>0</v>
      </c>
      <c r="Q127" s="126" t="s">
        <v>406</v>
      </c>
      <c r="R127" s="127">
        <f t="shared" si="12"/>
        <v>0</v>
      </c>
      <c r="S127" s="126" t="s">
        <v>2528</v>
      </c>
      <c r="T127" s="127">
        <f t="shared" si="13"/>
        <v>0</v>
      </c>
      <c r="U127" s="153" t="s">
        <v>406</v>
      </c>
      <c r="V127" s="54" t="s">
        <v>406</v>
      </c>
    </row>
    <row r="128" spans="3:22">
      <c r="C128" s="47" t="str">
        <f t="shared" si="9"/>
        <v>7F</v>
      </c>
      <c r="D128" s="47" t="str">
        <f>C128&amp;" "&amp;Strings!E129</f>
        <v>7F Bull Demon</v>
      </c>
      <c r="K128" s="120" t="str">
        <f t="shared" si="10"/>
        <v>07D</v>
      </c>
      <c r="L128" s="121" t="s">
        <v>1768</v>
      </c>
      <c r="M128" s="122">
        <f t="shared" si="15"/>
        <v>126</v>
      </c>
      <c r="N128" s="122" t="str">
        <f t="shared" si="11"/>
        <v/>
      </c>
      <c r="O128" s="122">
        <f t="shared" si="14"/>
        <v>23</v>
      </c>
      <c r="P128" s="122">
        <f t="shared" si="16"/>
        <v>0</v>
      </c>
      <c r="Q128" s="126" t="str">
        <f>$D$74</f>
        <v>49 Arch Angel</v>
      </c>
      <c r="R128" s="127">
        <f t="shared" si="12"/>
        <v>0</v>
      </c>
      <c r="S128" s="126" t="s">
        <v>2529</v>
      </c>
      <c r="T128" s="127">
        <f t="shared" si="13"/>
        <v>0</v>
      </c>
      <c r="U128" s="153" t="s">
        <v>406</v>
      </c>
      <c r="V128" s="54" t="s">
        <v>406</v>
      </c>
    </row>
    <row r="129" spans="3:22">
      <c r="C129" s="47" t="str">
        <f t="shared" si="9"/>
        <v>80</v>
      </c>
      <c r="D129" s="47" t="str">
        <f>C129&amp;" "&amp;Strings!E130</f>
        <v>80 Minitaurus</v>
      </c>
      <c r="K129" s="120" t="str">
        <f t="shared" si="10"/>
        <v>07E</v>
      </c>
      <c r="L129" s="121" t="s">
        <v>1769</v>
      </c>
      <c r="M129" s="122">
        <f t="shared" si="15"/>
        <v>127</v>
      </c>
      <c r="N129" s="122" t="str">
        <f t="shared" si="11"/>
        <v/>
      </c>
      <c r="O129" s="122">
        <f t="shared" si="14"/>
        <v>23</v>
      </c>
      <c r="P129" s="122">
        <f t="shared" si="16"/>
        <v>0</v>
      </c>
      <c r="Q129" s="126" t="s">
        <v>406</v>
      </c>
      <c r="R129" s="127">
        <f t="shared" si="12"/>
        <v>0</v>
      </c>
      <c r="S129" s="126" t="s">
        <v>2529</v>
      </c>
      <c r="T129" s="127">
        <f t="shared" si="13"/>
        <v>0</v>
      </c>
      <c r="U129" s="153" t="s">
        <v>406</v>
      </c>
      <c r="V129" s="54" t="s">
        <v>406</v>
      </c>
    </row>
    <row r="130" spans="3:22">
      <c r="C130" s="47" t="str">
        <f t="shared" ref="C130:C193" si="17">DEC2HEX(ROW()-1,2)</f>
        <v>81</v>
      </c>
      <c r="D130" s="47" t="str">
        <f>C130&amp;" "&amp;Strings!E131</f>
        <v>81 Sacred</v>
      </c>
      <c r="K130" s="120" t="str">
        <f t="shared" si="10"/>
        <v>07F</v>
      </c>
      <c r="L130" s="121" t="s">
        <v>406</v>
      </c>
      <c r="M130" s="122">
        <f t="shared" si="15"/>
        <v>128</v>
      </c>
      <c r="N130" s="122" t="str">
        <f t="shared" si="11"/>
        <v/>
      </c>
      <c r="O130" s="122">
        <f t="shared" si="14"/>
        <v>24</v>
      </c>
      <c r="P130" s="122">
        <f t="shared" si="16"/>
        <v>1</v>
      </c>
      <c r="Q130" s="126" t="s">
        <v>406</v>
      </c>
      <c r="R130" s="127">
        <f t="shared" si="12"/>
        <v>1</v>
      </c>
      <c r="S130" s="126" t="s">
        <v>406</v>
      </c>
      <c r="T130" s="127">
        <f t="shared" si="13"/>
        <v>1</v>
      </c>
      <c r="U130" s="153" t="s">
        <v>406</v>
      </c>
      <c r="V130" s="54" t="s">
        <v>406</v>
      </c>
    </row>
    <row r="131" spans="3:22">
      <c r="C131" s="47" t="str">
        <f t="shared" si="17"/>
        <v>82</v>
      </c>
      <c r="D131" s="47" t="str">
        <f>C131&amp;" "&amp;Strings!E132</f>
        <v>82 Morbol</v>
      </c>
      <c r="K131" s="120" t="str">
        <f t="shared" ref="K131:K194" si="18">DEC2HEX(ROW()-3,3)</f>
        <v>080</v>
      </c>
      <c r="L131" s="121" t="s">
        <v>406</v>
      </c>
      <c r="M131" s="122">
        <f t="shared" si="15"/>
        <v>129</v>
      </c>
      <c r="N131" s="122" t="str">
        <f t="shared" ref="N131:N194" si="19">IFERROR(DEC2HEX(MATCH(M131,$O$3:$O$226,0)-1,3)&amp;", ","")</f>
        <v/>
      </c>
      <c r="O131" s="122">
        <f t="shared" si="14"/>
        <v>25</v>
      </c>
      <c r="P131" s="122">
        <f t="shared" si="16"/>
        <v>1</v>
      </c>
      <c r="Q131" s="126" t="s">
        <v>406</v>
      </c>
      <c r="R131" s="127">
        <f t="shared" ref="R131:R194" si="20">$P131</f>
        <v>1</v>
      </c>
      <c r="S131" s="126" t="s">
        <v>406</v>
      </c>
      <c r="T131" s="127">
        <f t="shared" ref="T131:T194" si="21">$P131</f>
        <v>1</v>
      </c>
      <c r="U131" s="153" t="s">
        <v>406</v>
      </c>
      <c r="V131" s="54" t="s">
        <v>406</v>
      </c>
    </row>
    <row r="132" spans="3:22">
      <c r="C132" s="47" t="str">
        <f t="shared" si="17"/>
        <v>83</v>
      </c>
      <c r="D132" s="47" t="str">
        <f>C132&amp;" "&amp;Strings!E133</f>
        <v>83 Ochu</v>
      </c>
      <c r="K132" s="120" t="str">
        <f t="shared" si="18"/>
        <v>081</v>
      </c>
      <c r="L132" s="121" t="s">
        <v>406</v>
      </c>
      <c r="M132" s="122">
        <f t="shared" si="15"/>
        <v>130</v>
      </c>
      <c r="N132" s="122" t="str">
        <f t="shared" si="19"/>
        <v/>
      </c>
      <c r="O132" s="122">
        <f t="shared" ref="O132:O195" si="22">O131+P132</f>
        <v>26</v>
      </c>
      <c r="P132" s="122">
        <f t="shared" si="16"/>
        <v>1</v>
      </c>
      <c r="Q132" s="126" t="s">
        <v>406</v>
      </c>
      <c r="R132" s="127">
        <f t="shared" si="20"/>
        <v>1</v>
      </c>
      <c r="S132" s="126" t="s">
        <v>406</v>
      </c>
      <c r="T132" s="127">
        <f t="shared" si="21"/>
        <v>1</v>
      </c>
      <c r="U132" s="153" t="s">
        <v>406</v>
      </c>
      <c r="V132" s="54" t="s">
        <v>406</v>
      </c>
    </row>
    <row r="133" spans="3:22">
      <c r="C133" s="47" t="str">
        <f t="shared" si="17"/>
        <v>84</v>
      </c>
      <c r="D133" s="47" t="str">
        <f>C133&amp;" "&amp;Strings!E134</f>
        <v>84 Great Morbol</v>
      </c>
      <c r="K133" s="120" t="str">
        <f t="shared" si="18"/>
        <v>082</v>
      </c>
      <c r="L133" s="121" t="s">
        <v>406</v>
      </c>
      <c r="M133" s="122">
        <f t="shared" ref="M133:M196" si="23">M132+1</f>
        <v>131</v>
      </c>
      <c r="N133" s="122" t="str">
        <f t="shared" si="19"/>
        <v/>
      </c>
      <c r="O133" s="122">
        <f t="shared" si="22"/>
        <v>27</v>
      </c>
      <c r="P133" s="122">
        <f t="shared" si="16"/>
        <v>1</v>
      </c>
      <c r="Q133" s="126" t="s">
        <v>406</v>
      </c>
      <c r="R133" s="127">
        <f t="shared" si="20"/>
        <v>1</v>
      </c>
      <c r="S133" s="126" t="s">
        <v>406</v>
      </c>
      <c r="T133" s="127">
        <f t="shared" si="21"/>
        <v>1</v>
      </c>
      <c r="U133" s="153" t="s">
        <v>406</v>
      </c>
      <c r="V133" s="54" t="s">
        <v>406</v>
      </c>
    </row>
    <row r="134" spans="3:22">
      <c r="C134" s="47" t="str">
        <f t="shared" si="17"/>
        <v>85</v>
      </c>
      <c r="D134" s="47" t="str">
        <f>C134&amp;" "&amp;Strings!E135</f>
        <v>85 Behemoth</v>
      </c>
      <c r="K134" s="120" t="str">
        <f t="shared" si="18"/>
        <v>083</v>
      </c>
      <c r="L134" s="121" t="s">
        <v>406</v>
      </c>
      <c r="M134" s="122">
        <f t="shared" si="23"/>
        <v>132</v>
      </c>
      <c r="N134" s="122" t="str">
        <f t="shared" si="19"/>
        <v/>
      </c>
      <c r="O134" s="122">
        <f t="shared" si="22"/>
        <v>28</v>
      </c>
      <c r="P134" s="122">
        <f t="shared" ref="P134:P197" si="24">IF(AND(LEN(Q134)=0,LEN(S134)=0,LEN(U134)=0),1,0)</f>
        <v>1</v>
      </c>
      <c r="Q134" s="126" t="s">
        <v>406</v>
      </c>
      <c r="R134" s="127">
        <f t="shared" si="20"/>
        <v>1</v>
      </c>
      <c r="S134" s="126" t="s">
        <v>406</v>
      </c>
      <c r="T134" s="127">
        <f t="shared" si="21"/>
        <v>1</v>
      </c>
      <c r="U134" s="153" t="s">
        <v>406</v>
      </c>
      <c r="V134" s="54" t="s">
        <v>406</v>
      </c>
    </row>
    <row r="135" spans="3:22">
      <c r="C135" s="47" t="str">
        <f t="shared" si="17"/>
        <v>86</v>
      </c>
      <c r="D135" s="47" t="str">
        <f>C135&amp;" "&amp;Strings!E136</f>
        <v>86 King Behemoth</v>
      </c>
      <c r="K135" s="120" t="str">
        <f t="shared" si="18"/>
        <v>084</v>
      </c>
      <c r="L135" s="121" t="s">
        <v>406</v>
      </c>
      <c r="M135" s="122">
        <f t="shared" si="23"/>
        <v>133</v>
      </c>
      <c r="N135" s="122" t="str">
        <f t="shared" si="19"/>
        <v/>
      </c>
      <c r="O135" s="122">
        <f t="shared" si="22"/>
        <v>29</v>
      </c>
      <c r="P135" s="122">
        <f t="shared" si="24"/>
        <v>1</v>
      </c>
      <c r="Q135" s="126" t="s">
        <v>406</v>
      </c>
      <c r="R135" s="127">
        <f t="shared" si="20"/>
        <v>1</v>
      </c>
      <c r="S135" s="126" t="s">
        <v>406</v>
      </c>
      <c r="T135" s="127">
        <f t="shared" si="21"/>
        <v>1</v>
      </c>
      <c r="U135" s="153" t="s">
        <v>406</v>
      </c>
      <c r="V135" s="54" t="s">
        <v>406</v>
      </c>
    </row>
    <row r="136" spans="3:22">
      <c r="C136" s="47" t="str">
        <f t="shared" si="17"/>
        <v>87</v>
      </c>
      <c r="D136" s="47" t="str">
        <f>C136&amp;" "&amp;Strings!E137</f>
        <v>87 Dark Behemoth</v>
      </c>
      <c r="K136" s="120" t="str">
        <f t="shared" si="18"/>
        <v>085</v>
      </c>
      <c r="L136" s="121" t="s">
        <v>406</v>
      </c>
      <c r="M136" s="122">
        <f t="shared" si="23"/>
        <v>134</v>
      </c>
      <c r="N136" s="122" t="str">
        <f t="shared" si="19"/>
        <v/>
      </c>
      <c r="O136" s="122">
        <f t="shared" si="22"/>
        <v>30</v>
      </c>
      <c r="P136" s="122">
        <f t="shared" si="24"/>
        <v>1</v>
      </c>
      <c r="Q136" s="126" t="s">
        <v>406</v>
      </c>
      <c r="R136" s="127">
        <f t="shared" si="20"/>
        <v>1</v>
      </c>
      <c r="S136" s="126" t="s">
        <v>406</v>
      </c>
      <c r="T136" s="127">
        <f t="shared" si="21"/>
        <v>1</v>
      </c>
      <c r="U136" s="153" t="s">
        <v>406</v>
      </c>
      <c r="V136" s="54" t="s">
        <v>406</v>
      </c>
    </row>
    <row r="137" spans="3:22">
      <c r="C137" s="47" t="str">
        <f t="shared" si="17"/>
        <v>88</v>
      </c>
      <c r="D137" s="47" t="str">
        <f>C137&amp;" "&amp;Strings!E138</f>
        <v>88 Dragon</v>
      </c>
      <c r="K137" s="120" t="str">
        <f t="shared" si="18"/>
        <v>086</v>
      </c>
      <c r="L137" s="121" t="s">
        <v>406</v>
      </c>
      <c r="M137" s="122">
        <f t="shared" si="23"/>
        <v>135</v>
      </c>
      <c r="N137" s="122" t="str">
        <f t="shared" si="19"/>
        <v/>
      </c>
      <c r="O137" s="122">
        <f t="shared" si="22"/>
        <v>30</v>
      </c>
      <c r="P137" s="122">
        <f t="shared" si="24"/>
        <v>0</v>
      </c>
      <c r="Q137" s="126" t="s">
        <v>406</v>
      </c>
      <c r="R137" s="127">
        <f t="shared" si="20"/>
        <v>0</v>
      </c>
      <c r="S137" s="126" t="s">
        <v>2509</v>
      </c>
      <c r="T137" s="127">
        <f t="shared" si="21"/>
        <v>0</v>
      </c>
      <c r="U137" s="153" t="s">
        <v>406</v>
      </c>
      <c r="V137" s="54" t="s">
        <v>406</v>
      </c>
    </row>
    <row r="138" spans="3:22">
      <c r="C138" s="47" t="str">
        <f t="shared" si="17"/>
        <v>89</v>
      </c>
      <c r="D138" s="47" t="str">
        <f>C138&amp;" "&amp;Strings!E139</f>
        <v>89 Blue Dragon</v>
      </c>
      <c r="K138" s="120" t="str">
        <f t="shared" si="18"/>
        <v>087</v>
      </c>
      <c r="L138" s="121" t="s">
        <v>406</v>
      </c>
      <c r="M138" s="122">
        <f t="shared" si="23"/>
        <v>136</v>
      </c>
      <c r="N138" s="122" t="str">
        <f t="shared" si="19"/>
        <v/>
      </c>
      <c r="O138" s="122">
        <f t="shared" si="22"/>
        <v>30</v>
      </c>
      <c r="P138" s="122">
        <f t="shared" si="24"/>
        <v>0</v>
      </c>
      <c r="Q138" s="126" t="s">
        <v>406</v>
      </c>
      <c r="R138" s="127">
        <f t="shared" si="20"/>
        <v>0</v>
      </c>
      <c r="S138" s="126" t="s">
        <v>2509</v>
      </c>
      <c r="T138" s="127">
        <f t="shared" si="21"/>
        <v>0</v>
      </c>
      <c r="U138" s="153" t="s">
        <v>406</v>
      </c>
      <c r="V138" s="54" t="s">
        <v>406</v>
      </c>
    </row>
    <row r="139" spans="3:22">
      <c r="C139" s="47" t="str">
        <f t="shared" si="17"/>
        <v>8A</v>
      </c>
      <c r="D139" s="47" t="str">
        <f>C139&amp;" "&amp;Strings!E140</f>
        <v>8A Red Dragon</v>
      </c>
      <c r="K139" s="120" t="str">
        <f t="shared" si="18"/>
        <v>088</v>
      </c>
      <c r="L139" s="121" t="s">
        <v>406</v>
      </c>
      <c r="M139" s="122">
        <f t="shared" si="23"/>
        <v>137</v>
      </c>
      <c r="N139" s="122" t="str">
        <f t="shared" si="19"/>
        <v/>
      </c>
      <c r="O139" s="122">
        <f t="shared" si="22"/>
        <v>30</v>
      </c>
      <c r="P139" s="122">
        <f t="shared" si="24"/>
        <v>0</v>
      </c>
      <c r="Q139" s="126" t="s">
        <v>406</v>
      </c>
      <c r="R139" s="127">
        <f t="shared" si="20"/>
        <v>0</v>
      </c>
      <c r="S139" s="126" t="s">
        <v>2509</v>
      </c>
      <c r="T139" s="127">
        <f t="shared" si="21"/>
        <v>0</v>
      </c>
      <c r="U139" s="153" t="s">
        <v>406</v>
      </c>
      <c r="V139" s="54" t="s">
        <v>406</v>
      </c>
    </row>
    <row r="140" spans="3:22">
      <c r="C140" s="47" t="str">
        <f t="shared" si="17"/>
        <v>8B</v>
      </c>
      <c r="D140" s="47" t="str">
        <f>C140&amp;" "&amp;Strings!E141</f>
        <v>8B Hyudra</v>
      </c>
      <c r="K140" s="120" t="str">
        <f t="shared" si="18"/>
        <v>089</v>
      </c>
      <c r="L140" s="121" t="s">
        <v>406</v>
      </c>
      <c r="M140" s="122">
        <f t="shared" si="23"/>
        <v>138</v>
      </c>
      <c r="N140" s="122" t="str">
        <f t="shared" si="19"/>
        <v/>
      </c>
      <c r="O140" s="122">
        <f t="shared" si="22"/>
        <v>30</v>
      </c>
      <c r="P140" s="122">
        <f t="shared" si="24"/>
        <v>0</v>
      </c>
      <c r="Q140" s="126" t="s">
        <v>406</v>
      </c>
      <c r="R140" s="127">
        <f t="shared" si="20"/>
        <v>0</v>
      </c>
      <c r="S140" s="126" t="s">
        <v>2509</v>
      </c>
      <c r="T140" s="127">
        <f t="shared" si="21"/>
        <v>0</v>
      </c>
      <c r="U140" s="153" t="s">
        <v>406</v>
      </c>
      <c r="V140" s="54" t="s">
        <v>406</v>
      </c>
    </row>
    <row r="141" spans="3:22">
      <c r="C141" s="47" t="str">
        <f t="shared" si="17"/>
        <v>8C</v>
      </c>
      <c r="D141" s="47" t="str">
        <f>C141&amp;" "&amp;Strings!E142</f>
        <v>8C Hydra</v>
      </c>
      <c r="K141" s="120" t="str">
        <f t="shared" si="18"/>
        <v>08A</v>
      </c>
      <c r="L141" s="121" t="s">
        <v>406</v>
      </c>
      <c r="M141" s="122">
        <f t="shared" si="23"/>
        <v>139</v>
      </c>
      <c r="N141" s="122" t="str">
        <f t="shared" si="19"/>
        <v/>
      </c>
      <c r="O141" s="122">
        <f t="shared" si="22"/>
        <v>30</v>
      </c>
      <c r="P141" s="122">
        <f t="shared" si="24"/>
        <v>0</v>
      </c>
      <c r="Q141" s="126" t="s">
        <v>406</v>
      </c>
      <c r="R141" s="127">
        <f t="shared" si="20"/>
        <v>0</v>
      </c>
      <c r="S141" s="126" t="s">
        <v>2509</v>
      </c>
      <c r="T141" s="127">
        <f t="shared" si="21"/>
        <v>0</v>
      </c>
      <c r="U141" s="153" t="s">
        <v>406</v>
      </c>
      <c r="V141" s="54" t="s">
        <v>406</v>
      </c>
    </row>
    <row r="142" spans="3:22">
      <c r="C142" s="47" t="str">
        <f t="shared" si="17"/>
        <v>8D</v>
      </c>
      <c r="D142" s="47" t="str">
        <f>C142&amp;" "&amp;Strings!E143</f>
        <v>8D Tiamat</v>
      </c>
      <c r="K142" s="120" t="str">
        <f t="shared" si="18"/>
        <v>08B</v>
      </c>
      <c r="L142" s="121" t="s">
        <v>406</v>
      </c>
      <c r="M142" s="122">
        <f t="shared" si="23"/>
        <v>140</v>
      </c>
      <c r="N142" s="122" t="str">
        <f t="shared" si="19"/>
        <v/>
      </c>
      <c r="O142" s="122">
        <f t="shared" si="22"/>
        <v>30</v>
      </c>
      <c r="P142" s="122">
        <f t="shared" si="24"/>
        <v>0</v>
      </c>
      <c r="Q142" s="126" t="s">
        <v>406</v>
      </c>
      <c r="R142" s="127">
        <f t="shared" si="20"/>
        <v>0</v>
      </c>
      <c r="S142" s="126" t="s">
        <v>2509</v>
      </c>
      <c r="T142" s="127">
        <f t="shared" si="21"/>
        <v>0</v>
      </c>
      <c r="U142" s="153" t="s">
        <v>406</v>
      </c>
      <c r="V142" s="54" t="s">
        <v>406</v>
      </c>
    </row>
    <row r="143" spans="3:22">
      <c r="C143" s="47" t="str">
        <f t="shared" si="17"/>
        <v>8E</v>
      </c>
      <c r="D143" s="47" t="str">
        <f>C143&amp;" "&amp;Strings!E144</f>
        <v>8E None</v>
      </c>
      <c r="K143" s="120" t="str">
        <f t="shared" si="18"/>
        <v>08C</v>
      </c>
      <c r="L143" s="121" t="s">
        <v>406</v>
      </c>
      <c r="M143" s="122">
        <f t="shared" si="23"/>
        <v>141</v>
      </c>
      <c r="N143" s="122" t="str">
        <f t="shared" si="19"/>
        <v/>
      </c>
      <c r="O143" s="122">
        <f t="shared" si="22"/>
        <v>30</v>
      </c>
      <c r="P143" s="122">
        <f t="shared" si="24"/>
        <v>0</v>
      </c>
      <c r="Q143" s="126" t="s">
        <v>406</v>
      </c>
      <c r="R143" s="127">
        <f t="shared" si="20"/>
        <v>0</v>
      </c>
      <c r="S143" s="126" t="s">
        <v>2509</v>
      </c>
      <c r="T143" s="127">
        <f t="shared" si="21"/>
        <v>0</v>
      </c>
      <c r="U143" s="153" t="s">
        <v>406</v>
      </c>
      <c r="V143" s="54" t="s">
        <v>406</v>
      </c>
    </row>
    <row r="144" spans="3:22">
      <c r="C144" s="47" t="str">
        <f t="shared" si="17"/>
        <v>8F</v>
      </c>
      <c r="D144" s="47" t="str">
        <f>C144&amp;" "&amp;Strings!E145</f>
        <v>8F None</v>
      </c>
      <c r="K144" s="120" t="str">
        <f t="shared" si="18"/>
        <v>08D</v>
      </c>
      <c r="L144" s="121" t="s">
        <v>406</v>
      </c>
      <c r="M144" s="122">
        <f t="shared" si="23"/>
        <v>142</v>
      </c>
      <c r="N144" s="122" t="str">
        <f t="shared" si="19"/>
        <v/>
      </c>
      <c r="O144" s="122">
        <f t="shared" si="22"/>
        <v>30</v>
      </c>
      <c r="P144" s="122">
        <f t="shared" si="24"/>
        <v>0</v>
      </c>
      <c r="Q144" s="126" t="s">
        <v>406</v>
      </c>
      <c r="R144" s="127">
        <f t="shared" si="20"/>
        <v>0</v>
      </c>
      <c r="S144" s="126" t="s">
        <v>2509</v>
      </c>
      <c r="T144" s="127">
        <f t="shared" si="21"/>
        <v>0</v>
      </c>
      <c r="U144" s="153" t="s">
        <v>406</v>
      </c>
      <c r="V144" s="54" t="s">
        <v>406</v>
      </c>
    </row>
    <row r="145" spans="3:22">
      <c r="C145" s="47" t="str">
        <f t="shared" si="17"/>
        <v>90</v>
      </c>
      <c r="D145" s="47" t="str">
        <f>C145&amp;" "&amp;Strings!E146</f>
        <v>90 Byblos</v>
      </c>
      <c r="K145" s="120" t="str">
        <f t="shared" si="18"/>
        <v>08E</v>
      </c>
      <c r="L145" s="121" t="s">
        <v>406</v>
      </c>
      <c r="M145" s="122">
        <f t="shared" si="23"/>
        <v>143</v>
      </c>
      <c r="N145" s="122" t="str">
        <f t="shared" si="19"/>
        <v/>
      </c>
      <c r="O145" s="122">
        <f t="shared" si="22"/>
        <v>31</v>
      </c>
      <c r="P145" s="122">
        <f t="shared" si="24"/>
        <v>1</v>
      </c>
      <c r="Q145" s="126" t="s">
        <v>406</v>
      </c>
      <c r="R145" s="127">
        <f t="shared" si="20"/>
        <v>1</v>
      </c>
      <c r="S145" s="126" t="s">
        <v>406</v>
      </c>
      <c r="T145" s="127">
        <f t="shared" si="21"/>
        <v>1</v>
      </c>
      <c r="U145" s="153" t="s">
        <v>406</v>
      </c>
      <c r="V145" s="54" t="s">
        <v>406</v>
      </c>
    </row>
    <row r="146" spans="3:22">
      <c r="C146" s="47" t="str">
        <f t="shared" si="17"/>
        <v>91</v>
      </c>
      <c r="D146" s="47" t="str">
        <f>C146&amp;" "&amp;Strings!E147</f>
        <v>91 Steel Giant</v>
      </c>
      <c r="K146" s="120" t="str">
        <f t="shared" si="18"/>
        <v>08F</v>
      </c>
      <c r="L146" s="121" t="s">
        <v>406</v>
      </c>
      <c r="M146" s="122">
        <f t="shared" si="23"/>
        <v>144</v>
      </c>
      <c r="N146" s="122" t="str">
        <f t="shared" si="19"/>
        <v/>
      </c>
      <c r="O146" s="122">
        <f t="shared" si="22"/>
        <v>32</v>
      </c>
      <c r="P146" s="122">
        <f t="shared" si="24"/>
        <v>1</v>
      </c>
      <c r="Q146" s="126" t="s">
        <v>406</v>
      </c>
      <c r="R146" s="127">
        <f t="shared" si="20"/>
        <v>1</v>
      </c>
      <c r="S146" s="126" t="s">
        <v>406</v>
      </c>
      <c r="T146" s="127">
        <f t="shared" si="21"/>
        <v>1</v>
      </c>
      <c r="U146" s="153" t="s">
        <v>406</v>
      </c>
      <c r="V146" s="54" t="s">
        <v>406</v>
      </c>
    </row>
    <row r="147" spans="3:22">
      <c r="C147" s="47" t="str">
        <f t="shared" si="17"/>
        <v>92</v>
      </c>
      <c r="D147" s="47" t="str">
        <f>C147&amp;" "&amp;Strings!E148</f>
        <v>92 None</v>
      </c>
      <c r="K147" s="120" t="str">
        <f t="shared" si="18"/>
        <v>090</v>
      </c>
      <c r="L147" s="121" t="s">
        <v>406</v>
      </c>
      <c r="M147" s="122">
        <f t="shared" si="23"/>
        <v>145</v>
      </c>
      <c r="N147" s="122" t="str">
        <f t="shared" si="19"/>
        <v/>
      </c>
      <c r="O147" s="122">
        <f t="shared" si="22"/>
        <v>33</v>
      </c>
      <c r="P147" s="122">
        <f t="shared" si="24"/>
        <v>1</v>
      </c>
      <c r="Q147" s="126" t="s">
        <v>406</v>
      </c>
      <c r="R147" s="127">
        <f t="shared" si="20"/>
        <v>1</v>
      </c>
      <c r="S147" s="126" t="s">
        <v>406</v>
      </c>
      <c r="T147" s="127">
        <f t="shared" si="21"/>
        <v>1</v>
      </c>
      <c r="U147" s="153" t="s">
        <v>406</v>
      </c>
      <c r="V147" s="54" t="s">
        <v>406</v>
      </c>
    </row>
    <row r="148" spans="3:22">
      <c r="C148" s="47" t="str">
        <f t="shared" si="17"/>
        <v>93</v>
      </c>
      <c r="D148" s="47" t="str">
        <f>C148&amp;" "&amp;Strings!E149</f>
        <v>93 None</v>
      </c>
      <c r="K148" s="120" t="str">
        <f t="shared" si="18"/>
        <v>091</v>
      </c>
      <c r="L148" s="121" t="s">
        <v>406</v>
      </c>
      <c r="M148" s="122">
        <f t="shared" si="23"/>
        <v>146</v>
      </c>
      <c r="N148" s="122" t="str">
        <f t="shared" si="19"/>
        <v/>
      </c>
      <c r="O148" s="122">
        <f t="shared" si="22"/>
        <v>34</v>
      </c>
      <c r="P148" s="122">
        <f t="shared" si="24"/>
        <v>1</v>
      </c>
      <c r="Q148" s="126" t="s">
        <v>406</v>
      </c>
      <c r="R148" s="127">
        <f t="shared" si="20"/>
        <v>1</v>
      </c>
      <c r="S148" s="126" t="s">
        <v>406</v>
      </c>
      <c r="T148" s="127">
        <f t="shared" si="21"/>
        <v>1</v>
      </c>
      <c r="U148" s="153" t="s">
        <v>406</v>
      </c>
      <c r="V148" s="54" t="s">
        <v>406</v>
      </c>
    </row>
    <row r="149" spans="3:22">
      <c r="C149" s="47" t="str">
        <f t="shared" si="17"/>
        <v>94</v>
      </c>
      <c r="D149" s="47" t="str">
        <f>C149&amp;" "&amp;Strings!E150</f>
        <v>94 None</v>
      </c>
      <c r="K149" s="120" t="str">
        <f t="shared" si="18"/>
        <v>092</v>
      </c>
      <c r="L149" s="121" t="s">
        <v>406</v>
      </c>
      <c r="M149" s="122">
        <f t="shared" si="23"/>
        <v>147</v>
      </c>
      <c r="N149" s="122" t="str">
        <f t="shared" si="19"/>
        <v/>
      </c>
      <c r="O149" s="122">
        <f t="shared" si="22"/>
        <v>35</v>
      </c>
      <c r="P149" s="122">
        <f t="shared" si="24"/>
        <v>1</v>
      </c>
      <c r="Q149" s="126" t="s">
        <v>406</v>
      </c>
      <c r="R149" s="127">
        <f t="shared" si="20"/>
        <v>1</v>
      </c>
      <c r="S149" s="126" t="s">
        <v>406</v>
      </c>
      <c r="T149" s="127">
        <f t="shared" si="21"/>
        <v>1</v>
      </c>
      <c r="U149" s="153" t="s">
        <v>406</v>
      </c>
      <c r="V149" s="54" t="s">
        <v>406</v>
      </c>
    </row>
    <row r="150" spans="3:22">
      <c r="C150" s="47" t="str">
        <f t="shared" si="17"/>
        <v>95</v>
      </c>
      <c r="D150" s="47" t="str">
        <f>C150&amp;" "&amp;Strings!E151</f>
        <v>95 None</v>
      </c>
      <c r="K150" s="120" t="str">
        <f t="shared" si="18"/>
        <v>093</v>
      </c>
      <c r="L150" s="121" t="s">
        <v>406</v>
      </c>
      <c r="M150" s="122">
        <f t="shared" si="23"/>
        <v>148</v>
      </c>
      <c r="N150" s="122" t="str">
        <f t="shared" si="19"/>
        <v/>
      </c>
      <c r="O150" s="122">
        <f t="shared" si="22"/>
        <v>36</v>
      </c>
      <c r="P150" s="122">
        <f t="shared" si="24"/>
        <v>1</v>
      </c>
      <c r="Q150" s="126" t="s">
        <v>406</v>
      </c>
      <c r="R150" s="127">
        <f t="shared" si="20"/>
        <v>1</v>
      </c>
      <c r="S150" s="126" t="s">
        <v>406</v>
      </c>
      <c r="T150" s="127">
        <f t="shared" si="21"/>
        <v>1</v>
      </c>
      <c r="U150" s="153" t="s">
        <v>406</v>
      </c>
      <c r="V150" s="54" t="s">
        <v>406</v>
      </c>
    </row>
    <row r="151" spans="3:22">
      <c r="C151" s="47" t="str">
        <f t="shared" si="17"/>
        <v>96</v>
      </c>
      <c r="D151" s="47" t="str">
        <f>C151&amp;" "&amp;Strings!E152</f>
        <v>96 Apanda</v>
      </c>
      <c r="K151" s="120" t="str">
        <f t="shared" si="18"/>
        <v>094</v>
      </c>
      <c r="L151" s="121" t="s">
        <v>406</v>
      </c>
      <c r="M151" s="122">
        <f t="shared" si="23"/>
        <v>149</v>
      </c>
      <c r="N151" s="122" t="str">
        <f t="shared" si="19"/>
        <v/>
      </c>
      <c r="O151" s="122">
        <f t="shared" si="22"/>
        <v>37</v>
      </c>
      <c r="P151" s="122">
        <f t="shared" si="24"/>
        <v>1</v>
      </c>
      <c r="Q151" s="126" t="s">
        <v>406</v>
      </c>
      <c r="R151" s="127">
        <f t="shared" si="20"/>
        <v>1</v>
      </c>
      <c r="S151" s="126" t="s">
        <v>406</v>
      </c>
      <c r="T151" s="127">
        <f t="shared" si="21"/>
        <v>1</v>
      </c>
      <c r="U151" s="153" t="s">
        <v>406</v>
      </c>
      <c r="V151" s="54" t="s">
        <v>406</v>
      </c>
    </row>
    <row r="152" spans="3:22">
      <c r="C152" s="47" t="str">
        <f t="shared" si="17"/>
        <v>97</v>
      </c>
      <c r="D152" s="47" t="str">
        <f>C152&amp;" "&amp;Strings!E153</f>
        <v>97 Serpentarius</v>
      </c>
      <c r="K152" s="120" t="str">
        <f t="shared" si="18"/>
        <v>095</v>
      </c>
      <c r="L152" s="121" t="s">
        <v>406</v>
      </c>
      <c r="M152" s="122">
        <f t="shared" si="23"/>
        <v>150</v>
      </c>
      <c r="N152" s="122" t="str">
        <f t="shared" si="19"/>
        <v/>
      </c>
      <c r="O152" s="122">
        <f t="shared" si="22"/>
        <v>38</v>
      </c>
      <c r="P152" s="122">
        <f t="shared" si="24"/>
        <v>1</v>
      </c>
      <c r="Q152" s="126" t="s">
        <v>406</v>
      </c>
      <c r="R152" s="127">
        <f t="shared" si="20"/>
        <v>1</v>
      </c>
      <c r="S152" s="126" t="s">
        <v>406</v>
      </c>
      <c r="T152" s="127">
        <f t="shared" si="21"/>
        <v>1</v>
      </c>
      <c r="U152" s="153" t="s">
        <v>406</v>
      </c>
      <c r="V152" s="54" t="s">
        <v>406</v>
      </c>
    </row>
    <row r="153" spans="3:22">
      <c r="C153" s="47" t="str">
        <f t="shared" si="17"/>
        <v>98</v>
      </c>
      <c r="D153" s="47" t="str">
        <f>C153&amp;" "&amp;Strings!E154</f>
        <v>98 Holy Dragon</v>
      </c>
      <c r="K153" s="120" t="str">
        <f t="shared" si="18"/>
        <v>096</v>
      </c>
      <c r="L153" s="121" t="s">
        <v>406</v>
      </c>
      <c r="M153" s="122">
        <f t="shared" si="23"/>
        <v>151</v>
      </c>
      <c r="N153" s="122" t="str">
        <f t="shared" si="19"/>
        <v/>
      </c>
      <c r="O153" s="122">
        <f t="shared" si="22"/>
        <v>39</v>
      </c>
      <c r="P153" s="122">
        <f t="shared" si="24"/>
        <v>1</v>
      </c>
      <c r="Q153" s="126" t="s">
        <v>406</v>
      </c>
      <c r="R153" s="127">
        <f t="shared" si="20"/>
        <v>1</v>
      </c>
      <c r="S153" s="126" t="s">
        <v>406</v>
      </c>
      <c r="T153" s="127">
        <f t="shared" si="21"/>
        <v>1</v>
      </c>
      <c r="U153" s="153" t="s">
        <v>406</v>
      </c>
      <c r="V153" s="54" t="s">
        <v>406</v>
      </c>
    </row>
    <row r="154" spans="3:22">
      <c r="C154" s="47" t="str">
        <f t="shared" si="17"/>
        <v>99</v>
      </c>
      <c r="D154" s="47" t="str">
        <f>C154&amp;" "&amp;Strings!E155</f>
        <v>99 Archaic Demon</v>
      </c>
      <c r="K154" s="120" t="str">
        <f t="shared" si="18"/>
        <v>097</v>
      </c>
      <c r="L154" s="121" t="s">
        <v>406</v>
      </c>
      <c r="M154" s="122">
        <f t="shared" si="23"/>
        <v>152</v>
      </c>
      <c r="N154" s="122" t="str">
        <f t="shared" si="19"/>
        <v/>
      </c>
      <c r="O154" s="122">
        <f t="shared" si="22"/>
        <v>40</v>
      </c>
      <c r="P154" s="122">
        <f t="shared" si="24"/>
        <v>1</v>
      </c>
      <c r="Q154" s="126" t="s">
        <v>406</v>
      </c>
      <c r="R154" s="127">
        <f t="shared" si="20"/>
        <v>1</v>
      </c>
      <c r="S154" s="126" t="s">
        <v>406</v>
      </c>
      <c r="T154" s="127">
        <f t="shared" si="21"/>
        <v>1</v>
      </c>
      <c r="U154" s="153" t="s">
        <v>406</v>
      </c>
      <c r="V154" s="54" t="s">
        <v>406</v>
      </c>
    </row>
    <row r="155" spans="3:22">
      <c r="C155" s="47" t="str">
        <f t="shared" si="17"/>
        <v>9A</v>
      </c>
      <c r="D155" s="47" t="str">
        <f>C155&amp;" "&amp;Strings!E156</f>
        <v>9A Ultima Demon</v>
      </c>
      <c r="K155" s="120" t="str">
        <f t="shared" si="18"/>
        <v>098</v>
      </c>
      <c r="L155" s="121" t="s">
        <v>406</v>
      </c>
      <c r="M155" s="122">
        <f t="shared" si="23"/>
        <v>153</v>
      </c>
      <c r="N155" s="122" t="str">
        <f t="shared" si="19"/>
        <v/>
      </c>
      <c r="O155" s="122">
        <f t="shared" si="22"/>
        <v>41</v>
      </c>
      <c r="P155" s="122">
        <f t="shared" si="24"/>
        <v>1</v>
      </c>
      <c r="Q155" s="126" t="s">
        <v>406</v>
      </c>
      <c r="R155" s="127">
        <f t="shared" si="20"/>
        <v>1</v>
      </c>
      <c r="S155" s="126" t="s">
        <v>406</v>
      </c>
      <c r="T155" s="127">
        <f t="shared" si="21"/>
        <v>1</v>
      </c>
      <c r="U155" s="153" t="s">
        <v>406</v>
      </c>
      <c r="V155" s="54" t="s">
        <v>406</v>
      </c>
    </row>
    <row r="156" spans="3:22">
      <c r="C156" s="47" t="str">
        <f t="shared" si="17"/>
        <v>9B</v>
      </c>
      <c r="D156" s="47" t="str">
        <f>C156&amp;" "&amp;Strings!E157</f>
        <v xml:space="preserve">9B </v>
      </c>
      <c r="K156" s="120" t="str">
        <f t="shared" si="18"/>
        <v>099</v>
      </c>
      <c r="L156" s="121" t="s">
        <v>406</v>
      </c>
      <c r="M156" s="122">
        <f t="shared" si="23"/>
        <v>154</v>
      </c>
      <c r="N156" s="122" t="str">
        <f t="shared" si="19"/>
        <v/>
      </c>
      <c r="O156" s="122">
        <f t="shared" si="22"/>
        <v>42</v>
      </c>
      <c r="P156" s="122">
        <f t="shared" si="24"/>
        <v>1</v>
      </c>
      <c r="Q156" s="126" t="s">
        <v>406</v>
      </c>
      <c r="R156" s="127">
        <f t="shared" si="20"/>
        <v>1</v>
      </c>
      <c r="S156" s="126" t="s">
        <v>406</v>
      </c>
      <c r="T156" s="127">
        <f t="shared" si="21"/>
        <v>1</v>
      </c>
      <c r="U156" s="153" t="s">
        <v>406</v>
      </c>
      <c r="V156" s="54" t="s">
        <v>406</v>
      </c>
    </row>
    <row r="157" spans="3:22">
      <c r="C157" s="47" t="str">
        <f t="shared" si="17"/>
        <v>9C</v>
      </c>
      <c r="D157" s="47" t="str">
        <f>C157&amp;" "&amp;Strings!E158</f>
        <v xml:space="preserve">9C </v>
      </c>
      <c r="K157" s="120" t="str">
        <f t="shared" si="18"/>
        <v>09A</v>
      </c>
      <c r="L157" s="121" t="s">
        <v>406</v>
      </c>
      <c r="M157" s="122">
        <f t="shared" si="23"/>
        <v>155</v>
      </c>
      <c r="N157" s="122" t="str">
        <f t="shared" si="19"/>
        <v/>
      </c>
      <c r="O157" s="122">
        <f t="shared" si="22"/>
        <v>43</v>
      </c>
      <c r="P157" s="122">
        <f t="shared" si="24"/>
        <v>1</v>
      </c>
      <c r="Q157" s="126" t="s">
        <v>406</v>
      </c>
      <c r="R157" s="127">
        <f t="shared" si="20"/>
        <v>1</v>
      </c>
      <c r="S157" s="126" t="s">
        <v>406</v>
      </c>
      <c r="T157" s="127">
        <f t="shared" si="21"/>
        <v>1</v>
      </c>
      <c r="U157" s="153" t="s">
        <v>406</v>
      </c>
      <c r="V157" s="54" t="s">
        <v>406</v>
      </c>
    </row>
    <row r="158" spans="3:22">
      <c r="C158" s="47" t="str">
        <f t="shared" si="17"/>
        <v>9D</v>
      </c>
      <c r="D158" s="47" t="str">
        <f>C158&amp;" "&amp;Strings!E159</f>
        <v xml:space="preserve">9D </v>
      </c>
      <c r="K158" s="120" t="str">
        <f t="shared" si="18"/>
        <v>09B</v>
      </c>
      <c r="L158" s="121" t="s">
        <v>1757</v>
      </c>
      <c r="M158" s="122">
        <f t="shared" si="23"/>
        <v>156</v>
      </c>
      <c r="N158" s="122" t="str">
        <f t="shared" si="19"/>
        <v/>
      </c>
      <c r="O158" s="122">
        <f t="shared" si="22"/>
        <v>43</v>
      </c>
      <c r="P158" s="122">
        <f t="shared" si="24"/>
        <v>0</v>
      </c>
      <c r="Q158" s="126" t="str">
        <f>$D$62</f>
        <v>3D Knight</v>
      </c>
      <c r="R158" s="127">
        <f t="shared" si="20"/>
        <v>0</v>
      </c>
      <c r="S158" s="126" t="s">
        <v>406</v>
      </c>
      <c r="T158" s="127">
        <f t="shared" si="21"/>
        <v>0</v>
      </c>
      <c r="U158" s="153" t="s">
        <v>406</v>
      </c>
      <c r="V158" s="54" t="s">
        <v>406</v>
      </c>
    </row>
    <row r="159" spans="3:22">
      <c r="C159" s="47" t="str">
        <f t="shared" si="17"/>
        <v>9E</v>
      </c>
      <c r="D159" s="47" t="str">
        <f>C159&amp;" "&amp;Strings!E160</f>
        <v xml:space="preserve">9E </v>
      </c>
      <c r="K159" s="120" t="str">
        <f t="shared" si="18"/>
        <v>09C</v>
      </c>
      <c r="L159" s="121" t="s">
        <v>1722</v>
      </c>
      <c r="M159" s="122">
        <f t="shared" si="23"/>
        <v>157</v>
      </c>
      <c r="N159" s="122" t="str">
        <f t="shared" si="19"/>
        <v/>
      </c>
      <c r="O159" s="122">
        <f t="shared" si="22"/>
        <v>43</v>
      </c>
      <c r="P159" s="122">
        <f t="shared" si="24"/>
        <v>0</v>
      </c>
      <c r="Q159" s="126" t="str">
        <f>$D$64</f>
        <v>3F Archer</v>
      </c>
      <c r="R159" s="127">
        <f t="shared" si="20"/>
        <v>0</v>
      </c>
      <c r="S159" s="126" t="s">
        <v>406</v>
      </c>
      <c r="T159" s="127">
        <f t="shared" si="21"/>
        <v>0</v>
      </c>
      <c r="U159" s="153" t="s">
        <v>406</v>
      </c>
      <c r="V159" s="54" t="s">
        <v>406</v>
      </c>
    </row>
    <row r="160" spans="3:22">
      <c r="C160" s="47" t="str">
        <f t="shared" si="17"/>
        <v>9F</v>
      </c>
      <c r="D160" s="47" t="str">
        <f>C160&amp;" "&amp;Strings!E161</f>
        <v xml:space="preserve">9F </v>
      </c>
      <c r="K160" s="120" t="str">
        <f t="shared" si="18"/>
        <v>09D</v>
      </c>
      <c r="L160" s="121" t="s">
        <v>1725</v>
      </c>
      <c r="M160" s="122">
        <f t="shared" si="23"/>
        <v>158</v>
      </c>
      <c r="N160" s="122" t="str">
        <f t="shared" si="19"/>
        <v/>
      </c>
      <c r="O160" s="122">
        <f t="shared" si="22"/>
        <v>43</v>
      </c>
      <c r="P160" s="122">
        <f t="shared" si="24"/>
        <v>0</v>
      </c>
      <c r="Q160" s="126" t="str">
        <f>$D$67</f>
        <v>42 Wizard</v>
      </c>
      <c r="R160" s="127">
        <f t="shared" si="20"/>
        <v>0</v>
      </c>
      <c r="S160" s="126" t="s">
        <v>406</v>
      </c>
      <c r="T160" s="127">
        <f t="shared" si="21"/>
        <v>0</v>
      </c>
      <c r="U160" s="153" t="s">
        <v>406</v>
      </c>
      <c r="V160" s="54" t="s">
        <v>406</v>
      </c>
    </row>
    <row r="161" spans="3:22">
      <c r="C161" s="47" t="str">
        <f t="shared" si="17"/>
        <v>A0</v>
      </c>
      <c r="K161" s="120" t="str">
        <f t="shared" si="18"/>
        <v>09E</v>
      </c>
      <c r="L161" s="121" t="s">
        <v>1726</v>
      </c>
      <c r="M161" s="122">
        <f t="shared" si="23"/>
        <v>159</v>
      </c>
      <c r="N161" s="122" t="str">
        <f t="shared" si="19"/>
        <v/>
      </c>
      <c r="O161" s="122">
        <f t="shared" si="22"/>
        <v>43</v>
      </c>
      <c r="P161" s="122">
        <f t="shared" si="24"/>
        <v>0</v>
      </c>
      <c r="Q161" s="126" t="str">
        <f>$D$69</f>
        <v>44 Time Mage</v>
      </c>
      <c r="R161" s="127">
        <f t="shared" si="20"/>
        <v>0</v>
      </c>
      <c r="S161" s="126" t="s">
        <v>406</v>
      </c>
      <c r="T161" s="127">
        <f t="shared" si="21"/>
        <v>0</v>
      </c>
      <c r="U161" s="153" t="s">
        <v>406</v>
      </c>
      <c r="V161" s="54" t="s">
        <v>406</v>
      </c>
    </row>
    <row r="162" spans="3:22">
      <c r="C162" s="47" t="str">
        <f t="shared" si="17"/>
        <v>A1</v>
      </c>
      <c r="K162" s="120" t="str">
        <f t="shared" si="18"/>
        <v>09F</v>
      </c>
      <c r="L162" s="121" t="s">
        <v>1730</v>
      </c>
      <c r="M162" s="122">
        <f t="shared" si="23"/>
        <v>160</v>
      </c>
      <c r="N162" s="122" t="str">
        <f t="shared" si="19"/>
        <v/>
      </c>
      <c r="O162" s="122">
        <f t="shared" si="22"/>
        <v>43</v>
      </c>
      <c r="P162" s="122">
        <f t="shared" si="24"/>
        <v>0</v>
      </c>
      <c r="Q162" s="126" t="str">
        <f>$D$71</f>
        <v>46 Oracle</v>
      </c>
      <c r="R162" s="127">
        <f t="shared" si="20"/>
        <v>0</v>
      </c>
      <c r="S162" s="126" t="s">
        <v>406</v>
      </c>
      <c r="T162" s="127">
        <f t="shared" si="21"/>
        <v>0</v>
      </c>
      <c r="U162" s="153" t="s">
        <v>406</v>
      </c>
      <c r="V162" s="54" t="s">
        <v>406</v>
      </c>
    </row>
    <row r="163" spans="3:22">
      <c r="C163" s="47" t="str">
        <f t="shared" si="17"/>
        <v>A2</v>
      </c>
      <c r="K163" s="120" t="str">
        <f t="shared" si="18"/>
        <v>0A0</v>
      </c>
      <c r="L163" s="121" t="s">
        <v>1727</v>
      </c>
      <c r="M163" s="122">
        <f t="shared" si="23"/>
        <v>161</v>
      </c>
      <c r="N163" s="122" t="str">
        <f t="shared" si="19"/>
        <v/>
      </c>
      <c r="O163" s="122">
        <f t="shared" si="22"/>
        <v>43</v>
      </c>
      <c r="P163" s="122">
        <f t="shared" si="24"/>
        <v>0</v>
      </c>
      <c r="Q163" s="126" t="str">
        <f>$D$72</f>
        <v>47 Summoner</v>
      </c>
      <c r="R163" s="127">
        <f t="shared" si="20"/>
        <v>0</v>
      </c>
      <c r="S163" s="126" t="s">
        <v>406</v>
      </c>
      <c r="T163" s="127">
        <f t="shared" si="21"/>
        <v>0</v>
      </c>
      <c r="U163" s="153" t="s">
        <v>406</v>
      </c>
      <c r="V163" s="54" t="s">
        <v>406</v>
      </c>
    </row>
    <row r="164" spans="3:22">
      <c r="C164" s="47" t="str">
        <f t="shared" si="17"/>
        <v>A3</v>
      </c>
      <c r="K164" s="120" t="str">
        <f t="shared" si="18"/>
        <v>0A1</v>
      </c>
      <c r="L164" s="121" t="s">
        <v>1720</v>
      </c>
      <c r="M164" s="122">
        <f t="shared" si="23"/>
        <v>162</v>
      </c>
      <c r="N164" s="122" t="str">
        <f t="shared" si="19"/>
        <v/>
      </c>
      <c r="O164" s="122">
        <f t="shared" si="22"/>
        <v>44</v>
      </c>
      <c r="P164" s="122">
        <f t="shared" si="24"/>
        <v>1</v>
      </c>
      <c r="Q164" s="126" t="s">
        <v>406</v>
      </c>
      <c r="R164" s="127">
        <f t="shared" si="20"/>
        <v>1</v>
      </c>
      <c r="S164" s="126" t="s">
        <v>406</v>
      </c>
      <c r="T164" s="127">
        <f t="shared" si="21"/>
        <v>1</v>
      </c>
      <c r="U164" s="153" t="s">
        <v>406</v>
      </c>
      <c r="V164" s="54" t="s">
        <v>406</v>
      </c>
    </row>
    <row r="165" spans="3:22">
      <c r="C165" s="47" t="str">
        <f t="shared" si="17"/>
        <v>A4</v>
      </c>
      <c r="K165" s="120" t="str">
        <f t="shared" si="18"/>
        <v>0A2</v>
      </c>
      <c r="L165" s="121" t="s">
        <v>1724</v>
      </c>
      <c r="M165" s="122">
        <f t="shared" si="23"/>
        <v>163</v>
      </c>
      <c r="N165" s="122" t="str">
        <f t="shared" si="19"/>
        <v/>
      </c>
      <c r="O165" s="122">
        <f t="shared" si="22"/>
        <v>44</v>
      </c>
      <c r="P165" s="122">
        <f t="shared" si="24"/>
        <v>0</v>
      </c>
      <c r="Q165" s="126" t="s">
        <v>406</v>
      </c>
      <c r="R165" s="127">
        <f t="shared" si="20"/>
        <v>0</v>
      </c>
      <c r="S165" s="126" t="s">
        <v>2533</v>
      </c>
      <c r="T165" s="127">
        <f t="shared" si="21"/>
        <v>0</v>
      </c>
      <c r="U165" s="153" t="s">
        <v>406</v>
      </c>
      <c r="V165" s="54" t="s">
        <v>406</v>
      </c>
    </row>
    <row r="166" spans="3:22">
      <c r="C166" s="47" t="str">
        <f t="shared" si="17"/>
        <v>A5</v>
      </c>
      <c r="K166" s="120" t="str">
        <f t="shared" si="18"/>
        <v>0A3</v>
      </c>
      <c r="L166" s="121" t="s">
        <v>1725</v>
      </c>
      <c r="M166" s="122">
        <f t="shared" si="23"/>
        <v>164</v>
      </c>
      <c r="N166" s="122" t="str">
        <f t="shared" si="19"/>
        <v/>
      </c>
      <c r="O166" s="122">
        <f t="shared" si="22"/>
        <v>44</v>
      </c>
      <c r="P166" s="122">
        <f t="shared" si="24"/>
        <v>0</v>
      </c>
      <c r="Q166" s="126" t="s">
        <v>406</v>
      </c>
      <c r="R166" s="127">
        <f t="shared" si="20"/>
        <v>0</v>
      </c>
      <c r="S166" s="126" t="s">
        <v>2504</v>
      </c>
      <c r="T166" s="127">
        <f t="shared" si="21"/>
        <v>0</v>
      </c>
      <c r="U166" s="153" t="s">
        <v>406</v>
      </c>
      <c r="V166" s="54" t="s">
        <v>406</v>
      </c>
    </row>
    <row r="167" spans="3:22">
      <c r="C167" s="47" t="str">
        <f t="shared" si="17"/>
        <v>A6</v>
      </c>
      <c r="K167" s="120" t="str">
        <f t="shared" si="18"/>
        <v>0A4</v>
      </c>
      <c r="L167" s="121" t="s">
        <v>1730</v>
      </c>
      <c r="M167" s="122">
        <f t="shared" si="23"/>
        <v>165</v>
      </c>
      <c r="N167" s="122" t="str">
        <f t="shared" si="19"/>
        <v/>
      </c>
      <c r="O167" s="122">
        <f t="shared" si="22"/>
        <v>44</v>
      </c>
      <c r="P167" s="122">
        <f t="shared" si="24"/>
        <v>0</v>
      </c>
      <c r="Q167" s="126" t="s">
        <v>406</v>
      </c>
      <c r="R167" s="127">
        <f t="shared" si="20"/>
        <v>0</v>
      </c>
      <c r="S167" s="126" t="s">
        <v>2350</v>
      </c>
      <c r="T167" s="127">
        <f t="shared" si="21"/>
        <v>0</v>
      </c>
      <c r="U167" s="153" t="s">
        <v>406</v>
      </c>
      <c r="V167" s="54" t="s">
        <v>406</v>
      </c>
    </row>
    <row r="168" spans="3:22">
      <c r="C168" s="47" t="str">
        <f t="shared" si="17"/>
        <v>A7</v>
      </c>
      <c r="K168" s="120" t="str">
        <f t="shared" si="18"/>
        <v>0A5</v>
      </c>
      <c r="L168" s="121" t="s">
        <v>406</v>
      </c>
      <c r="M168" s="122">
        <f t="shared" si="23"/>
        <v>166</v>
      </c>
      <c r="N168" s="122" t="str">
        <f t="shared" si="19"/>
        <v/>
      </c>
      <c r="O168" s="122">
        <f t="shared" si="22"/>
        <v>45</v>
      </c>
      <c r="P168" s="122">
        <f t="shared" si="24"/>
        <v>1</v>
      </c>
      <c r="Q168" s="126" t="s">
        <v>406</v>
      </c>
      <c r="R168" s="127">
        <f t="shared" si="20"/>
        <v>1</v>
      </c>
      <c r="S168" s="126" t="s">
        <v>406</v>
      </c>
      <c r="T168" s="127">
        <f t="shared" si="21"/>
        <v>1</v>
      </c>
      <c r="U168" s="153" t="s">
        <v>406</v>
      </c>
      <c r="V168" s="54" t="s">
        <v>406</v>
      </c>
    </row>
    <row r="169" spans="3:22">
      <c r="C169" s="47" t="str">
        <f t="shared" si="17"/>
        <v>A8</v>
      </c>
      <c r="K169" s="120" t="str">
        <f t="shared" si="18"/>
        <v>0A6</v>
      </c>
      <c r="L169" s="121" t="s">
        <v>406</v>
      </c>
      <c r="M169" s="122">
        <f t="shared" si="23"/>
        <v>167</v>
      </c>
      <c r="N169" s="122" t="str">
        <f t="shared" si="19"/>
        <v/>
      </c>
      <c r="O169" s="122">
        <f t="shared" si="22"/>
        <v>46</v>
      </c>
      <c r="P169" s="122">
        <f t="shared" si="24"/>
        <v>1</v>
      </c>
      <c r="Q169" s="126" t="s">
        <v>406</v>
      </c>
      <c r="R169" s="127">
        <f t="shared" si="20"/>
        <v>1</v>
      </c>
      <c r="S169" s="126" t="s">
        <v>406</v>
      </c>
      <c r="T169" s="127">
        <f t="shared" si="21"/>
        <v>1</v>
      </c>
      <c r="U169" s="153" t="s">
        <v>406</v>
      </c>
      <c r="V169" s="54" t="s">
        <v>406</v>
      </c>
    </row>
    <row r="170" spans="3:22">
      <c r="C170" s="47" t="str">
        <f t="shared" si="17"/>
        <v>A9</v>
      </c>
      <c r="K170" s="120" t="str">
        <f t="shared" si="18"/>
        <v>0A7</v>
      </c>
      <c r="L170" s="121" t="s">
        <v>406</v>
      </c>
      <c r="M170" s="122">
        <f t="shared" si="23"/>
        <v>168</v>
      </c>
      <c r="N170" s="122" t="str">
        <f t="shared" si="19"/>
        <v/>
      </c>
      <c r="O170" s="122">
        <f t="shared" si="22"/>
        <v>47</v>
      </c>
      <c r="P170" s="122">
        <f t="shared" si="24"/>
        <v>1</v>
      </c>
      <c r="Q170" s="126" t="s">
        <v>406</v>
      </c>
      <c r="R170" s="127">
        <f t="shared" si="20"/>
        <v>1</v>
      </c>
      <c r="S170" s="126" t="s">
        <v>406</v>
      </c>
      <c r="T170" s="127">
        <f t="shared" si="21"/>
        <v>1</v>
      </c>
      <c r="U170" s="153" t="s">
        <v>406</v>
      </c>
      <c r="V170" s="54" t="s">
        <v>406</v>
      </c>
    </row>
    <row r="171" spans="3:22">
      <c r="C171" s="47" t="str">
        <f t="shared" si="17"/>
        <v>AA</v>
      </c>
      <c r="K171" s="120" t="str">
        <f t="shared" si="18"/>
        <v>0A8</v>
      </c>
      <c r="L171" s="121" t="s">
        <v>406</v>
      </c>
      <c r="M171" s="122">
        <f t="shared" si="23"/>
        <v>169</v>
      </c>
      <c r="N171" s="122" t="str">
        <f t="shared" si="19"/>
        <v/>
      </c>
      <c r="O171" s="122">
        <f t="shared" si="22"/>
        <v>48</v>
      </c>
      <c r="P171" s="122">
        <f t="shared" si="24"/>
        <v>1</v>
      </c>
      <c r="Q171" s="126" t="s">
        <v>406</v>
      </c>
      <c r="R171" s="127">
        <f t="shared" si="20"/>
        <v>1</v>
      </c>
      <c r="S171" s="126" t="s">
        <v>406</v>
      </c>
      <c r="T171" s="127">
        <f t="shared" si="21"/>
        <v>1</v>
      </c>
      <c r="U171" s="153" t="s">
        <v>406</v>
      </c>
      <c r="V171" s="54" t="s">
        <v>406</v>
      </c>
    </row>
    <row r="172" spans="3:22">
      <c r="C172" s="47" t="str">
        <f t="shared" si="17"/>
        <v>AB</v>
      </c>
      <c r="K172" s="120" t="str">
        <f t="shared" si="18"/>
        <v>0A9</v>
      </c>
      <c r="L172" s="121" t="s">
        <v>406</v>
      </c>
      <c r="M172" s="122">
        <f t="shared" si="23"/>
        <v>170</v>
      </c>
      <c r="N172" s="122" t="str">
        <f t="shared" si="19"/>
        <v/>
      </c>
      <c r="O172" s="122">
        <f t="shared" si="22"/>
        <v>49</v>
      </c>
      <c r="P172" s="122">
        <f t="shared" si="24"/>
        <v>1</v>
      </c>
      <c r="Q172" s="126" t="s">
        <v>406</v>
      </c>
      <c r="R172" s="127">
        <f t="shared" si="20"/>
        <v>1</v>
      </c>
      <c r="S172" s="126" t="s">
        <v>406</v>
      </c>
      <c r="T172" s="127">
        <f t="shared" si="21"/>
        <v>1</v>
      </c>
      <c r="U172" s="153" t="s">
        <v>406</v>
      </c>
      <c r="V172" s="54" t="s">
        <v>406</v>
      </c>
    </row>
    <row r="173" spans="3:22">
      <c r="C173" s="47" t="str">
        <f t="shared" si="17"/>
        <v>AC</v>
      </c>
      <c r="K173" s="120" t="str">
        <f t="shared" si="18"/>
        <v>0AA</v>
      </c>
      <c r="L173" s="121" t="s">
        <v>1770</v>
      </c>
      <c r="M173" s="122">
        <f t="shared" si="23"/>
        <v>171</v>
      </c>
      <c r="N173" s="122" t="str">
        <f t="shared" si="19"/>
        <v/>
      </c>
      <c r="O173" s="122">
        <f t="shared" si="22"/>
        <v>49</v>
      </c>
      <c r="P173" s="122">
        <f t="shared" si="24"/>
        <v>0</v>
      </c>
      <c r="Q173" s="126" t="str">
        <f>$D$145</f>
        <v>90 Byblos</v>
      </c>
      <c r="R173" s="127">
        <f t="shared" si="20"/>
        <v>0</v>
      </c>
      <c r="S173" s="126" t="s">
        <v>406</v>
      </c>
      <c r="T173" s="127">
        <f t="shared" si="21"/>
        <v>0</v>
      </c>
      <c r="U173" s="153" t="s">
        <v>406</v>
      </c>
      <c r="V173" s="54" t="s">
        <v>406</v>
      </c>
    </row>
    <row r="174" spans="3:22">
      <c r="C174" s="47" t="str">
        <f t="shared" si="17"/>
        <v>AD</v>
      </c>
      <c r="K174" s="120" t="str">
        <f t="shared" si="18"/>
        <v>0AB</v>
      </c>
      <c r="L174" s="121" t="s">
        <v>1771</v>
      </c>
      <c r="M174" s="122">
        <f t="shared" si="23"/>
        <v>172</v>
      </c>
      <c r="N174" s="122" t="str">
        <f t="shared" si="19"/>
        <v/>
      </c>
      <c r="O174" s="122">
        <f t="shared" si="22"/>
        <v>49</v>
      </c>
      <c r="P174" s="122">
        <f t="shared" si="24"/>
        <v>0</v>
      </c>
      <c r="Q174" s="126" t="str">
        <f>$D$146</f>
        <v>91 Steel Giant</v>
      </c>
      <c r="R174" s="127">
        <f t="shared" si="20"/>
        <v>0</v>
      </c>
      <c r="S174" s="126" t="s">
        <v>406</v>
      </c>
      <c r="T174" s="127">
        <f t="shared" si="21"/>
        <v>0</v>
      </c>
      <c r="U174" s="153" t="s">
        <v>406</v>
      </c>
      <c r="V174" s="54" t="s">
        <v>406</v>
      </c>
    </row>
    <row r="175" spans="3:22">
      <c r="C175" s="47" t="str">
        <f t="shared" si="17"/>
        <v>AE</v>
      </c>
      <c r="K175" s="120" t="str">
        <f t="shared" si="18"/>
        <v>0AC</v>
      </c>
      <c r="L175" s="121" t="s">
        <v>1241</v>
      </c>
      <c r="M175" s="122">
        <f t="shared" si="23"/>
        <v>173</v>
      </c>
      <c r="N175" s="122" t="str">
        <f t="shared" si="19"/>
        <v/>
      </c>
      <c r="O175" s="122">
        <f t="shared" si="22"/>
        <v>49</v>
      </c>
      <c r="P175" s="122">
        <f t="shared" si="24"/>
        <v>0</v>
      </c>
      <c r="Q175" s="126" t="str">
        <f>$D$151</f>
        <v>96 Apanda</v>
      </c>
      <c r="R175" s="127">
        <f t="shared" si="20"/>
        <v>0</v>
      </c>
      <c r="S175" s="126" t="s">
        <v>406</v>
      </c>
      <c r="T175" s="127">
        <f t="shared" si="21"/>
        <v>0</v>
      </c>
      <c r="U175" s="153" t="s">
        <v>406</v>
      </c>
      <c r="V175" s="54" t="s">
        <v>406</v>
      </c>
    </row>
    <row r="176" spans="3:22">
      <c r="C176" s="47" t="str">
        <f t="shared" si="17"/>
        <v>AF</v>
      </c>
      <c r="K176" s="120" t="str">
        <f t="shared" si="18"/>
        <v>0AD</v>
      </c>
      <c r="L176" s="121" t="s">
        <v>1772</v>
      </c>
      <c r="M176" s="122">
        <f t="shared" si="23"/>
        <v>174</v>
      </c>
      <c r="N176" s="122" t="str">
        <f t="shared" si="19"/>
        <v/>
      </c>
      <c r="O176" s="122">
        <f t="shared" si="22"/>
        <v>49</v>
      </c>
      <c r="P176" s="122">
        <f t="shared" si="24"/>
        <v>0</v>
      </c>
      <c r="Q176" s="126" t="str">
        <f>$D$152</f>
        <v>97 Serpentarius</v>
      </c>
      <c r="R176" s="127">
        <f t="shared" si="20"/>
        <v>0</v>
      </c>
      <c r="S176" s="126" t="s">
        <v>406</v>
      </c>
      <c r="T176" s="127">
        <f t="shared" si="21"/>
        <v>0</v>
      </c>
      <c r="U176" s="153" t="s">
        <v>406</v>
      </c>
      <c r="V176" s="54" t="s">
        <v>406</v>
      </c>
    </row>
    <row r="177" spans="3:22">
      <c r="C177" s="47" t="str">
        <f t="shared" si="17"/>
        <v>B0</v>
      </c>
      <c r="K177" s="120" t="str">
        <f t="shared" si="18"/>
        <v>0AE</v>
      </c>
      <c r="L177" s="121" t="s">
        <v>1773</v>
      </c>
      <c r="M177" s="122">
        <f t="shared" si="23"/>
        <v>175</v>
      </c>
      <c r="N177" s="122" t="str">
        <f t="shared" si="19"/>
        <v/>
      </c>
      <c r="O177" s="122">
        <f t="shared" si="22"/>
        <v>49</v>
      </c>
      <c r="P177" s="122">
        <f t="shared" si="24"/>
        <v>0</v>
      </c>
      <c r="Q177" s="126" t="str">
        <f>$D$154</f>
        <v>99 Archaic Demon</v>
      </c>
      <c r="R177" s="127">
        <f t="shared" si="20"/>
        <v>0</v>
      </c>
      <c r="S177" s="126" t="s">
        <v>406</v>
      </c>
      <c r="T177" s="127">
        <f t="shared" si="21"/>
        <v>0</v>
      </c>
      <c r="U177" s="153" t="s">
        <v>406</v>
      </c>
      <c r="V177" s="54" t="s">
        <v>406</v>
      </c>
    </row>
    <row r="178" spans="3:22">
      <c r="C178" s="47" t="str">
        <f t="shared" si="17"/>
        <v>B1</v>
      </c>
      <c r="K178" s="120" t="str">
        <f t="shared" si="18"/>
        <v>0AF</v>
      </c>
      <c r="L178" s="121" t="s">
        <v>1774</v>
      </c>
      <c r="M178" s="122">
        <f t="shared" si="23"/>
        <v>176</v>
      </c>
      <c r="N178" s="122" t="str">
        <f t="shared" si="19"/>
        <v/>
      </c>
      <c r="O178" s="122">
        <f t="shared" si="22"/>
        <v>49</v>
      </c>
      <c r="P178" s="122">
        <f t="shared" si="24"/>
        <v>0</v>
      </c>
      <c r="Q178" s="126" t="str">
        <f>$D$155</f>
        <v>9A Ultima Demon</v>
      </c>
      <c r="R178" s="127">
        <f t="shared" si="20"/>
        <v>0</v>
      </c>
      <c r="S178" s="126" t="s">
        <v>406</v>
      </c>
      <c r="T178" s="127">
        <f t="shared" si="21"/>
        <v>0</v>
      </c>
      <c r="U178" s="153" t="s">
        <v>406</v>
      </c>
      <c r="V178" s="54" t="s">
        <v>406</v>
      </c>
    </row>
    <row r="179" spans="3:22">
      <c r="C179" s="47" t="str">
        <f t="shared" si="17"/>
        <v>B2</v>
      </c>
      <c r="K179" s="120" t="str">
        <f t="shared" si="18"/>
        <v>0B0</v>
      </c>
      <c r="L179" s="121" t="s">
        <v>2957</v>
      </c>
      <c r="M179" s="122">
        <f t="shared" si="23"/>
        <v>177</v>
      </c>
      <c r="N179" s="122" t="str">
        <f t="shared" si="19"/>
        <v/>
      </c>
      <c r="O179" s="122">
        <f t="shared" si="22"/>
        <v>49</v>
      </c>
      <c r="P179" s="122">
        <f t="shared" si="24"/>
        <v>0</v>
      </c>
      <c r="Q179" s="126" t="str">
        <f>$D$95</f>
        <v>5E Chocobo</v>
      </c>
      <c r="R179" s="127">
        <f t="shared" si="20"/>
        <v>0</v>
      </c>
      <c r="S179" s="126" t="s">
        <v>406</v>
      </c>
      <c r="T179" s="127">
        <f t="shared" si="21"/>
        <v>0</v>
      </c>
      <c r="U179" s="153" t="s">
        <v>406</v>
      </c>
      <c r="V179" s="54" t="s">
        <v>406</v>
      </c>
    </row>
    <row r="180" spans="3:22">
      <c r="C180" s="47" t="str">
        <f t="shared" si="17"/>
        <v>B3</v>
      </c>
      <c r="K180" s="120" t="str">
        <f t="shared" si="18"/>
        <v>0B1</v>
      </c>
      <c r="L180" s="121" t="s">
        <v>2957</v>
      </c>
      <c r="M180" s="122">
        <f t="shared" si="23"/>
        <v>178</v>
      </c>
      <c r="N180" s="122" t="str">
        <f t="shared" si="19"/>
        <v/>
      </c>
      <c r="O180" s="122">
        <f t="shared" si="22"/>
        <v>49</v>
      </c>
      <c r="P180" s="122">
        <f t="shared" si="24"/>
        <v>0</v>
      </c>
      <c r="Q180" s="126" t="str">
        <f>$D$96</f>
        <v>5F Black Chocobo</v>
      </c>
      <c r="R180" s="127">
        <f t="shared" si="20"/>
        <v>0</v>
      </c>
      <c r="S180" s="126" t="s">
        <v>406</v>
      </c>
      <c r="T180" s="127">
        <f t="shared" si="21"/>
        <v>0</v>
      </c>
      <c r="U180" s="153" t="s">
        <v>406</v>
      </c>
      <c r="V180" s="54" t="s">
        <v>406</v>
      </c>
    </row>
    <row r="181" spans="3:22">
      <c r="C181" s="47" t="str">
        <f t="shared" si="17"/>
        <v>B4</v>
      </c>
      <c r="K181" s="120" t="str">
        <f t="shared" si="18"/>
        <v>0B2</v>
      </c>
      <c r="L181" s="121" t="s">
        <v>2957</v>
      </c>
      <c r="M181" s="122">
        <f t="shared" si="23"/>
        <v>179</v>
      </c>
      <c r="N181" s="122" t="str">
        <f t="shared" si="19"/>
        <v/>
      </c>
      <c r="O181" s="122">
        <f t="shared" si="22"/>
        <v>49</v>
      </c>
      <c r="P181" s="122">
        <f t="shared" si="24"/>
        <v>0</v>
      </c>
      <c r="Q181" s="126" t="str">
        <f>$D$97</f>
        <v>60 Red Chocobo</v>
      </c>
      <c r="R181" s="127">
        <f t="shared" si="20"/>
        <v>0</v>
      </c>
      <c r="S181" s="126" t="s">
        <v>406</v>
      </c>
      <c r="T181" s="127">
        <f t="shared" si="21"/>
        <v>0</v>
      </c>
      <c r="U181" s="153" t="s">
        <v>406</v>
      </c>
      <c r="V181" s="54" t="s">
        <v>406</v>
      </c>
    </row>
    <row r="182" spans="3:22">
      <c r="C182" s="47" t="str">
        <f t="shared" si="17"/>
        <v>B5</v>
      </c>
      <c r="K182" s="120" t="str">
        <f t="shared" si="18"/>
        <v>0B3</v>
      </c>
      <c r="L182" s="121" t="s">
        <v>2957</v>
      </c>
      <c r="M182" s="122">
        <f t="shared" si="23"/>
        <v>180</v>
      </c>
      <c r="N182" s="122" t="str">
        <f t="shared" si="19"/>
        <v/>
      </c>
      <c r="O182" s="122">
        <f t="shared" si="22"/>
        <v>49</v>
      </c>
      <c r="P182" s="122">
        <f t="shared" si="24"/>
        <v>0</v>
      </c>
      <c r="Q182" s="126" t="str">
        <f>$D$98</f>
        <v>61 Goblin</v>
      </c>
      <c r="R182" s="127">
        <f t="shared" si="20"/>
        <v>0</v>
      </c>
      <c r="S182" s="126" t="s">
        <v>406</v>
      </c>
      <c r="T182" s="127">
        <f t="shared" si="21"/>
        <v>0</v>
      </c>
      <c r="U182" s="153" t="s">
        <v>406</v>
      </c>
      <c r="V182" s="54" t="s">
        <v>406</v>
      </c>
    </row>
    <row r="183" spans="3:22">
      <c r="C183" s="47" t="str">
        <f t="shared" si="17"/>
        <v>B6</v>
      </c>
      <c r="K183" s="120" t="str">
        <f t="shared" si="18"/>
        <v>0B4</v>
      </c>
      <c r="L183" s="121" t="s">
        <v>2957</v>
      </c>
      <c r="M183" s="122">
        <f t="shared" si="23"/>
        <v>181</v>
      </c>
      <c r="N183" s="122" t="str">
        <f t="shared" si="19"/>
        <v/>
      </c>
      <c r="O183" s="122">
        <f t="shared" si="22"/>
        <v>49</v>
      </c>
      <c r="P183" s="122">
        <f t="shared" si="24"/>
        <v>0</v>
      </c>
      <c r="Q183" s="126" t="str">
        <f>$D$99</f>
        <v>62 Black Goblin</v>
      </c>
      <c r="R183" s="127">
        <f t="shared" si="20"/>
        <v>0</v>
      </c>
      <c r="S183" s="126" t="s">
        <v>406</v>
      </c>
      <c r="T183" s="127">
        <f t="shared" si="21"/>
        <v>0</v>
      </c>
      <c r="U183" s="153" t="s">
        <v>406</v>
      </c>
      <c r="V183" s="54" t="s">
        <v>406</v>
      </c>
    </row>
    <row r="184" spans="3:22">
      <c r="C184" s="47" t="str">
        <f t="shared" si="17"/>
        <v>B7</v>
      </c>
      <c r="K184" s="120" t="str">
        <f t="shared" si="18"/>
        <v>0B5</v>
      </c>
      <c r="L184" s="121" t="s">
        <v>2957</v>
      </c>
      <c r="M184" s="122">
        <f t="shared" si="23"/>
        <v>182</v>
      </c>
      <c r="N184" s="122" t="str">
        <f t="shared" si="19"/>
        <v/>
      </c>
      <c r="O184" s="122">
        <f t="shared" si="22"/>
        <v>49</v>
      </c>
      <c r="P184" s="122">
        <f t="shared" si="24"/>
        <v>0</v>
      </c>
      <c r="Q184" s="126" t="str">
        <f>$D$100</f>
        <v>63 Gobbledeguck</v>
      </c>
      <c r="R184" s="127">
        <f t="shared" si="20"/>
        <v>0</v>
      </c>
      <c r="S184" s="126" t="s">
        <v>406</v>
      </c>
      <c r="T184" s="127">
        <f t="shared" si="21"/>
        <v>0</v>
      </c>
      <c r="U184" s="153" t="s">
        <v>406</v>
      </c>
      <c r="V184" s="54" t="s">
        <v>406</v>
      </c>
    </row>
    <row r="185" spans="3:22">
      <c r="C185" s="47" t="str">
        <f t="shared" si="17"/>
        <v>B8</v>
      </c>
      <c r="K185" s="120" t="str">
        <f t="shared" si="18"/>
        <v>0B6</v>
      </c>
      <c r="L185" s="121" t="s">
        <v>2957</v>
      </c>
      <c r="M185" s="122">
        <f t="shared" si="23"/>
        <v>183</v>
      </c>
      <c r="N185" s="122" t="str">
        <f t="shared" si="19"/>
        <v/>
      </c>
      <c r="O185" s="122">
        <f t="shared" si="22"/>
        <v>49</v>
      </c>
      <c r="P185" s="122">
        <f t="shared" si="24"/>
        <v>0</v>
      </c>
      <c r="Q185" s="126" t="str">
        <f>$D$101</f>
        <v>64 Bomb</v>
      </c>
      <c r="R185" s="127">
        <f t="shared" si="20"/>
        <v>0</v>
      </c>
      <c r="S185" s="126" t="s">
        <v>406</v>
      </c>
      <c r="T185" s="127">
        <f t="shared" si="21"/>
        <v>0</v>
      </c>
      <c r="U185" s="153" t="s">
        <v>406</v>
      </c>
      <c r="V185" s="54" t="s">
        <v>406</v>
      </c>
    </row>
    <row r="186" spans="3:22">
      <c r="C186" s="47" t="str">
        <f t="shared" si="17"/>
        <v>B9</v>
      </c>
      <c r="K186" s="120" t="str">
        <f t="shared" si="18"/>
        <v>0B7</v>
      </c>
      <c r="L186" s="121" t="s">
        <v>2957</v>
      </c>
      <c r="M186" s="122">
        <f t="shared" si="23"/>
        <v>184</v>
      </c>
      <c r="N186" s="122" t="str">
        <f t="shared" si="19"/>
        <v/>
      </c>
      <c r="O186" s="122">
        <f t="shared" si="22"/>
        <v>49</v>
      </c>
      <c r="P186" s="122">
        <f t="shared" si="24"/>
        <v>0</v>
      </c>
      <c r="Q186" s="126" t="str">
        <f>$D$102</f>
        <v>65 Grenade</v>
      </c>
      <c r="R186" s="127">
        <f t="shared" si="20"/>
        <v>0</v>
      </c>
      <c r="S186" s="126" t="s">
        <v>406</v>
      </c>
      <c r="T186" s="127">
        <f t="shared" si="21"/>
        <v>0</v>
      </c>
      <c r="U186" s="153" t="s">
        <v>406</v>
      </c>
      <c r="V186" s="54" t="s">
        <v>406</v>
      </c>
    </row>
    <row r="187" spans="3:22">
      <c r="C187" s="47" t="str">
        <f t="shared" si="17"/>
        <v>BA</v>
      </c>
      <c r="K187" s="120" t="str">
        <f t="shared" si="18"/>
        <v>0B8</v>
      </c>
      <c r="L187" s="121" t="s">
        <v>2957</v>
      </c>
      <c r="M187" s="122">
        <f t="shared" si="23"/>
        <v>185</v>
      </c>
      <c r="N187" s="122" t="str">
        <f t="shared" si="19"/>
        <v/>
      </c>
      <c r="O187" s="122">
        <f t="shared" si="22"/>
        <v>49</v>
      </c>
      <c r="P187" s="122">
        <f t="shared" si="24"/>
        <v>0</v>
      </c>
      <c r="Q187" s="126" t="str">
        <f>$D$103</f>
        <v>66 Explosive</v>
      </c>
      <c r="R187" s="127">
        <f t="shared" si="20"/>
        <v>0</v>
      </c>
      <c r="S187" s="126" t="s">
        <v>406</v>
      </c>
      <c r="T187" s="127">
        <f t="shared" si="21"/>
        <v>0</v>
      </c>
      <c r="U187" s="153" t="s">
        <v>406</v>
      </c>
      <c r="V187" s="54" t="s">
        <v>406</v>
      </c>
    </row>
    <row r="188" spans="3:22">
      <c r="C188" s="47" t="str">
        <f t="shared" si="17"/>
        <v>BB</v>
      </c>
      <c r="K188" s="120" t="str">
        <f t="shared" si="18"/>
        <v>0B9</v>
      </c>
      <c r="L188" s="121" t="s">
        <v>2957</v>
      </c>
      <c r="M188" s="122">
        <f t="shared" si="23"/>
        <v>186</v>
      </c>
      <c r="N188" s="122" t="str">
        <f t="shared" si="19"/>
        <v/>
      </c>
      <c r="O188" s="122">
        <f t="shared" si="22"/>
        <v>49</v>
      </c>
      <c r="P188" s="122">
        <f t="shared" si="24"/>
        <v>0</v>
      </c>
      <c r="Q188" s="126" t="str">
        <f>$D$104</f>
        <v>67 Red Panther</v>
      </c>
      <c r="R188" s="127">
        <f t="shared" si="20"/>
        <v>0</v>
      </c>
      <c r="S188" s="126" t="s">
        <v>406</v>
      </c>
      <c r="T188" s="127">
        <f t="shared" si="21"/>
        <v>0</v>
      </c>
      <c r="U188" s="153" t="s">
        <v>406</v>
      </c>
      <c r="V188" s="54" t="s">
        <v>406</v>
      </c>
    </row>
    <row r="189" spans="3:22">
      <c r="C189" s="47" t="str">
        <f t="shared" si="17"/>
        <v>BC</v>
      </c>
      <c r="K189" s="120" t="str">
        <f t="shared" si="18"/>
        <v>0BA</v>
      </c>
      <c r="L189" s="121" t="s">
        <v>2957</v>
      </c>
      <c r="M189" s="122">
        <f t="shared" si="23"/>
        <v>187</v>
      </c>
      <c r="N189" s="122" t="str">
        <f t="shared" si="19"/>
        <v/>
      </c>
      <c r="O189" s="122">
        <f t="shared" si="22"/>
        <v>49</v>
      </c>
      <c r="P189" s="122">
        <f t="shared" si="24"/>
        <v>0</v>
      </c>
      <c r="Q189" s="126" t="str">
        <f>$D$105</f>
        <v>68 Cuar</v>
      </c>
      <c r="R189" s="127">
        <f t="shared" si="20"/>
        <v>0</v>
      </c>
      <c r="S189" s="126" t="s">
        <v>406</v>
      </c>
      <c r="T189" s="127">
        <f t="shared" si="21"/>
        <v>0</v>
      </c>
      <c r="U189" s="153" t="s">
        <v>406</v>
      </c>
      <c r="V189" s="54" t="s">
        <v>406</v>
      </c>
    </row>
    <row r="190" spans="3:22">
      <c r="C190" s="47" t="str">
        <f t="shared" si="17"/>
        <v>BD</v>
      </c>
      <c r="K190" s="120" t="str">
        <f t="shared" si="18"/>
        <v>0BB</v>
      </c>
      <c r="L190" s="121" t="s">
        <v>2957</v>
      </c>
      <c r="M190" s="122">
        <f t="shared" si="23"/>
        <v>188</v>
      </c>
      <c r="N190" s="122" t="str">
        <f t="shared" si="19"/>
        <v/>
      </c>
      <c r="O190" s="122">
        <f t="shared" si="22"/>
        <v>49</v>
      </c>
      <c r="P190" s="122">
        <f t="shared" si="24"/>
        <v>0</v>
      </c>
      <c r="Q190" s="126" t="str">
        <f>$D$106</f>
        <v>69 Vampire</v>
      </c>
      <c r="R190" s="127">
        <f t="shared" si="20"/>
        <v>0</v>
      </c>
      <c r="S190" s="126" t="s">
        <v>406</v>
      </c>
      <c r="T190" s="127">
        <f t="shared" si="21"/>
        <v>0</v>
      </c>
      <c r="U190" s="153" t="s">
        <v>406</v>
      </c>
      <c r="V190" s="54" t="s">
        <v>406</v>
      </c>
    </row>
    <row r="191" spans="3:22">
      <c r="C191" s="47" t="str">
        <f t="shared" si="17"/>
        <v>BE</v>
      </c>
      <c r="K191" s="120" t="str">
        <f t="shared" si="18"/>
        <v>0BC</v>
      </c>
      <c r="L191" s="121" t="s">
        <v>2957</v>
      </c>
      <c r="M191" s="122">
        <f t="shared" si="23"/>
        <v>189</v>
      </c>
      <c r="N191" s="122" t="str">
        <f t="shared" si="19"/>
        <v/>
      </c>
      <c r="O191" s="122">
        <f t="shared" si="22"/>
        <v>49</v>
      </c>
      <c r="P191" s="122">
        <f t="shared" si="24"/>
        <v>0</v>
      </c>
      <c r="Q191" s="126" t="str">
        <f>$D$107</f>
        <v>6A Pisco Demon</v>
      </c>
      <c r="R191" s="127">
        <f t="shared" si="20"/>
        <v>0</v>
      </c>
      <c r="S191" s="126" t="s">
        <v>406</v>
      </c>
      <c r="T191" s="127">
        <f t="shared" si="21"/>
        <v>0</v>
      </c>
      <c r="U191" s="153" t="s">
        <v>406</v>
      </c>
      <c r="V191" s="54" t="s">
        <v>406</v>
      </c>
    </row>
    <row r="192" spans="3:22">
      <c r="C192" s="47" t="str">
        <f t="shared" si="17"/>
        <v>BF</v>
      </c>
      <c r="K192" s="120" t="str">
        <f t="shared" si="18"/>
        <v>0BD</v>
      </c>
      <c r="L192" s="121" t="s">
        <v>2957</v>
      </c>
      <c r="M192" s="122">
        <f t="shared" si="23"/>
        <v>190</v>
      </c>
      <c r="N192" s="122" t="str">
        <f t="shared" si="19"/>
        <v/>
      </c>
      <c r="O192" s="122">
        <f t="shared" si="22"/>
        <v>49</v>
      </c>
      <c r="P192" s="122">
        <f t="shared" si="24"/>
        <v>0</v>
      </c>
      <c r="Q192" s="126" t="str">
        <f>$D$108</f>
        <v>6B Squidlarkin</v>
      </c>
      <c r="R192" s="127">
        <f t="shared" si="20"/>
        <v>0</v>
      </c>
      <c r="S192" s="126" t="s">
        <v>406</v>
      </c>
      <c r="T192" s="127">
        <f t="shared" si="21"/>
        <v>0</v>
      </c>
      <c r="U192" s="153" t="s">
        <v>406</v>
      </c>
      <c r="V192" s="54" t="s">
        <v>406</v>
      </c>
    </row>
    <row r="193" spans="3:22">
      <c r="C193" s="47" t="str">
        <f t="shared" si="17"/>
        <v>C0</v>
      </c>
      <c r="K193" s="120" t="str">
        <f t="shared" si="18"/>
        <v>0BE</v>
      </c>
      <c r="L193" s="121" t="s">
        <v>2957</v>
      </c>
      <c r="M193" s="122">
        <f t="shared" si="23"/>
        <v>191</v>
      </c>
      <c r="N193" s="122" t="str">
        <f t="shared" si="19"/>
        <v/>
      </c>
      <c r="O193" s="122">
        <f t="shared" si="22"/>
        <v>49</v>
      </c>
      <c r="P193" s="122">
        <f t="shared" si="24"/>
        <v>0</v>
      </c>
      <c r="Q193" s="126" t="str">
        <f>$D$109</f>
        <v>6C Mindflare</v>
      </c>
      <c r="R193" s="127">
        <f t="shared" si="20"/>
        <v>0</v>
      </c>
      <c r="S193" s="126" t="s">
        <v>406</v>
      </c>
      <c r="T193" s="127">
        <f t="shared" si="21"/>
        <v>0</v>
      </c>
      <c r="U193" s="153" t="s">
        <v>406</v>
      </c>
      <c r="V193" s="54" t="s">
        <v>406</v>
      </c>
    </row>
    <row r="194" spans="3:22">
      <c r="C194" s="47" t="str">
        <f t="shared" ref="C194:C224" si="25">DEC2HEX(ROW()-1,2)</f>
        <v>C1</v>
      </c>
      <c r="K194" s="120" t="str">
        <f t="shared" si="18"/>
        <v>0BF</v>
      </c>
      <c r="L194" s="121" t="s">
        <v>2957</v>
      </c>
      <c r="M194" s="122">
        <f t="shared" si="23"/>
        <v>192</v>
      </c>
      <c r="N194" s="122" t="str">
        <f t="shared" si="19"/>
        <v/>
      </c>
      <c r="O194" s="122">
        <f t="shared" si="22"/>
        <v>49</v>
      </c>
      <c r="P194" s="122">
        <f t="shared" si="24"/>
        <v>0</v>
      </c>
      <c r="Q194" s="126" t="str">
        <f>$D$110</f>
        <v>6D Skeleton</v>
      </c>
      <c r="R194" s="127">
        <f t="shared" si="20"/>
        <v>0</v>
      </c>
      <c r="S194" s="126" t="s">
        <v>406</v>
      </c>
      <c r="T194" s="127">
        <f t="shared" si="21"/>
        <v>0</v>
      </c>
      <c r="U194" s="153" t="s">
        <v>406</v>
      </c>
      <c r="V194" s="54" t="s">
        <v>406</v>
      </c>
    </row>
    <row r="195" spans="3:22">
      <c r="C195" s="47" t="str">
        <f t="shared" si="25"/>
        <v>C2</v>
      </c>
      <c r="K195" s="120" t="str">
        <f t="shared" ref="K195:K226" si="26">DEC2HEX(ROW()-3,3)</f>
        <v>0C0</v>
      </c>
      <c r="L195" s="121" t="s">
        <v>2957</v>
      </c>
      <c r="M195" s="122">
        <f t="shared" si="23"/>
        <v>193</v>
      </c>
      <c r="N195" s="122" t="str">
        <f t="shared" ref="N195:N226" si="27">IFERROR(DEC2HEX(MATCH(M195,$O$3:$O$226,0)-1,3)&amp;", ","")</f>
        <v/>
      </c>
      <c r="O195" s="122">
        <f t="shared" si="22"/>
        <v>49</v>
      </c>
      <c r="P195" s="122">
        <f t="shared" si="24"/>
        <v>0</v>
      </c>
      <c r="Q195" s="126" t="str">
        <f>$D$111</f>
        <v>6E Bone Snatch</v>
      </c>
      <c r="R195" s="127">
        <f t="shared" ref="R195:R226" si="28">$P195</f>
        <v>0</v>
      </c>
      <c r="S195" s="126" t="s">
        <v>406</v>
      </c>
      <c r="T195" s="127">
        <f t="shared" ref="T195:T226" si="29">$P195</f>
        <v>0</v>
      </c>
      <c r="U195" s="153" t="s">
        <v>406</v>
      </c>
      <c r="V195" s="54" t="s">
        <v>406</v>
      </c>
    </row>
    <row r="196" spans="3:22">
      <c r="C196" s="47" t="str">
        <f t="shared" si="25"/>
        <v>C3</v>
      </c>
      <c r="K196" s="120" t="str">
        <f t="shared" si="26"/>
        <v>0C1</v>
      </c>
      <c r="L196" s="121" t="s">
        <v>2957</v>
      </c>
      <c r="M196" s="122">
        <f t="shared" si="23"/>
        <v>194</v>
      </c>
      <c r="N196" s="122" t="str">
        <f t="shared" si="27"/>
        <v/>
      </c>
      <c r="O196" s="122">
        <f t="shared" ref="O196:O226" si="30">O195+P196</f>
        <v>49</v>
      </c>
      <c r="P196" s="122">
        <f t="shared" si="24"/>
        <v>0</v>
      </c>
      <c r="Q196" s="126" t="str">
        <f>$D$112</f>
        <v>6F Living Bone</v>
      </c>
      <c r="R196" s="127">
        <f t="shared" si="28"/>
        <v>0</v>
      </c>
      <c r="S196" s="126" t="s">
        <v>406</v>
      </c>
      <c r="T196" s="127">
        <f t="shared" si="29"/>
        <v>0</v>
      </c>
      <c r="U196" s="153" t="s">
        <v>406</v>
      </c>
      <c r="V196" s="54" t="s">
        <v>406</v>
      </c>
    </row>
    <row r="197" spans="3:22">
      <c r="C197" s="47" t="str">
        <f t="shared" si="25"/>
        <v>C4</v>
      </c>
      <c r="K197" s="120" t="str">
        <f t="shared" si="26"/>
        <v>0C2</v>
      </c>
      <c r="L197" s="121" t="s">
        <v>2957</v>
      </c>
      <c r="M197" s="122">
        <f t="shared" ref="M197:M226" si="31">M196+1</f>
        <v>195</v>
      </c>
      <c r="N197" s="122" t="str">
        <f t="shared" si="27"/>
        <v/>
      </c>
      <c r="O197" s="122">
        <f t="shared" si="30"/>
        <v>49</v>
      </c>
      <c r="P197" s="122">
        <f t="shared" si="24"/>
        <v>0</v>
      </c>
      <c r="Q197" s="126" t="str">
        <f>$D$113</f>
        <v>70 Ghoul</v>
      </c>
      <c r="R197" s="127">
        <f t="shared" si="28"/>
        <v>0</v>
      </c>
      <c r="S197" s="126" t="s">
        <v>406</v>
      </c>
      <c r="T197" s="127">
        <f t="shared" si="29"/>
        <v>0</v>
      </c>
      <c r="U197" s="153" t="s">
        <v>406</v>
      </c>
      <c r="V197" s="54" t="s">
        <v>406</v>
      </c>
    </row>
    <row r="198" spans="3:22">
      <c r="C198" s="47" t="str">
        <f t="shared" si="25"/>
        <v>C5</v>
      </c>
      <c r="K198" s="120" t="str">
        <f t="shared" si="26"/>
        <v>0C3</v>
      </c>
      <c r="L198" s="121" t="s">
        <v>2957</v>
      </c>
      <c r="M198" s="122">
        <f t="shared" si="31"/>
        <v>196</v>
      </c>
      <c r="N198" s="122" t="str">
        <f t="shared" si="27"/>
        <v/>
      </c>
      <c r="O198" s="122">
        <f t="shared" si="30"/>
        <v>49</v>
      </c>
      <c r="P198" s="122">
        <f t="shared" ref="P198:P226" si="32">IF(AND(LEN(Q198)=0,LEN(S198)=0,LEN(U198)=0),1,0)</f>
        <v>0</v>
      </c>
      <c r="Q198" s="126" t="str">
        <f>$D$114</f>
        <v>71 Gust</v>
      </c>
      <c r="R198" s="127">
        <f t="shared" si="28"/>
        <v>0</v>
      </c>
      <c r="S198" s="126" t="s">
        <v>406</v>
      </c>
      <c r="T198" s="127">
        <f t="shared" si="29"/>
        <v>0</v>
      </c>
      <c r="U198" s="153" t="s">
        <v>406</v>
      </c>
      <c r="V198" s="54" t="s">
        <v>406</v>
      </c>
    </row>
    <row r="199" spans="3:22">
      <c r="C199" s="47" t="str">
        <f t="shared" si="25"/>
        <v>C6</v>
      </c>
      <c r="K199" s="120" t="str">
        <f t="shared" si="26"/>
        <v>0C4</v>
      </c>
      <c r="L199" s="121" t="s">
        <v>2957</v>
      </c>
      <c r="M199" s="122">
        <f t="shared" si="31"/>
        <v>197</v>
      </c>
      <c r="N199" s="122" t="str">
        <f t="shared" si="27"/>
        <v/>
      </c>
      <c r="O199" s="122">
        <f t="shared" si="30"/>
        <v>49</v>
      </c>
      <c r="P199" s="122">
        <f t="shared" si="32"/>
        <v>0</v>
      </c>
      <c r="Q199" s="126" t="str">
        <f>$D$115</f>
        <v>72 Revnant</v>
      </c>
      <c r="R199" s="127">
        <f t="shared" si="28"/>
        <v>0</v>
      </c>
      <c r="S199" s="126" t="s">
        <v>406</v>
      </c>
      <c r="T199" s="127">
        <f t="shared" si="29"/>
        <v>0</v>
      </c>
      <c r="U199" s="153" t="s">
        <v>406</v>
      </c>
      <c r="V199" s="54" t="s">
        <v>406</v>
      </c>
    </row>
    <row r="200" spans="3:22">
      <c r="C200" s="47" t="str">
        <f t="shared" si="25"/>
        <v>C7</v>
      </c>
      <c r="K200" s="120" t="str">
        <f t="shared" si="26"/>
        <v>0C5</v>
      </c>
      <c r="L200" s="121" t="s">
        <v>2957</v>
      </c>
      <c r="M200" s="122">
        <f t="shared" si="31"/>
        <v>198</v>
      </c>
      <c r="N200" s="122" t="str">
        <f t="shared" si="27"/>
        <v/>
      </c>
      <c r="O200" s="122">
        <f t="shared" si="30"/>
        <v>49</v>
      </c>
      <c r="P200" s="122">
        <f t="shared" si="32"/>
        <v>0</v>
      </c>
      <c r="Q200" s="126" t="str">
        <f>$D$116</f>
        <v>73 Flotiball</v>
      </c>
      <c r="R200" s="127">
        <f t="shared" si="28"/>
        <v>0</v>
      </c>
      <c r="S200" s="126" t="s">
        <v>406</v>
      </c>
      <c r="T200" s="127">
        <f t="shared" si="29"/>
        <v>0</v>
      </c>
      <c r="U200" s="153" t="s">
        <v>406</v>
      </c>
      <c r="V200" s="54" t="s">
        <v>406</v>
      </c>
    </row>
    <row r="201" spans="3:22">
      <c r="C201" s="47" t="str">
        <f t="shared" si="25"/>
        <v>C8</v>
      </c>
      <c r="K201" s="120" t="str">
        <f t="shared" si="26"/>
        <v>0C6</v>
      </c>
      <c r="L201" s="121" t="s">
        <v>2957</v>
      </c>
      <c r="M201" s="122">
        <f t="shared" si="31"/>
        <v>199</v>
      </c>
      <c r="N201" s="122" t="str">
        <f t="shared" si="27"/>
        <v/>
      </c>
      <c r="O201" s="122">
        <f t="shared" si="30"/>
        <v>49</v>
      </c>
      <c r="P201" s="122">
        <f t="shared" si="32"/>
        <v>0</v>
      </c>
      <c r="Q201" s="126" t="str">
        <f>$D$117</f>
        <v>74 Ahriman</v>
      </c>
      <c r="R201" s="127">
        <f t="shared" si="28"/>
        <v>0</v>
      </c>
      <c r="S201" s="126" t="s">
        <v>406</v>
      </c>
      <c r="T201" s="127">
        <f t="shared" si="29"/>
        <v>0</v>
      </c>
      <c r="U201" s="153" t="s">
        <v>406</v>
      </c>
      <c r="V201" s="54" t="s">
        <v>406</v>
      </c>
    </row>
    <row r="202" spans="3:22">
      <c r="C202" s="47" t="str">
        <f t="shared" si="25"/>
        <v>C9</v>
      </c>
      <c r="K202" s="120" t="str">
        <f t="shared" si="26"/>
        <v>0C7</v>
      </c>
      <c r="L202" s="121" t="s">
        <v>2957</v>
      </c>
      <c r="M202" s="122">
        <f t="shared" si="31"/>
        <v>200</v>
      </c>
      <c r="N202" s="122" t="str">
        <f t="shared" si="27"/>
        <v/>
      </c>
      <c r="O202" s="122">
        <f t="shared" si="30"/>
        <v>49</v>
      </c>
      <c r="P202" s="122">
        <f t="shared" si="32"/>
        <v>0</v>
      </c>
      <c r="Q202" s="126" t="str">
        <f>$D$118</f>
        <v>75 Plague</v>
      </c>
      <c r="R202" s="127">
        <f t="shared" si="28"/>
        <v>0</v>
      </c>
      <c r="S202" s="126" t="s">
        <v>406</v>
      </c>
      <c r="T202" s="127">
        <f t="shared" si="29"/>
        <v>0</v>
      </c>
      <c r="U202" s="153" t="s">
        <v>406</v>
      </c>
      <c r="V202" s="54" t="s">
        <v>406</v>
      </c>
    </row>
    <row r="203" spans="3:22">
      <c r="C203" s="47" t="str">
        <f t="shared" si="25"/>
        <v>CA</v>
      </c>
      <c r="K203" s="120" t="str">
        <f t="shared" si="26"/>
        <v>0C8</v>
      </c>
      <c r="L203" s="121" t="s">
        <v>2957</v>
      </c>
      <c r="M203" s="122">
        <f t="shared" si="31"/>
        <v>201</v>
      </c>
      <c r="N203" s="122" t="str">
        <f t="shared" si="27"/>
        <v/>
      </c>
      <c r="O203" s="122">
        <f t="shared" si="30"/>
        <v>49</v>
      </c>
      <c r="P203" s="122">
        <f t="shared" si="32"/>
        <v>0</v>
      </c>
      <c r="Q203" s="126" t="str">
        <f>$D$119</f>
        <v>76 Juravis</v>
      </c>
      <c r="R203" s="127">
        <f t="shared" si="28"/>
        <v>0</v>
      </c>
      <c r="S203" s="126" t="s">
        <v>406</v>
      </c>
      <c r="T203" s="127">
        <f t="shared" si="29"/>
        <v>0</v>
      </c>
      <c r="U203" s="153" t="s">
        <v>406</v>
      </c>
      <c r="V203" s="54" t="s">
        <v>406</v>
      </c>
    </row>
    <row r="204" spans="3:22">
      <c r="C204" s="47" t="str">
        <f t="shared" si="25"/>
        <v>CB</v>
      </c>
      <c r="K204" s="120" t="str">
        <f t="shared" si="26"/>
        <v>0C9</v>
      </c>
      <c r="L204" s="121" t="s">
        <v>2957</v>
      </c>
      <c r="M204" s="122">
        <f t="shared" si="31"/>
        <v>202</v>
      </c>
      <c r="N204" s="122" t="str">
        <f t="shared" si="27"/>
        <v/>
      </c>
      <c r="O204" s="122">
        <f t="shared" si="30"/>
        <v>49</v>
      </c>
      <c r="P204" s="122">
        <f t="shared" si="32"/>
        <v>0</v>
      </c>
      <c r="Q204" s="126" t="str">
        <f>$D$120</f>
        <v>77 Steel Hawk</v>
      </c>
      <c r="R204" s="127">
        <f t="shared" si="28"/>
        <v>0</v>
      </c>
      <c r="S204" s="126" t="s">
        <v>406</v>
      </c>
      <c r="T204" s="127">
        <f t="shared" si="29"/>
        <v>0</v>
      </c>
      <c r="U204" s="153" t="s">
        <v>406</v>
      </c>
      <c r="V204" s="54" t="s">
        <v>406</v>
      </c>
    </row>
    <row r="205" spans="3:22">
      <c r="C205" s="47" t="str">
        <f t="shared" si="25"/>
        <v>CC</v>
      </c>
      <c r="K205" s="120" t="str">
        <f t="shared" si="26"/>
        <v>0CA</v>
      </c>
      <c r="L205" s="121" t="s">
        <v>2957</v>
      </c>
      <c r="M205" s="122">
        <f t="shared" si="31"/>
        <v>203</v>
      </c>
      <c r="N205" s="122" t="str">
        <f t="shared" si="27"/>
        <v/>
      </c>
      <c r="O205" s="122">
        <f t="shared" si="30"/>
        <v>49</v>
      </c>
      <c r="P205" s="122">
        <f t="shared" si="32"/>
        <v>0</v>
      </c>
      <c r="Q205" s="126" t="str">
        <f>$D$121</f>
        <v>78 Cocatoris</v>
      </c>
      <c r="R205" s="127">
        <f t="shared" si="28"/>
        <v>0</v>
      </c>
      <c r="S205" s="126" t="s">
        <v>406</v>
      </c>
      <c r="T205" s="127">
        <f t="shared" si="29"/>
        <v>0</v>
      </c>
      <c r="U205" s="153" t="s">
        <v>406</v>
      </c>
      <c r="V205" s="54" t="s">
        <v>406</v>
      </c>
    </row>
    <row r="206" spans="3:22">
      <c r="C206" s="47" t="str">
        <f t="shared" si="25"/>
        <v>CD</v>
      </c>
      <c r="K206" s="120" t="str">
        <f t="shared" si="26"/>
        <v>0CB</v>
      </c>
      <c r="L206" s="121" t="s">
        <v>2957</v>
      </c>
      <c r="M206" s="122">
        <f t="shared" si="31"/>
        <v>204</v>
      </c>
      <c r="N206" s="122" t="str">
        <f t="shared" si="27"/>
        <v/>
      </c>
      <c r="O206" s="122">
        <f t="shared" si="30"/>
        <v>49</v>
      </c>
      <c r="P206" s="122">
        <f t="shared" si="32"/>
        <v>0</v>
      </c>
      <c r="Q206" s="126" t="str">
        <f>$D$122</f>
        <v>79 Uribo</v>
      </c>
      <c r="R206" s="127">
        <f t="shared" si="28"/>
        <v>0</v>
      </c>
      <c r="S206" s="126" t="s">
        <v>406</v>
      </c>
      <c r="T206" s="127">
        <f t="shared" si="29"/>
        <v>0</v>
      </c>
      <c r="U206" s="153" t="s">
        <v>406</v>
      </c>
      <c r="V206" s="54" t="s">
        <v>406</v>
      </c>
    </row>
    <row r="207" spans="3:22">
      <c r="C207" s="47" t="str">
        <f t="shared" si="25"/>
        <v>CE</v>
      </c>
      <c r="K207" s="120" t="str">
        <f t="shared" si="26"/>
        <v>0CC</v>
      </c>
      <c r="L207" s="121" t="s">
        <v>2957</v>
      </c>
      <c r="M207" s="122">
        <f t="shared" si="31"/>
        <v>205</v>
      </c>
      <c r="N207" s="122" t="str">
        <f t="shared" si="27"/>
        <v/>
      </c>
      <c r="O207" s="122">
        <f t="shared" si="30"/>
        <v>49</v>
      </c>
      <c r="P207" s="122">
        <f t="shared" si="32"/>
        <v>0</v>
      </c>
      <c r="Q207" s="126" t="str">
        <f>$D$123</f>
        <v>7A Porky</v>
      </c>
      <c r="R207" s="127">
        <f t="shared" si="28"/>
        <v>0</v>
      </c>
      <c r="S207" s="126" t="s">
        <v>406</v>
      </c>
      <c r="T207" s="127">
        <f t="shared" si="29"/>
        <v>0</v>
      </c>
      <c r="U207" s="153" t="s">
        <v>406</v>
      </c>
      <c r="V207" s="54" t="s">
        <v>406</v>
      </c>
    </row>
    <row r="208" spans="3:22">
      <c r="C208" s="47" t="str">
        <f t="shared" si="25"/>
        <v>CF</v>
      </c>
      <c r="K208" s="120" t="str">
        <f t="shared" si="26"/>
        <v>0CD</v>
      </c>
      <c r="L208" s="121" t="s">
        <v>2957</v>
      </c>
      <c r="M208" s="122">
        <f t="shared" si="31"/>
        <v>206</v>
      </c>
      <c r="N208" s="122" t="str">
        <f t="shared" si="27"/>
        <v/>
      </c>
      <c r="O208" s="122">
        <f t="shared" si="30"/>
        <v>49</v>
      </c>
      <c r="P208" s="122">
        <f t="shared" si="32"/>
        <v>0</v>
      </c>
      <c r="Q208" s="126" t="str">
        <f>$D$124</f>
        <v>7B Wildbow</v>
      </c>
      <c r="R208" s="127">
        <f t="shared" si="28"/>
        <v>0</v>
      </c>
      <c r="S208" s="126" t="s">
        <v>406</v>
      </c>
      <c r="T208" s="127">
        <f t="shared" si="29"/>
        <v>0</v>
      </c>
      <c r="U208" s="153" t="s">
        <v>406</v>
      </c>
      <c r="V208" s="54" t="s">
        <v>406</v>
      </c>
    </row>
    <row r="209" spans="3:22">
      <c r="C209" s="47" t="str">
        <f t="shared" si="25"/>
        <v>D0</v>
      </c>
      <c r="K209" s="120" t="str">
        <f t="shared" si="26"/>
        <v>0CE</v>
      </c>
      <c r="L209" s="121" t="s">
        <v>2957</v>
      </c>
      <c r="M209" s="122">
        <f t="shared" si="31"/>
        <v>207</v>
      </c>
      <c r="N209" s="122" t="str">
        <f t="shared" si="27"/>
        <v/>
      </c>
      <c r="O209" s="122">
        <f t="shared" si="30"/>
        <v>49</v>
      </c>
      <c r="P209" s="122">
        <f t="shared" si="32"/>
        <v>0</v>
      </c>
      <c r="Q209" s="126" t="str">
        <f>$D$125</f>
        <v>7C Woodman</v>
      </c>
      <c r="R209" s="127">
        <f t="shared" si="28"/>
        <v>0</v>
      </c>
      <c r="S209" s="126" t="s">
        <v>406</v>
      </c>
      <c r="T209" s="127">
        <f t="shared" si="29"/>
        <v>0</v>
      </c>
      <c r="U209" s="153" t="s">
        <v>406</v>
      </c>
      <c r="V209" s="54" t="s">
        <v>406</v>
      </c>
    </row>
    <row r="210" spans="3:22">
      <c r="C210" s="47" t="str">
        <f t="shared" si="25"/>
        <v>D1</v>
      </c>
      <c r="K210" s="120" t="str">
        <f t="shared" si="26"/>
        <v>0CF</v>
      </c>
      <c r="L210" s="121" t="s">
        <v>2957</v>
      </c>
      <c r="M210" s="122">
        <f t="shared" si="31"/>
        <v>208</v>
      </c>
      <c r="N210" s="122" t="str">
        <f t="shared" si="27"/>
        <v/>
      </c>
      <c r="O210" s="122">
        <f t="shared" si="30"/>
        <v>49</v>
      </c>
      <c r="P210" s="122">
        <f t="shared" si="32"/>
        <v>0</v>
      </c>
      <c r="Q210" s="126" t="str">
        <f>$D$126</f>
        <v>7D Trent</v>
      </c>
      <c r="R210" s="127">
        <f t="shared" si="28"/>
        <v>0</v>
      </c>
      <c r="S210" s="126" t="s">
        <v>406</v>
      </c>
      <c r="T210" s="127">
        <f t="shared" si="29"/>
        <v>0</v>
      </c>
      <c r="U210" s="153" t="s">
        <v>406</v>
      </c>
      <c r="V210" s="54" t="s">
        <v>406</v>
      </c>
    </row>
    <row r="211" spans="3:22">
      <c r="C211" s="47" t="str">
        <f t="shared" si="25"/>
        <v>D2</v>
      </c>
      <c r="K211" s="120" t="str">
        <f t="shared" si="26"/>
        <v>0D0</v>
      </c>
      <c r="L211" s="121" t="s">
        <v>2957</v>
      </c>
      <c r="M211" s="122">
        <f t="shared" si="31"/>
        <v>209</v>
      </c>
      <c r="N211" s="122" t="str">
        <f t="shared" si="27"/>
        <v/>
      </c>
      <c r="O211" s="122">
        <f t="shared" si="30"/>
        <v>49</v>
      </c>
      <c r="P211" s="122">
        <f t="shared" si="32"/>
        <v>0</v>
      </c>
      <c r="Q211" s="126" t="str">
        <f>$D$127</f>
        <v>7E Taiju</v>
      </c>
      <c r="R211" s="127">
        <f t="shared" si="28"/>
        <v>0</v>
      </c>
      <c r="S211" s="126" t="s">
        <v>406</v>
      </c>
      <c r="T211" s="127">
        <f t="shared" si="29"/>
        <v>0</v>
      </c>
      <c r="U211" s="153" t="s">
        <v>406</v>
      </c>
      <c r="V211" s="54" t="s">
        <v>406</v>
      </c>
    </row>
    <row r="212" spans="3:22">
      <c r="C212" s="47" t="str">
        <f t="shared" si="25"/>
        <v>D3</v>
      </c>
      <c r="K212" s="120" t="str">
        <f t="shared" si="26"/>
        <v>0D1</v>
      </c>
      <c r="L212" s="121" t="s">
        <v>2957</v>
      </c>
      <c r="M212" s="122">
        <f t="shared" si="31"/>
        <v>210</v>
      </c>
      <c r="N212" s="122" t="str">
        <f t="shared" si="27"/>
        <v/>
      </c>
      <c r="O212" s="122">
        <f t="shared" si="30"/>
        <v>49</v>
      </c>
      <c r="P212" s="122">
        <f t="shared" si="32"/>
        <v>0</v>
      </c>
      <c r="Q212" s="126" t="str">
        <f>$D$128</f>
        <v>7F Bull Demon</v>
      </c>
      <c r="R212" s="127">
        <f t="shared" si="28"/>
        <v>0</v>
      </c>
      <c r="S212" s="126" t="s">
        <v>406</v>
      </c>
      <c r="T212" s="127">
        <f t="shared" si="29"/>
        <v>0</v>
      </c>
      <c r="U212" s="153" t="s">
        <v>406</v>
      </c>
      <c r="V212" s="54" t="s">
        <v>406</v>
      </c>
    </row>
    <row r="213" spans="3:22">
      <c r="C213" s="47" t="str">
        <f t="shared" si="25"/>
        <v>D4</v>
      </c>
      <c r="K213" s="120" t="str">
        <f t="shared" si="26"/>
        <v>0D2</v>
      </c>
      <c r="L213" s="121" t="s">
        <v>2957</v>
      </c>
      <c r="M213" s="122">
        <f t="shared" si="31"/>
        <v>211</v>
      </c>
      <c r="N213" s="122" t="str">
        <f t="shared" si="27"/>
        <v/>
      </c>
      <c r="O213" s="122">
        <f t="shared" si="30"/>
        <v>49</v>
      </c>
      <c r="P213" s="122">
        <f t="shared" si="32"/>
        <v>0</v>
      </c>
      <c r="Q213" s="126" t="str">
        <f>$D$129</f>
        <v>80 Minitaurus</v>
      </c>
      <c r="R213" s="127">
        <f t="shared" si="28"/>
        <v>0</v>
      </c>
      <c r="S213" s="126" t="s">
        <v>406</v>
      </c>
      <c r="T213" s="127">
        <f t="shared" si="29"/>
        <v>0</v>
      </c>
      <c r="U213" s="153" t="s">
        <v>406</v>
      </c>
      <c r="V213" s="54" t="s">
        <v>406</v>
      </c>
    </row>
    <row r="214" spans="3:22">
      <c r="C214" s="47" t="str">
        <f t="shared" si="25"/>
        <v>D5</v>
      </c>
      <c r="K214" s="120" t="str">
        <f t="shared" si="26"/>
        <v>0D3</v>
      </c>
      <c r="L214" s="121" t="s">
        <v>2957</v>
      </c>
      <c r="M214" s="122">
        <f t="shared" si="31"/>
        <v>212</v>
      </c>
      <c r="N214" s="122" t="str">
        <f t="shared" si="27"/>
        <v/>
      </c>
      <c r="O214" s="122">
        <f t="shared" si="30"/>
        <v>49</v>
      </c>
      <c r="P214" s="122">
        <f t="shared" si="32"/>
        <v>0</v>
      </c>
      <c r="Q214" s="126" t="str">
        <f>$D$130</f>
        <v>81 Sacred</v>
      </c>
      <c r="R214" s="127">
        <f t="shared" si="28"/>
        <v>0</v>
      </c>
      <c r="S214" s="126" t="s">
        <v>406</v>
      </c>
      <c r="T214" s="127">
        <f t="shared" si="29"/>
        <v>0</v>
      </c>
      <c r="U214" s="153" t="s">
        <v>406</v>
      </c>
      <c r="V214" s="54" t="s">
        <v>406</v>
      </c>
    </row>
    <row r="215" spans="3:22">
      <c r="C215" s="47" t="str">
        <f t="shared" si="25"/>
        <v>D6</v>
      </c>
      <c r="K215" s="120" t="str">
        <f t="shared" si="26"/>
        <v>0D4</v>
      </c>
      <c r="L215" s="121" t="s">
        <v>2957</v>
      </c>
      <c r="M215" s="122">
        <f t="shared" si="31"/>
        <v>213</v>
      </c>
      <c r="N215" s="122" t="str">
        <f t="shared" si="27"/>
        <v/>
      </c>
      <c r="O215" s="122">
        <f t="shared" si="30"/>
        <v>49</v>
      </c>
      <c r="P215" s="122">
        <f t="shared" si="32"/>
        <v>0</v>
      </c>
      <c r="Q215" s="126" t="str">
        <f>$D$131</f>
        <v>82 Morbol</v>
      </c>
      <c r="R215" s="127">
        <f t="shared" si="28"/>
        <v>0</v>
      </c>
      <c r="S215" s="126" t="s">
        <v>406</v>
      </c>
      <c r="T215" s="127">
        <f t="shared" si="29"/>
        <v>0</v>
      </c>
      <c r="U215" s="153" t="s">
        <v>406</v>
      </c>
      <c r="V215" s="54" t="s">
        <v>406</v>
      </c>
    </row>
    <row r="216" spans="3:22">
      <c r="C216" s="47" t="str">
        <f t="shared" si="25"/>
        <v>D7</v>
      </c>
      <c r="K216" s="120" t="str">
        <f t="shared" si="26"/>
        <v>0D5</v>
      </c>
      <c r="L216" s="121" t="s">
        <v>2957</v>
      </c>
      <c r="M216" s="122">
        <f t="shared" si="31"/>
        <v>214</v>
      </c>
      <c r="N216" s="122" t="str">
        <f t="shared" si="27"/>
        <v/>
      </c>
      <c r="O216" s="122">
        <f t="shared" si="30"/>
        <v>49</v>
      </c>
      <c r="P216" s="122">
        <f t="shared" si="32"/>
        <v>0</v>
      </c>
      <c r="Q216" s="126" t="str">
        <f>$D$132</f>
        <v>83 Ochu</v>
      </c>
      <c r="R216" s="127">
        <f t="shared" si="28"/>
        <v>0</v>
      </c>
      <c r="S216" s="126" t="s">
        <v>406</v>
      </c>
      <c r="T216" s="127">
        <f t="shared" si="29"/>
        <v>0</v>
      </c>
      <c r="U216" s="153" t="s">
        <v>406</v>
      </c>
      <c r="V216" s="54" t="s">
        <v>406</v>
      </c>
    </row>
    <row r="217" spans="3:22">
      <c r="C217" s="47" t="str">
        <f t="shared" si="25"/>
        <v>D8</v>
      </c>
      <c r="K217" s="120" t="str">
        <f t="shared" si="26"/>
        <v>0D6</v>
      </c>
      <c r="L217" s="121" t="s">
        <v>2957</v>
      </c>
      <c r="M217" s="122">
        <f t="shared" si="31"/>
        <v>215</v>
      </c>
      <c r="N217" s="122" t="str">
        <f t="shared" si="27"/>
        <v/>
      </c>
      <c r="O217" s="122">
        <f t="shared" si="30"/>
        <v>49</v>
      </c>
      <c r="P217" s="122">
        <f t="shared" si="32"/>
        <v>0</v>
      </c>
      <c r="Q217" s="126" t="str">
        <f>$D$133</f>
        <v>84 Great Morbol</v>
      </c>
      <c r="R217" s="127">
        <f t="shared" si="28"/>
        <v>0</v>
      </c>
      <c r="S217" s="126" t="s">
        <v>406</v>
      </c>
      <c r="T217" s="127">
        <f t="shared" si="29"/>
        <v>0</v>
      </c>
      <c r="U217" s="153" t="s">
        <v>406</v>
      </c>
      <c r="V217" s="54" t="s">
        <v>406</v>
      </c>
    </row>
    <row r="218" spans="3:22">
      <c r="C218" s="47" t="str">
        <f t="shared" si="25"/>
        <v>D9</v>
      </c>
      <c r="K218" s="120" t="str">
        <f t="shared" si="26"/>
        <v>0D7</v>
      </c>
      <c r="L218" s="121" t="s">
        <v>2957</v>
      </c>
      <c r="M218" s="122">
        <f t="shared" si="31"/>
        <v>216</v>
      </c>
      <c r="N218" s="122" t="str">
        <f t="shared" si="27"/>
        <v/>
      </c>
      <c r="O218" s="122">
        <f t="shared" si="30"/>
        <v>49</v>
      </c>
      <c r="P218" s="122">
        <f t="shared" si="32"/>
        <v>0</v>
      </c>
      <c r="Q218" s="126" t="str">
        <f>$D$134</f>
        <v>85 Behemoth</v>
      </c>
      <c r="R218" s="127">
        <f t="shared" si="28"/>
        <v>0</v>
      </c>
      <c r="S218" s="126" t="s">
        <v>406</v>
      </c>
      <c r="T218" s="127">
        <f t="shared" si="29"/>
        <v>0</v>
      </c>
      <c r="U218" s="153" t="s">
        <v>406</v>
      </c>
      <c r="V218" s="54" t="s">
        <v>406</v>
      </c>
    </row>
    <row r="219" spans="3:22">
      <c r="C219" s="47" t="str">
        <f t="shared" si="25"/>
        <v>DA</v>
      </c>
      <c r="K219" s="120" t="str">
        <f t="shared" si="26"/>
        <v>0D8</v>
      </c>
      <c r="L219" s="121" t="s">
        <v>2957</v>
      </c>
      <c r="M219" s="122">
        <f t="shared" si="31"/>
        <v>217</v>
      </c>
      <c r="N219" s="122" t="str">
        <f t="shared" si="27"/>
        <v/>
      </c>
      <c r="O219" s="122">
        <f t="shared" si="30"/>
        <v>49</v>
      </c>
      <c r="P219" s="122">
        <f t="shared" si="32"/>
        <v>0</v>
      </c>
      <c r="Q219" s="126" t="str">
        <f>$D$135</f>
        <v>86 King Behemoth</v>
      </c>
      <c r="R219" s="127">
        <f t="shared" si="28"/>
        <v>0</v>
      </c>
      <c r="S219" s="126" t="s">
        <v>406</v>
      </c>
      <c r="T219" s="127">
        <f t="shared" si="29"/>
        <v>0</v>
      </c>
      <c r="U219" s="153" t="s">
        <v>406</v>
      </c>
      <c r="V219" s="54" t="s">
        <v>406</v>
      </c>
    </row>
    <row r="220" spans="3:22">
      <c r="C220" s="47" t="str">
        <f t="shared" si="25"/>
        <v>DB</v>
      </c>
      <c r="K220" s="120" t="str">
        <f t="shared" si="26"/>
        <v>0D9</v>
      </c>
      <c r="L220" s="121" t="s">
        <v>2957</v>
      </c>
      <c r="M220" s="122">
        <f t="shared" si="31"/>
        <v>218</v>
      </c>
      <c r="N220" s="122" t="str">
        <f t="shared" si="27"/>
        <v/>
      </c>
      <c r="O220" s="122">
        <f t="shared" si="30"/>
        <v>49</v>
      </c>
      <c r="P220" s="122">
        <f t="shared" si="32"/>
        <v>0</v>
      </c>
      <c r="Q220" s="126" t="str">
        <f>$D$136</f>
        <v>87 Dark Behemoth</v>
      </c>
      <c r="R220" s="127">
        <f t="shared" si="28"/>
        <v>0</v>
      </c>
      <c r="S220" s="126" t="s">
        <v>406</v>
      </c>
      <c r="T220" s="127">
        <f t="shared" si="29"/>
        <v>0</v>
      </c>
      <c r="U220" s="153" t="s">
        <v>406</v>
      </c>
      <c r="V220" s="54" t="s">
        <v>406</v>
      </c>
    </row>
    <row r="221" spans="3:22">
      <c r="C221" s="47" t="str">
        <f t="shared" si="25"/>
        <v>DC</v>
      </c>
      <c r="K221" s="120" t="str">
        <f t="shared" si="26"/>
        <v>0DA</v>
      </c>
      <c r="L221" s="121" t="s">
        <v>2957</v>
      </c>
      <c r="M221" s="122">
        <f t="shared" si="31"/>
        <v>219</v>
      </c>
      <c r="N221" s="122" t="str">
        <f t="shared" si="27"/>
        <v/>
      </c>
      <c r="O221" s="122">
        <f t="shared" si="30"/>
        <v>49</v>
      </c>
      <c r="P221" s="122">
        <f t="shared" si="32"/>
        <v>0</v>
      </c>
      <c r="Q221" s="126" t="str">
        <f>$D$137</f>
        <v>88 Dragon</v>
      </c>
      <c r="R221" s="127">
        <f t="shared" si="28"/>
        <v>0</v>
      </c>
      <c r="S221" s="126" t="s">
        <v>406</v>
      </c>
      <c r="T221" s="127">
        <f t="shared" si="29"/>
        <v>0</v>
      </c>
      <c r="U221" s="153" t="s">
        <v>406</v>
      </c>
      <c r="V221" s="54" t="s">
        <v>406</v>
      </c>
    </row>
    <row r="222" spans="3:22">
      <c r="C222" s="47" t="str">
        <f t="shared" si="25"/>
        <v>DD</v>
      </c>
      <c r="K222" s="120" t="str">
        <f t="shared" si="26"/>
        <v>0DB</v>
      </c>
      <c r="L222" s="121" t="s">
        <v>2957</v>
      </c>
      <c r="M222" s="122">
        <f t="shared" si="31"/>
        <v>220</v>
      </c>
      <c r="N222" s="122" t="str">
        <f t="shared" si="27"/>
        <v/>
      </c>
      <c r="O222" s="122">
        <f t="shared" si="30"/>
        <v>49</v>
      </c>
      <c r="P222" s="122">
        <f t="shared" si="32"/>
        <v>0</v>
      </c>
      <c r="Q222" s="126" t="str">
        <f>$D$138</f>
        <v>89 Blue Dragon</v>
      </c>
      <c r="R222" s="127">
        <f t="shared" si="28"/>
        <v>0</v>
      </c>
      <c r="S222" s="126" t="s">
        <v>406</v>
      </c>
      <c r="T222" s="127">
        <f t="shared" si="29"/>
        <v>0</v>
      </c>
      <c r="U222" s="153" t="s">
        <v>406</v>
      </c>
      <c r="V222" s="54" t="s">
        <v>406</v>
      </c>
    </row>
    <row r="223" spans="3:22">
      <c r="C223" s="47" t="str">
        <f t="shared" si="25"/>
        <v>DE</v>
      </c>
      <c r="K223" s="120" t="str">
        <f t="shared" si="26"/>
        <v>0DC</v>
      </c>
      <c r="L223" s="121" t="s">
        <v>2957</v>
      </c>
      <c r="M223" s="122">
        <f t="shared" si="31"/>
        <v>221</v>
      </c>
      <c r="N223" s="122" t="str">
        <f t="shared" si="27"/>
        <v/>
      </c>
      <c r="O223" s="122">
        <f t="shared" si="30"/>
        <v>49</v>
      </c>
      <c r="P223" s="122">
        <f t="shared" si="32"/>
        <v>0</v>
      </c>
      <c r="Q223" s="126" t="str">
        <f>$D$139</f>
        <v>8A Red Dragon</v>
      </c>
      <c r="R223" s="127">
        <f t="shared" si="28"/>
        <v>0</v>
      </c>
      <c r="S223" s="126" t="s">
        <v>406</v>
      </c>
      <c r="T223" s="127">
        <f t="shared" si="29"/>
        <v>0</v>
      </c>
      <c r="U223" s="153" t="s">
        <v>406</v>
      </c>
      <c r="V223" s="54" t="s">
        <v>406</v>
      </c>
    </row>
    <row r="224" spans="3:22">
      <c r="C224" s="47" t="str">
        <f t="shared" si="25"/>
        <v>DF</v>
      </c>
      <c r="K224" s="120" t="str">
        <f t="shared" si="26"/>
        <v>0DD</v>
      </c>
      <c r="L224" s="121" t="s">
        <v>2957</v>
      </c>
      <c r="M224" s="122">
        <f t="shared" si="31"/>
        <v>222</v>
      </c>
      <c r="N224" s="122" t="str">
        <f t="shared" si="27"/>
        <v/>
      </c>
      <c r="O224" s="122">
        <f t="shared" si="30"/>
        <v>49</v>
      </c>
      <c r="P224" s="122">
        <f t="shared" si="32"/>
        <v>0</v>
      </c>
      <c r="Q224" s="126" t="str">
        <f>$D$140</f>
        <v>8B Hyudra</v>
      </c>
      <c r="R224" s="127">
        <f t="shared" si="28"/>
        <v>0</v>
      </c>
      <c r="S224" s="126" t="s">
        <v>406</v>
      </c>
      <c r="T224" s="127">
        <f t="shared" si="29"/>
        <v>0</v>
      </c>
      <c r="U224" s="153" t="s">
        <v>406</v>
      </c>
      <c r="V224" s="54" t="s">
        <v>406</v>
      </c>
    </row>
    <row r="225" spans="11:22">
      <c r="K225" s="120" t="str">
        <f t="shared" si="26"/>
        <v>0DE</v>
      </c>
      <c r="L225" s="121" t="s">
        <v>2957</v>
      </c>
      <c r="M225" s="122">
        <f t="shared" si="31"/>
        <v>223</v>
      </c>
      <c r="N225" s="122" t="str">
        <f t="shared" si="27"/>
        <v/>
      </c>
      <c r="O225" s="122">
        <f t="shared" si="30"/>
        <v>49</v>
      </c>
      <c r="P225" s="122">
        <f t="shared" si="32"/>
        <v>0</v>
      </c>
      <c r="Q225" s="126" t="str">
        <f>$D$141</f>
        <v>8C Hydra</v>
      </c>
      <c r="R225" s="127">
        <f t="shared" si="28"/>
        <v>0</v>
      </c>
      <c r="S225" s="126" t="s">
        <v>406</v>
      </c>
      <c r="T225" s="127">
        <f t="shared" si="29"/>
        <v>0</v>
      </c>
      <c r="U225" s="153" t="s">
        <v>406</v>
      </c>
      <c r="V225" s="54" t="s">
        <v>406</v>
      </c>
    </row>
    <row r="226" spans="11:22">
      <c r="K226" s="123" t="str">
        <f t="shared" si="26"/>
        <v>0DF</v>
      </c>
      <c r="L226" s="124" t="s">
        <v>2957</v>
      </c>
      <c r="M226" s="125">
        <f t="shared" si="31"/>
        <v>224</v>
      </c>
      <c r="N226" s="125" t="str">
        <f t="shared" si="27"/>
        <v/>
      </c>
      <c r="O226" s="125">
        <f t="shared" si="30"/>
        <v>49</v>
      </c>
      <c r="P226" s="125">
        <f t="shared" si="32"/>
        <v>0</v>
      </c>
      <c r="Q226" s="128" t="str">
        <f>$D$142</f>
        <v>8D Tiamat</v>
      </c>
      <c r="R226" s="129">
        <f t="shared" si="28"/>
        <v>0</v>
      </c>
      <c r="S226" s="128" t="s">
        <v>406</v>
      </c>
      <c r="T226" s="129">
        <f t="shared" si="29"/>
        <v>0</v>
      </c>
      <c r="U226" s="154" t="s">
        <v>406</v>
      </c>
      <c r="V226" s="54" t="s">
        <v>406</v>
      </c>
    </row>
    <row r="227" spans="11:22">
      <c r="N227" s="47" t="str">
        <f>N3&amp;N4&amp;N5&amp;N6&amp;N7&amp;N8&amp;N9&amp;N10&amp;N11&amp;N12&amp;N13&amp;N14&amp;N15&amp;N16&amp;N17&amp;N18&amp;N19&amp;N20&amp;N21&amp;N22&amp;N23&amp;N24&amp;N25&amp;N26&amp;N27&amp;N28&amp;N29&amp;N30&amp;N31&amp;N32&amp;N33&amp;N34&amp;N35&amp;N36&amp;N37&amp;N38&amp;N39&amp;N40&amp;N41&amp;N42&amp;N43&amp;N44&amp;N45&amp;N46&amp;N47&amp;N48&amp;N49&amp;N50&amp;N51&amp;N52&amp;N53&amp;N54&amp;N55&amp;N56&amp;N57&amp;N58&amp;N59&amp;N60&amp;N61&amp;N62&amp;N63&amp;N64&amp;N65&amp;N66&amp;N67&amp;N68&amp;N69&amp;N70&amp;N71&amp;N72&amp;N73&amp;N74&amp;N75&amp;N76&amp;N77&amp;N78&amp;N79&amp;N80&amp;N81&amp;N82&amp;N83&amp;N84&amp;N85&amp;N86&amp;N87&amp;N88&amp;N89&amp;N90&amp;N91&amp;N92&amp;N93&amp;N94&amp;N95&amp;N96&amp;N97&amp;N98&amp;N99&amp;N100&amp;N101&amp;N102&amp;N103&amp;N104&amp;N105&amp;N106&amp;N107&amp;N108&amp;N109&amp;N110&amp;N111&amp;N112&amp;N113&amp;N114&amp;N115&amp;N116&amp;N117&amp;N118&amp;N119&amp;N120&amp;N121&amp;N122&amp;N123&amp;N124&amp;N125&amp;N126&amp;N127&amp;N128&amp;N129&amp;N130&amp;N131&amp;N132&amp;N133&amp;N134&amp;N135&amp;N136&amp;N137&amp;N138&amp;N139&amp;N140&amp;N141&amp;N142&amp;N143&amp;N144&amp;N145&amp;N146&amp;N147&amp;N148&amp;N149&amp;N150&amp;N151&amp;N152&amp;N153&amp;N154&amp;N155&amp;N156&amp;N157&amp;N158&amp;N159&amp;N160&amp;N161&amp;N162&amp;N163&amp;N164&amp;N165&amp;N166&amp;N167&amp;N168&amp;N169&amp;N170&amp;N171&amp;N172&amp;N173&amp;N174&amp;N175&amp;N176&amp;N177&amp;N178&amp;N179&amp;N180&amp;N181&amp;N182&amp;N183&amp;N184&amp;N185&amp;N186&amp;N187&amp;N188&amp;N189&amp;N190&amp;N191&amp;N192&amp;N193&amp;N194&amp;N195&amp;N196&amp;N197&amp;N198&amp;N199&amp;N200&amp;N201&amp;N202&amp;N203&amp;N204&amp;N205&amp;N206&amp;N207&amp;N208&amp;N209&amp;N210&amp;N211&amp;N212&amp;N213&amp;N214&amp;N215&amp;N216&amp;N217&amp;N218&amp;N219&amp;N220&amp;N221&amp;N222&amp;N223&amp;N224&amp;N225&amp;N226</f>
        <v xml:space="preserve">04D, 04E, 04F, 050, 051, 052, 053, 054, 055, 056, 057, 058, 05A, 05B, 05C, 05D, 05E, 05F, 060, 061, 062, 063, 064, 07F, 080, 081, 082, 083, 084, 085, 08E, 08F, 090, 091, 092, 093, 094, 095, 096, 097, 098, 099, 09A, 0A1, 0A5, 0A6, 0A7, 0A8, 0A9, </v>
      </c>
    </row>
    <row r="228" spans="11:22">
      <c r="N228" s="47" t="str">
        <f>""</f>
        <v/>
      </c>
    </row>
    <row r="229" spans="11:22">
      <c r="N229" s="47" t="str">
        <f>N227&amp;N228</f>
        <v xml:space="preserve">04D, 04E, 04F, 050, 051, 052, 053, 054, 055, 056, 057, 058, 05A, 05B, 05C, 05D, 05E, 05F, 060, 061, 062, 063, 064, 07F, 080, 081, 082, 083, 084, 085, 08E, 08F, 090, 091, 092, 093, 094, 095, 096, 097, 098, 099, 09A, 0A1, 0A5, 0A6, 0A7, 0A8, 0A9, </v>
      </c>
    </row>
    <row r="257" spans="19:19">
      <c r="S257" s="54" t="s">
        <v>2530</v>
      </c>
    </row>
    <row r="258" spans="19:19">
      <c r="S258" s="54" t="s">
        <v>2512</v>
      </c>
    </row>
  </sheetData>
  <mergeCells count="1">
    <mergeCell ref="W3:W14"/>
  </mergeCells>
  <conditionalFormatting sqref="U4:U226 Q4:S226">
    <cfRule type="expression" dxfId="13" priority="3">
      <formula>INDIRECT(ADDRESS(ROW(),COLUMN()-1))=1</formula>
    </cfRule>
  </conditionalFormatting>
  <conditionalFormatting sqref="T4:T226">
    <cfRule type="expression" dxfId="12" priority="1">
      <formula>INDIRECT(ADDRESS(ROW(),COLUMN()-1))=1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3" tint="0.39997558519241921"/>
  </sheetPr>
  <dimension ref="A1:Y517"/>
  <sheetViews>
    <sheetView showRowColHeaders="0" topLeftCell="J1" workbookViewId="0">
      <selection activeCell="Y2" sqref="Y2"/>
    </sheetView>
  </sheetViews>
  <sheetFormatPr defaultRowHeight="15"/>
  <cols>
    <col min="1" max="2" width="9.140625" style="47" hidden="1" customWidth="1"/>
    <col min="3" max="3" width="4" style="47" hidden="1" customWidth="1"/>
    <col min="4" max="9" width="9.140625" style="47" hidden="1" customWidth="1"/>
    <col min="10" max="10" width="3.28515625" style="47" customWidth="1"/>
    <col min="11" max="11" width="5" style="47" customWidth="1"/>
    <col min="12" max="12" width="26.140625" style="47" customWidth="1"/>
    <col min="13" max="15" width="6.28515625" style="47" hidden="1" customWidth="1"/>
    <col min="16" max="16" width="2.7109375" style="47" hidden="1" customWidth="1"/>
    <col min="17" max="17" width="57.85546875" style="47" customWidth="1"/>
    <col min="18" max="18" width="2.28515625" style="50" hidden="1" customWidth="1"/>
    <col min="19" max="19" width="26.140625" style="47" customWidth="1"/>
    <col min="20" max="20" width="2.28515625" style="50" hidden="1" customWidth="1"/>
    <col min="21" max="21" width="26.140625" style="47" customWidth="1"/>
    <col min="22" max="22" width="2.28515625" style="50" hidden="1" customWidth="1"/>
    <col min="23" max="23" width="26.140625" style="47" customWidth="1"/>
    <col min="24" max="24" width="3.28515625" style="47" customWidth="1"/>
    <col min="25" max="25" width="39.7109375" style="47" customWidth="1"/>
    <col min="26" max="16384" width="9.140625" style="47"/>
  </cols>
  <sheetData>
    <row r="1" spans="1:25">
      <c r="A1" s="47" t="str">
        <f>RangeAddress(Q3:Q514)</f>
        <v>'Abilities'!$Q$3:$Q$514</v>
      </c>
      <c r="C1" s="47" t="str">
        <f>DEC2HEX(ROW()-1,2)</f>
        <v>00</v>
      </c>
      <c r="D1" s="47" t="str">
        <f>C1&amp;" "&amp;Strings!D2</f>
        <v xml:space="preserve">00 </v>
      </c>
      <c r="E1" s="47" t="str">
        <f>Strings!C2</f>
        <v/>
      </c>
      <c r="F1" s="47" t="str">
        <f>Strings!B2</f>
        <v/>
      </c>
      <c r="G1" s="47" t="str">
        <f>Strings!E2</f>
        <v/>
      </c>
    </row>
    <row r="2" spans="1:25">
      <c r="A2" s="47" t="str">
        <f>RangeAddress(U3:U514)</f>
        <v>'Abilities'!$U$3:$U$514</v>
      </c>
      <c r="C2" s="47" t="str">
        <f t="shared" ref="C2:C65" si="0">DEC2HEX(ROW()-1,2)</f>
        <v>01</v>
      </c>
      <c r="D2" s="47" t="str">
        <f>C2&amp;" "&amp;Strings!D3</f>
        <v>01 Attack</v>
      </c>
      <c r="E2" s="47" t="str">
        <f>Strings!C3</f>
        <v>Dagger</v>
      </c>
      <c r="F2" s="47" t="str">
        <f>Strings!B3</f>
        <v>Cure</v>
      </c>
      <c r="G2" s="47" t="str">
        <f>Strings!E3</f>
        <v>Squire</v>
      </c>
      <c r="K2" s="64" t="s">
        <v>59</v>
      </c>
      <c r="L2" s="74" t="s">
        <v>949</v>
      </c>
      <c r="M2" s="74"/>
      <c r="N2" s="74"/>
      <c r="O2" s="74"/>
      <c r="P2" s="74"/>
      <c r="Q2" s="65" t="s">
        <v>944</v>
      </c>
      <c r="R2" s="64"/>
      <c r="S2" s="65" t="s">
        <v>950</v>
      </c>
      <c r="T2" s="64"/>
      <c r="U2" s="65" t="s">
        <v>939</v>
      </c>
      <c r="V2" s="64"/>
      <c r="W2" s="65" t="s">
        <v>411</v>
      </c>
      <c r="Y2" s="64" t="s">
        <v>2531</v>
      </c>
    </row>
    <row r="3" spans="1:25">
      <c r="A3" s="47" t="str">
        <f>RangeAddress(W3:W514)</f>
        <v>'Abilities'!$W$3:$W$514</v>
      </c>
      <c r="C3" s="47" t="str">
        <f t="shared" si="0"/>
        <v>02</v>
      </c>
      <c r="D3" s="47" t="str">
        <f>C3&amp;" "&amp;Strings!D4</f>
        <v>02 Defend</v>
      </c>
      <c r="E3" s="47" t="str">
        <f>Strings!C4</f>
        <v>Mythril Knife</v>
      </c>
      <c r="F3" s="47" t="str">
        <f>Strings!B4</f>
        <v>Cure 2</v>
      </c>
      <c r="G3" s="47" t="str">
        <f>Strings!E4</f>
        <v>Squire</v>
      </c>
      <c r="K3" s="89" t="str">
        <f t="shared" ref="K3:K66" si="1">DEC2HEX(ROW()-3,3)</f>
        <v>000</v>
      </c>
      <c r="L3" s="95" t="s">
        <v>406</v>
      </c>
      <c r="M3" s="75">
        <v>1</v>
      </c>
      <c r="N3" s="75" t="str">
        <f>IFERROR(DEC2HEX(MATCH(M3,$O$3:$O$514,0)-1,3)&amp;", ","")</f>
        <v xml:space="preserve">028, </v>
      </c>
      <c r="O3" s="75"/>
      <c r="P3" s="75">
        <f t="shared" ref="P3:P66" si="2">IF(AND(LEN(Q3)=0,LEN(S3)=0,LEN(U3)=0,LEN(W3)=0),1,0)</f>
        <v>1</v>
      </c>
      <c r="Q3" s="77" t="s">
        <v>406</v>
      </c>
      <c r="R3" s="88">
        <f>$P3</f>
        <v>1</v>
      </c>
      <c r="S3" s="77" t="s">
        <v>406</v>
      </c>
      <c r="T3" s="88">
        <f>$P3</f>
        <v>1</v>
      </c>
      <c r="U3" s="77" t="s">
        <v>406</v>
      </c>
      <c r="V3" s="88">
        <f>$P3</f>
        <v>1</v>
      </c>
      <c r="W3" s="77" t="s">
        <v>406</v>
      </c>
      <c r="X3" s="54" t="s">
        <v>406</v>
      </c>
      <c r="Y3" s="168" t="str">
        <f>IFERROR(LEFT(N517,LEN(N517)-2),"")</f>
        <v>028, 02D, 0B8, 0DB, 0DC, 165, 166, 167, 168, 169, 16A, 16B, 16C, 16D, 16E, 16F, 1B8, 1BB, 1E1, 1E3, 1E4, 1E5, 1FC</v>
      </c>
    </row>
    <row r="4" spans="1:25">
      <c r="A4" s="47" t="str">
        <f>RangeAddress(D1:D224)</f>
        <v>'Abilities'!$D$1:$D$224</v>
      </c>
      <c r="C4" s="47" t="str">
        <f t="shared" si="0"/>
        <v>03</v>
      </c>
      <c r="D4" s="47" t="str">
        <f>C4&amp;" "&amp;Strings!D5</f>
        <v>03 Equip Change</v>
      </c>
      <c r="E4" s="47" t="str">
        <f>Strings!C5</f>
        <v>Blind Knife</v>
      </c>
      <c r="F4" s="47" t="str">
        <f>Strings!B5</f>
        <v>Cure 3</v>
      </c>
      <c r="G4" s="47" t="str">
        <f>Strings!E5</f>
        <v>Squire</v>
      </c>
      <c r="K4" s="89" t="str">
        <f t="shared" si="1"/>
        <v>001</v>
      </c>
      <c r="L4" s="95" t="s">
        <v>1045</v>
      </c>
      <c r="M4" s="75">
        <f>M3+1</f>
        <v>2</v>
      </c>
      <c r="N4" s="75" t="str">
        <f t="shared" ref="N4:N67" si="3">IFERROR(DEC2HEX(MATCH(M4,$O$3:$O$514,0)-1,3)&amp;", ","")</f>
        <v xml:space="preserve">02D, </v>
      </c>
      <c r="O4" s="75">
        <f t="shared" ref="O4:O67" si="4">O3+P4</f>
        <v>0</v>
      </c>
      <c r="P4" s="75">
        <f t="shared" si="2"/>
        <v>0</v>
      </c>
      <c r="Q4" s="77" t="str">
        <f>$D$11&amp;", "&amp;$D$36&amp;", "&amp;$D$163</f>
        <v>0A White Magic, 23 Magic, A2 White Magic</v>
      </c>
      <c r="R4" s="88">
        <f t="shared" ref="R4:V67" si="5">$P4</f>
        <v>0</v>
      </c>
      <c r="S4" s="77" t="s">
        <v>406</v>
      </c>
      <c r="T4" s="88">
        <f t="shared" si="5"/>
        <v>0</v>
      </c>
      <c r="U4" s="77" t="s">
        <v>406</v>
      </c>
      <c r="V4" s="88">
        <f t="shared" si="5"/>
        <v>0</v>
      </c>
      <c r="W4" s="77" t="s">
        <v>406</v>
      </c>
      <c r="X4" s="54" t="s">
        <v>406</v>
      </c>
      <c r="Y4" s="169"/>
    </row>
    <row r="5" spans="1:25">
      <c r="A5" s="47" t="str">
        <f>RangeAddress(E1:E256)</f>
        <v>'Abilities'!$E$1:$E$256</v>
      </c>
      <c r="C5" s="47" t="str">
        <f t="shared" si="0"/>
        <v>04</v>
      </c>
      <c r="D5" s="47" t="str">
        <f>C5&amp;" "&amp;Strings!D6</f>
        <v xml:space="preserve">04 </v>
      </c>
      <c r="E5" s="47" t="str">
        <f>Strings!C6</f>
        <v>Mage Masher</v>
      </c>
      <c r="F5" s="47" t="str">
        <f>Strings!B6</f>
        <v>Cure 4</v>
      </c>
      <c r="G5" s="47" t="str">
        <f>Strings!E6</f>
        <v>Squire</v>
      </c>
      <c r="K5" s="89" t="str">
        <f t="shared" si="1"/>
        <v>002</v>
      </c>
      <c r="L5" s="95" t="s">
        <v>1046</v>
      </c>
      <c r="M5" s="75">
        <f t="shared" ref="M5:M68" si="6">M4+1</f>
        <v>3</v>
      </c>
      <c r="N5" s="75" t="str">
        <f t="shared" si="3"/>
        <v xml:space="preserve">0B8, </v>
      </c>
      <c r="O5" s="75">
        <f t="shared" si="4"/>
        <v>0</v>
      </c>
      <c r="P5" s="75">
        <f t="shared" si="2"/>
        <v>0</v>
      </c>
      <c r="Q5" s="77" t="str">
        <f>$D$11&amp;", "&amp;$D$43&amp;", "&amp;$D$163</f>
        <v>0A White Magic, 2A White-aid, A2 White Magic</v>
      </c>
      <c r="R5" s="88">
        <f t="shared" si="5"/>
        <v>0</v>
      </c>
      <c r="S5" s="77" t="s">
        <v>406</v>
      </c>
      <c r="T5" s="88">
        <f t="shared" si="5"/>
        <v>0</v>
      </c>
      <c r="U5" s="77" t="s">
        <v>406</v>
      </c>
      <c r="V5" s="88">
        <f t="shared" si="5"/>
        <v>0</v>
      </c>
      <c r="W5" s="77" t="s">
        <v>406</v>
      </c>
      <c r="X5" s="54" t="s">
        <v>406</v>
      </c>
      <c r="Y5" s="169"/>
    </row>
    <row r="6" spans="1:25">
      <c r="A6" s="47" t="str">
        <f>RangeAddress(F1:F512)</f>
        <v>'Abilities'!$F$1:$F$512</v>
      </c>
      <c r="C6" s="47" t="str">
        <f t="shared" si="0"/>
        <v>05</v>
      </c>
      <c r="D6" s="47" t="str">
        <f>C6&amp;" "&amp;Strings!D7</f>
        <v>05 Basic Skill</v>
      </c>
      <c r="E6" s="47" t="str">
        <f>Strings!C7</f>
        <v>Platina Dagger</v>
      </c>
      <c r="F6" s="47" t="str">
        <f>Strings!B7</f>
        <v>Raise</v>
      </c>
      <c r="G6" s="47" t="str">
        <f>Strings!E7</f>
        <v>Holy Knight</v>
      </c>
      <c r="K6" s="89" t="str">
        <f t="shared" si="1"/>
        <v>003</v>
      </c>
      <c r="L6" s="95" t="s">
        <v>1047</v>
      </c>
      <c r="M6" s="75">
        <f t="shared" si="6"/>
        <v>4</v>
      </c>
      <c r="N6" s="75" t="str">
        <f t="shared" si="3"/>
        <v xml:space="preserve">0DB, </v>
      </c>
      <c r="O6" s="75">
        <f t="shared" si="4"/>
        <v>0</v>
      </c>
      <c r="P6" s="75">
        <f t="shared" si="2"/>
        <v>0</v>
      </c>
      <c r="Q6" s="77" t="str">
        <f>$D$11&amp;", "&amp;$D$43&amp;", "&amp;$D$163</f>
        <v>0A White Magic, 2A White-aid, A2 White Magic</v>
      </c>
      <c r="R6" s="88">
        <f t="shared" si="5"/>
        <v>0</v>
      </c>
      <c r="S6" s="77" t="s">
        <v>406</v>
      </c>
      <c r="T6" s="88">
        <f t="shared" si="5"/>
        <v>0</v>
      </c>
      <c r="U6" s="77" t="s">
        <v>406</v>
      </c>
      <c r="V6" s="88">
        <f t="shared" si="5"/>
        <v>0</v>
      </c>
      <c r="W6" s="77" t="s">
        <v>406</v>
      </c>
      <c r="X6" s="54" t="s">
        <v>406</v>
      </c>
      <c r="Y6" s="169"/>
    </row>
    <row r="7" spans="1:25">
      <c r="A7" s="47" t="str">
        <f>RangeAddress(S3:S514)</f>
        <v>'Abilities'!$S$3:$S$514</v>
      </c>
      <c r="C7" s="47" t="str">
        <f t="shared" si="0"/>
        <v>06</v>
      </c>
      <c r="D7" s="47" t="str">
        <f>C7&amp;" "&amp;Strings!D8</f>
        <v>06 Item</v>
      </c>
      <c r="E7" s="47" t="str">
        <f>Strings!C8</f>
        <v>Main Gauche</v>
      </c>
      <c r="F7" s="47" t="str">
        <f>Strings!B8</f>
        <v>Raise 2</v>
      </c>
      <c r="G7" s="47" t="str">
        <f>Strings!E8</f>
        <v>Arc Knight</v>
      </c>
      <c r="K7" s="89" t="str">
        <f t="shared" si="1"/>
        <v>004</v>
      </c>
      <c r="L7" s="95" t="s">
        <v>1048</v>
      </c>
      <c r="M7" s="75">
        <f t="shared" si="6"/>
        <v>5</v>
      </c>
      <c r="N7" s="75" t="str">
        <f t="shared" si="3"/>
        <v xml:space="preserve">0DC, </v>
      </c>
      <c r="O7" s="75">
        <f t="shared" si="4"/>
        <v>0</v>
      </c>
      <c r="P7" s="75">
        <f t="shared" si="2"/>
        <v>0</v>
      </c>
      <c r="Q7" s="77" t="str">
        <f>$D$11&amp;", "&amp;$D$163</f>
        <v>0A White Magic, A2 White Magic</v>
      </c>
      <c r="R7" s="88">
        <f t="shared" si="5"/>
        <v>0</v>
      </c>
      <c r="S7" s="77" t="s">
        <v>406</v>
      </c>
      <c r="T7" s="88">
        <f t="shared" si="5"/>
        <v>0</v>
      </c>
      <c r="U7" s="77" t="s">
        <v>406</v>
      </c>
      <c r="V7" s="88">
        <f t="shared" si="5"/>
        <v>0</v>
      </c>
      <c r="W7" s="77" t="s">
        <v>406</v>
      </c>
      <c r="X7" s="54" t="s">
        <v>406</v>
      </c>
      <c r="Y7" s="169"/>
    </row>
    <row r="8" spans="1:25">
      <c r="A8" s="47" t="str">
        <f>RangeAddress(G1:G235)</f>
        <v>'Abilities'!$G$1:$G$235</v>
      </c>
      <c r="C8" s="47" t="str">
        <f t="shared" si="0"/>
        <v>07</v>
      </c>
      <c r="D8" s="47" t="str">
        <f>C8&amp;" "&amp;Strings!D9</f>
        <v>07 Battle Skill</v>
      </c>
      <c r="E8" s="47" t="str">
        <f>Strings!C9</f>
        <v>Orichalcum</v>
      </c>
      <c r="F8" s="47" t="str">
        <f>Strings!B9</f>
        <v>Reraise</v>
      </c>
      <c r="G8" s="47" t="str">
        <f>Strings!E9</f>
        <v>Squire</v>
      </c>
      <c r="K8" s="89" t="str">
        <f t="shared" si="1"/>
        <v>005</v>
      </c>
      <c r="L8" s="95" t="s">
        <v>1049</v>
      </c>
      <c r="M8" s="75">
        <f t="shared" si="6"/>
        <v>6</v>
      </c>
      <c r="N8" s="75" t="str">
        <f t="shared" si="3"/>
        <v xml:space="preserve">165, </v>
      </c>
      <c r="O8" s="75">
        <f t="shared" si="4"/>
        <v>0</v>
      </c>
      <c r="P8" s="75">
        <f t="shared" si="2"/>
        <v>0</v>
      </c>
      <c r="Q8" s="77" t="str">
        <f>$D$11&amp;", "&amp;$D$163</f>
        <v>0A White Magic, A2 White Magic</v>
      </c>
      <c r="R8" s="88">
        <f t="shared" si="5"/>
        <v>0</v>
      </c>
      <c r="S8" s="77" t="s">
        <v>406</v>
      </c>
      <c r="T8" s="88">
        <f t="shared" si="5"/>
        <v>0</v>
      </c>
      <c r="U8" s="77" t="s">
        <v>406</v>
      </c>
      <c r="V8" s="88">
        <f t="shared" si="5"/>
        <v>0</v>
      </c>
      <c r="W8" s="77" t="s">
        <v>406</v>
      </c>
      <c r="X8" s="54" t="s">
        <v>406</v>
      </c>
      <c r="Y8" s="169"/>
    </row>
    <row r="9" spans="1:25">
      <c r="C9" s="47" t="str">
        <f t="shared" si="0"/>
        <v>08</v>
      </c>
      <c r="D9" s="47" t="str">
        <f>C9&amp;" "&amp;Strings!D10</f>
        <v>08 Charge</v>
      </c>
      <c r="E9" s="47" t="str">
        <f>Strings!C10</f>
        <v>Assassin Dagger</v>
      </c>
      <c r="F9" s="47" t="str">
        <f>Strings!B10</f>
        <v>Regen</v>
      </c>
      <c r="G9" s="47" t="str">
        <f>Strings!E10</f>
        <v>Arc Knight</v>
      </c>
      <c r="K9" s="89" t="str">
        <f t="shared" si="1"/>
        <v>006</v>
      </c>
      <c r="L9" s="95" t="s">
        <v>1050</v>
      </c>
      <c r="M9" s="75">
        <f t="shared" si="6"/>
        <v>7</v>
      </c>
      <c r="N9" s="75" t="str">
        <f t="shared" si="3"/>
        <v xml:space="preserve">166, </v>
      </c>
      <c r="O9" s="75">
        <f t="shared" si="4"/>
        <v>0</v>
      </c>
      <c r="P9" s="75">
        <f t="shared" si="2"/>
        <v>0</v>
      </c>
      <c r="Q9" s="77" t="str">
        <f>$D$11&amp;", "&amp;$D$43&amp;", "&amp;$D$73&amp;", "&amp;$D$163</f>
        <v>0A White Magic, 2A White-aid, 48 All Magic, A2 White Magic</v>
      </c>
      <c r="R9" s="88">
        <f t="shared" si="5"/>
        <v>0</v>
      </c>
      <c r="S9" s="77" t="s">
        <v>406</v>
      </c>
      <c r="T9" s="88">
        <f t="shared" si="5"/>
        <v>0</v>
      </c>
      <c r="U9" s="77" t="s">
        <v>406</v>
      </c>
      <c r="V9" s="88">
        <f t="shared" si="5"/>
        <v>0</v>
      </c>
      <c r="W9" s="77" t="s">
        <v>406</v>
      </c>
      <c r="X9" s="54" t="s">
        <v>406</v>
      </c>
      <c r="Y9" s="169"/>
    </row>
    <row r="10" spans="1:25">
      <c r="C10" s="47" t="str">
        <f t="shared" si="0"/>
        <v>09</v>
      </c>
      <c r="D10" s="47" t="str">
        <f>C10&amp;" "&amp;Strings!D11</f>
        <v>09 Punch Art</v>
      </c>
      <c r="E10" s="47" t="str">
        <f>Strings!C11</f>
        <v>Air Knife</v>
      </c>
      <c r="F10" s="47" t="str">
        <f>Strings!B11</f>
        <v>Protect</v>
      </c>
      <c r="G10" s="47" t="str">
        <f>Strings!E11</f>
        <v>Lune Knight</v>
      </c>
      <c r="K10" s="89" t="str">
        <f t="shared" si="1"/>
        <v>007</v>
      </c>
      <c r="L10" s="95" t="s">
        <v>1051</v>
      </c>
      <c r="M10" s="75">
        <f t="shared" si="6"/>
        <v>8</v>
      </c>
      <c r="N10" s="75" t="str">
        <f t="shared" si="3"/>
        <v xml:space="preserve">167, </v>
      </c>
      <c r="O10" s="75">
        <f t="shared" si="4"/>
        <v>0</v>
      </c>
      <c r="P10" s="75">
        <f t="shared" si="2"/>
        <v>0</v>
      </c>
      <c r="Q10" s="77" t="str">
        <f t="shared" ref="Q10:Q16" si="7">$D$11&amp;", "&amp;$D$163</f>
        <v>0A White Magic, A2 White Magic</v>
      </c>
      <c r="R10" s="88">
        <f t="shared" si="5"/>
        <v>0</v>
      </c>
      <c r="S10" s="77" t="s">
        <v>406</v>
      </c>
      <c r="T10" s="88">
        <f t="shared" si="5"/>
        <v>0</v>
      </c>
      <c r="U10" s="77" t="s">
        <v>406</v>
      </c>
      <c r="V10" s="88">
        <f t="shared" si="5"/>
        <v>0</v>
      </c>
      <c r="W10" s="77" t="s">
        <v>406</v>
      </c>
      <c r="X10" s="54" t="s">
        <v>406</v>
      </c>
      <c r="Y10" s="169"/>
    </row>
    <row r="11" spans="1:25">
      <c r="C11" s="47" t="str">
        <f t="shared" si="0"/>
        <v>0A</v>
      </c>
      <c r="D11" s="47" t="str">
        <f>C11&amp;" "&amp;Strings!D12</f>
        <v>0A White Magic</v>
      </c>
      <c r="E11" s="47" t="str">
        <f>Strings!C12</f>
        <v>Zorlin Shape</v>
      </c>
      <c r="F11" s="47" t="str">
        <f>Strings!B12</f>
        <v>Protect 2</v>
      </c>
      <c r="G11" s="47" t="str">
        <f>Strings!E12</f>
        <v>Duke</v>
      </c>
      <c r="K11" s="89" t="str">
        <f t="shared" si="1"/>
        <v>008</v>
      </c>
      <c r="L11" s="95" t="s">
        <v>1052</v>
      </c>
      <c r="M11" s="75">
        <f t="shared" si="6"/>
        <v>9</v>
      </c>
      <c r="N11" s="75" t="str">
        <f t="shared" si="3"/>
        <v xml:space="preserve">168, </v>
      </c>
      <c r="O11" s="75">
        <f t="shared" si="4"/>
        <v>0</v>
      </c>
      <c r="P11" s="75">
        <f t="shared" si="2"/>
        <v>0</v>
      </c>
      <c r="Q11" s="77" t="str">
        <f t="shared" si="7"/>
        <v>0A White Magic, A2 White Magic</v>
      </c>
      <c r="R11" s="88">
        <f t="shared" si="5"/>
        <v>0</v>
      </c>
      <c r="S11" s="77" t="s">
        <v>406</v>
      </c>
      <c r="T11" s="88">
        <f t="shared" si="5"/>
        <v>0</v>
      </c>
      <c r="U11" s="77" t="s">
        <v>406</v>
      </c>
      <c r="V11" s="88">
        <f t="shared" si="5"/>
        <v>0</v>
      </c>
      <c r="W11" s="77" t="s">
        <v>406</v>
      </c>
      <c r="X11" s="54" t="s">
        <v>406</v>
      </c>
      <c r="Y11" s="169"/>
    </row>
    <row r="12" spans="1:25">
      <c r="C12" s="47" t="str">
        <f t="shared" si="0"/>
        <v>0B</v>
      </c>
      <c r="D12" s="47" t="str">
        <f>C12&amp;" "&amp;Strings!D13</f>
        <v>0B Black Magic</v>
      </c>
      <c r="E12" s="47" t="str">
        <f>Strings!C13</f>
        <v>Hidden Knife</v>
      </c>
      <c r="F12" s="47" t="str">
        <f>Strings!B13</f>
        <v>Shell</v>
      </c>
      <c r="G12" s="47" t="str">
        <f>Strings!E13</f>
        <v>Duke</v>
      </c>
      <c r="K12" s="89" t="str">
        <f t="shared" si="1"/>
        <v>009</v>
      </c>
      <c r="L12" s="95" t="s">
        <v>1053</v>
      </c>
      <c r="M12" s="75">
        <f t="shared" si="6"/>
        <v>10</v>
      </c>
      <c r="N12" s="75" t="str">
        <f t="shared" si="3"/>
        <v xml:space="preserve">169, </v>
      </c>
      <c r="O12" s="75">
        <f t="shared" si="4"/>
        <v>0</v>
      </c>
      <c r="P12" s="75">
        <f t="shared" si="2"/>
        <v>0</v>
      </c>
      <c r="Q12" s="77" t="str">
        <f t="shared" si="7"/>
        <v>0A White Magic, A2 White Magic</v>
      </c>
      <c r="R12" s="88">
        <f t="shared" si="5"/>
        <v>0</v>
      </c>
      <c r="S12" s="77" t="s">
        <v>406</v>
      </c>
      <c r="T12" s="88">
        <f t="shared" si="5"/>
        <v>0</v>
      </c>
      <c r="U12" s="77" t="s">
        <v>406</v>
      </c>
      <c r="V12" s="88">
        <f t="shared" si="5"/>
        <v>0</v>
      </c>
      <c r="W12" s="77" t="s">
        <v>406</v>
      </c>
      <c r="X12" s="54" t="s">
        <v>406</v>
      </c>
      <c r="Y12" s="169"/>
    </row>
    <row r="13" spans="1:25">
      <c r="C13" s="47" t="str">
        <f t="shared" si="0"/>
        <v>0C</v>
      </c>
      <c r="D13" s="47" t="str">
        <f>C13&amp;" "&amp;Strings!D14</f>
        <v>0C Time Magic</v>
      </c>
      <c r="E13" s="47" t="str">
        <f>Strings!C14</f>
        <v>Ninja Knife</v>
      </c>
      <c r="F13" s="47" t="str">
        <f>Strings!B14</f>
        <v>Shell 2</v>
      </c>
      <c r="G13" s="47" t="str">
        <f>Strings!E14</f>
        <v>Princess</v>
      </c>
      <c r="K13" s="89" t="str">
        <f t="shared" si="1"/>
        <v>00A</v>
      </c>
      <c r="L13" s="95" t="s">
        <v>1054</v>
      </c>
      <c r="M13" s="75">
        <f t="shared" si="6"/>
        <v>11</v>
      </c>
      <c r="N13" s="75" t="str">
        <f t="shared" si="3"/>
        <v xml:space="preserve">16A, </v>
      </c>
      <c r="O13" s="75">
        <f t="shared" si="4"/>
        <v>0</v>
      </c>
      <c r="P13" s="75">
        <f t="shared" si="2"/>
        <v>0</v>
      </c>
      <c r="Q13" s="77" t="str">
        <f t="shared" si="7"/>
        <v>0A White Magic, A2 White Magic</v>
      </c>
      <c r="R13" s="88">
        <f t="shared" si="5"/>
        <v>0</v>
      </c>
      <c r="S13" s="77" t="s">
        <v>406</v>
      </c>
      <c r="T13" s="88">
        <f t="shared" si="5"/>
        <v>0</v>
      </c>
      <c r="U13" s="77" t="s">
        <v>406</v>
      </c>
      <c r="V13" s="88">
        <f t="shared" si="5"/>
        <v>0</v>
      </c>
      <c r="W13" s="77" t="s">
        <v>406</v>
      </c>
      <c r="X13" s="54" t="s">
        <v>406</v>
      </c>
      <c r="Y13" s="169"/>
    </row>
    <row r="14" spans="1:25">
      <c r="C14" s="47" t="str">
        <f t="shared" si="0"/>
        <v>0D</v>
      </c>
      <c r="D14" s="47" t="str">
        <f>C14&amp;" "&amp;Strings!D15</f>
        <v>0D Summon Magic</v>
      </c>
      <c r="E14" s="47" t="str">
        <f>Strings!C15</f>
        <v>Short Edge</v>
      </c>
      <c r="F14" s="47" t="str">
        <f>Strings!B15</f>
        <v>Wall</v>
      </c>
      <c r="G14" s="47" t="str">
        <f>Strings!E15</f>
        <v>Holy Swordsman</v>
      </c>
      <c r="K14" s="89" t="str">
        <f t="shared" si="1"/>
        <v>00B</v>
      </c>
      <c r="L14" s="95" t="s">
        <v>1055</v>
      </c>
      <c r="M14" s="75">
        <f t="shared" si="6"/>
        <v>12</v>
      </c>
      <c r="N14" s="75" t="str">
        <f t="shared" si="3"/>
        <v xml:space="preserve">16B, </v>
      </c>
      <c r="O14" s="75">
        <f t="shared" si="4"/>
        <v>0</v>
      </c>
      <c r="P14" s="75">
        <f t="shared" si="2"/>
        <v>0</v>
      </c>
      <c r="Q14" s="77" t="str">
        <f t="shared" si="7"/>
        <v>0A White Magic, A2 White Magic</v>
      </c>
      <c r="R14" s="88">
        <f t="shared" si="5"/>
        <v>0</v>
      </c>
      <c r="S14" s="77" t="s">
        <v>406</v>
      </c>
      <c r="T14" s="88">
        <f t="shared" si="5"/>
        <v>0</v>
      </c>
      <c r="U14" s="77" t="s">
        <v>406</v>
      </c>
      <c r="V14" s="88">
        <f t="shared" si="5"/>
        <v>0</v>
      </c>
      <c r="W14" s="77" t="s">
        <v>406</v>
      </c>
      <c r="X14" s="54" t="s">
        <v>406</v>
      </c>
      <c r="Y14" s="170"/>
    </row>
    <row r="15" spans="1:25">
      <c r="C15" s="47" t="str">
        <f t="shared" si="0"/>
        <v>0E</v>
      </c>
      <c r="D15" s="47" t="str">
        <f>C15&amp;" "&amp;Strings!D16</f>
        <v>0E Steal</v>
      </c>
      <c r="E15" s="47" t="str">
        <f>Strings!C16</f>
        <v>Ninja Edge</v>
      </c>
      <c r="F15" s="47" t="str">
        <f>Strings!B16</f>
        <v>Esuna</v>
      </c>
      <c r="G15" s="47" t="str">
        <f>Strings!E16</f>
        <v>High Priest</v>
      </c>
      <c r="K15" s="89" t="str">
        <f t="shared" si="1"/>
        <v>00C</v>
      </c>
      <c r="L15" s="95" t="s">
        <v>1056</v>
      </c>
      <c r="M15" s="75">
        <f t="shared" si="6"/>
        <v>13</v>
      </c>
      <c r="N15" s="75" t="str">
        <f t="shared" si="3"/>
        <v xml:space="preserve">16C, </v>
      </c>
      <c r="O15" s="75">
        <f t="shared" si="4"/>
        <v>0</v>
      </c>
      <c r="P15" s="75">
        <f t="shared" si="2"/>
        <v>0</v>
      </c>
      <c r="Q15" s="77" t="str">
        <f t="shared" si="7"/>
        <v>0A White Magic, A2 White Magic</v>
      </c>
      <c r="R15" s="88">
        <f t="shared" si="5"/>
        <v>0</v>
      </c>
      <c r="S15" s="77" t="s">
        <v>406</v>
      </c>
      <c r="T15" s="88">
        <f t="shared" si="5"/>
        <v>0</v>
      </c>
      <c r="U15" s="77" t="s">
        <v>406</v>
      </c>
      <c r="V15" s="88">
        <f t="shared" si="5"/>
        <v>0</v>
      </c>
      <c r="W15" s="77" t="s">
        <v>406</v>
      </c>
      <c r="X15" s="54" t="s">
        <v>406</v>
      </c>
    </row>
    <row r="16" spans="1:25">
      <c r="C16" s="47" t="str">
        <f t="shared" si="0"/>
        <v>0F</v>
      </c>
      <c r="D16" s="47" t="str">
        <f>C16&amp;" "&amp;Strings!D17</f>
        <v>0F Talk Skill</v>
      </c>
      <c r="E16" s="47" t="str">
        <f>Strings!C17</f>
        <v>Spell Edge</v>
      </c>
      <c r="F16" s="47" t="str">
        <f>Strings!B17</f>
        <v>Holy</v>
      </c>
      <c r="G16" s="47" t="str">
        <f>Strings!E17</f>
        <v>Dragoner</v>
      </c>
      <c r="K16" s="89" t="str">
        <f t="shared" si="1"/>
        <v>00D</v>
      </c>
      <c r="L16" s="95" t="s">
        <v>1057</v>
      </c>
      <c r="M16" s="75">
        <f t="shared" si="6"/>
        <v>14</v>
      </c>
      <c r="N16" s="75" t="str">
        <f t="shared" si="3"/>
        <v xml:space="preserve">16D, </v>
      </c>
      <c r="O16" s="75">
        <f t="shared" si="4"/>
        <v>0</v>
      </c>
      <c r="P16" s="75">
        <f t="shared" si="2"/>
        <v>0</v>
      </c>
      <c r="Q16" s="77" t="str">
        <f t="shared" si="7"/>
        <v>0A White Magic, A2 White Magic</v>
      </c>
      <c r="R16" s="88">
        <f t="shared" si="5"/>
        <v>0</v>
      </c>
      <c r="S16" s="77" t="s">
        <v>406</v>
      </c>
      <c r="T16" s="88">
        <f t="shared" si="5"/>
        <v>0</v>
      </c>
      <c r="U16" s="77" t="s">
        <v>406</v>
      </c>
      <c r="V16" s="88">
        <f t="shared" si="5"/>
        <v>0</v>
      </c>
      <c r="W16" s="77" t="s">
        <v>406</v>
      </c>
      <c r="X16" s="54" t="s">
        <v>406</v>
      </c>
    </row>
    <row r="17" spans="3:25">
      <c r="C17" s="47" t="str">
        <f t="shared" si="0"/>
        <v>10</v>
      </c>
      <c r="D17" s="47" t="str">
        <f>C17&amp;" "&amp;Strings!D18</f>
        <v>10 Yin Yang Magic</v>
      </c>
      <c r="E17" s="47" t="str">
        <f>Strings!C18</f>
        <v>Sasuke Knife</v>
      </c>
      <c r="F17" s="47" t="str">
        <f>Strings!B18</f>
        <v>Fire</v>
      </c>
      <c r="G17" s="47" t="str">
        <f>Strings!E18</f>
        <v>Holy Priest</v>
      </c>
      <c r="K17" s="89" t="str">
        <f t="shared" si="1"/>
        <v>00E</v>
      </c>
      <c r="L17" s="95" t="s">
        <v>1058</v>
      </c>
      <c r="M17" s="75">
        <f t="shared" si="6"/>
        <v>15</v>
      </c>
      <c r="N17" s="75" t="str">
        <f t="shared" si="3"/>
        <v xml:space="preserve">16E, </v>
      </c>
      <c r="O17" s="75">
        <f t="shared" si="4"/>
        <v>0</v>
      </c>
      <c r="P17" s="75">
        <f t="shared" si="2"/>
        <v>0</v>
      </c>
      <c r="Q17" s="77" t="str">
        <f>$D$11&amp;", "&amp;$D$43&amp;", "&amp;$D$163</f>
        <v>0A White Magic, 2A White-aid, A2 White Magic</v>
      </c>
      <c r="R17" s="88">
        <f t="shared" si="5"/>
        <v>0</v>
      </c>
      <c r="S17" s="77" t="s">
        <v>406</v>
      </c>
      <c r="T17" s="88">
        <f t="shared" si="5"/>
        <v>0</v>
      </c>
      <c r="U17" s="77" t="s">
        <v>406</v>
      </c>
      <c r="V17" s="88">
        <f t="shared" si="5"/>
        <v>0</v>
      </c>
      <c r="W17" s="77" t="s">
        <v>406</v>
      </c>
      <c r="X17" s="54" t="s">
        <v>406</v>
      </c>
    </row>
    <row r="18" spans="3:25">
      <c r="C18" s="47" t="str">
        <f t="shared" si="0"/>
        <v>11</v>
      </c>
      <c r="D18" s="47" t="str">
        <f>C18&amp;" "&amp;Strings!D19</f>
        <v>11 Elemental</v>
      </c>
      <c r="E18" s="47" t="str">
        <f>Strings!C19</f>
        <v>Iga Knife</v>
      </c>
      <c r="F18" s="47" t="str">
        <f>Strings!B19</f>
        <v>Fire 2</v>
      </c>
      <c r="G18" s="47" t="str">
        <f>Strings!E19</f>
        <v>Dark Knight</v>
      </c>
      <c r="K18" s="89" t="str">
        <f t="shared" si="1"/>
        <v>00F</v>
      </c>
      <c r="L18" s="95" t="s">
        <v>1059</v>
      </c>
      <c r="M18" s="75">
        <f t="shared" si="6"/>
        <v>16</v>
      </c>
      <c r="N18" s="75" t="str">
        <f t="shared" si="3"/>
        <v xml:space="preserve">16F, </v>
      </c>
      <c r="O18" s="75">
        <f t="shared" si="4"/>
        <v>0</v>
      </c>
      <c r="P18" s="75">
        <f t="shared" si="2"/>
        <v>0</v>
      </c>
      <c r="Q18" s="77" t="str">
        <f>$D$11&amp;", "&amp;$D$73&amp;", "&amp;$D$121&amp;", "&amp;$D$163</f>
        <v>0A White Magic, 48 All Magic, 78 All Magic, A2 White Magic</v>
      </c>
      <c r="R18" s="88">
        <f t="shared" si="5"/>
        <v>0</v>
      </c>
      <c r="S18" s="77" t="s">
        <v>406</v>
      </c>
      <c r="T18" s="88">
        <f t="shared" si="5"/>
        <v>0</v>
      </c>
      <c r="U18" s="77" t="str">
        <f>$E$105</f>
        <v>Holy Lance</v>
      </c>
      <c r="V18" s="88">
        <f t="shared" si="5"/>
        <v>0</v>
      </c>
      <c r="W18" s="77" t="s">
        <v>406</v>
      </c>
      <c r="X18" s="54" t="s">
        <v>406</v>
      </c>
    </row>
    <row r="19" spans="3:25">
      <c r="C19" s="47" t="str">
        <f t="shared" si="0"/>
        <v>12</v>
      </c>
      <c r="D19" s="47" t="str">
        <f>C19&amp;" "&amp;Strings!D20</f>
        <v>12 Jump</v>
      </c>
      <c r="E19" s="47" t="str">
        <f>Strings!C20</f>
        <v>Koga Knife</v>
      </c>
      <c r="F19" s="47" t="str">
        <f>Strings!B20</f>
        <v>Fire 3</v>
      </c>
      <c r="G19" s="47" t="str">
        <f>Strings!E20</f>
        <v>Hell Knight</v>
      </c>
      <c r="K19" s="89" t="str">
        <f t="shared" si="1"/>
        <v>010</v>
      </c>
      <c r="L19" s="95" t="s">
        <v>1060</v>
      </c>
      <c r="M19" s="75">
        <f t="shared" si="6"/>
        <v>17</v>
      </c>
      <c r="N19" s="75" t="str">
        <f t="shared" si="3"/>
        <v xml:space="preserve">1B8, </v>
      </c>
      <c r="O19" s="75">
        <f t="shared" si="4"/>
        <v>0</v>
      </c>
      <c r="P19" s="75">
        <f t="shared" si="2"/>
        <v>0</v>
      </c>
      <c r="Q19" s="77" t="str">
        <f>$D$12&amp;", "&amp;$D$164</f>
        <v>0B Black Magic, A3 Black Magic</v>
      </c>
      <c r="R19" s="88">
        <f t="shared" si="5"/>
        <v>0</v>
      </c>
      <c r="S19" s="77" t="s">
        <v>406</v>
      </c>
      <c r="T19" s="88">
        <f t="shared" si="5"/>
        <v>0</v>
      </c>
      <c r="U19" s="77" t="str">
        <f>$E$54</f>
        <v>Flame Rod</v>
      </c>
      <c r="V19" s="88">
        <f t="shared" si="5"/>
        <v>0</v>
      </c>
      <c r="W19" s="77" t="s">
        <v>406</v>
      </c>
      <c r="X19" s="54" t="s">
        <v>406</v>
      </c>
    </row>
    <row r="20" spans="3:25" ht="15" customHeight="1">
      <c r="C20" s="47" t="str">
        <f t="shared" si="0"/>
        <v>13</v>
      </c>
      <c r="D20" s="47" t="str">
        <f>C20&amp;" "&amp;Strings!D21</f>
        <v>13 Draw Out</v>
      </c>
      <c r="E20" s="47" t="str">
        <f>Strings!C21</f>
        <v>Broad Sword</v>
      </c>
      <c r="F20" s="47" t="str">
        <f>Strings!B21</f>
        <v>Fire 4</v>
      </c>
      <c r="G20" s="47" t="str">
        <f>Strings!E21</f>
        <v>Bishop</v>
      </c>
      <c r="K20" s="89" t="str">
        <f t="shared" si="1"/>
        <v>011</v>
      </c>
      <c r="L20" s="95" t="s">
        <v>1061</v>
      </c>
      <c r="M20" s="75">
        <f t="shared" si="6"/>
        <v>18</v>
      </c>
      <c r="N20" s="75" t="str">
        <f t="shared" si="3"/>
        <v xml:space="preserve">1BB, </v>
      </c>
      <c r="O20" s="75">
        <f t="shared" si="4"/>
        <v>0</v>
      </c>
      <c r="P20" s="75">
        <f t="shared" si="2"/>
        <v>0</v>
      </c>
      <c r="Q20" s="77" t="str">
        <f>$D$12&amp;", "&amp;$D$158&amp;", "&amp;$D$164</f>
        <v>0B Black Magic, 9D Black Magic, A3 Black Magic</v>
      </c>
      <c r="R20" s="88">
        <f t="shared" si="5"/>
        <v>0</v>
      </c>
      <c r="S20" s="77" t="s">
        <v>406</v>
      </c>
      <c r="T20" s="88">
        <f t="shared" si="5"/>
        <v>0</v>
      </c>
      <c r="U20" s="77" t="str">
        <f>$E$69</f>
        <v>Flame Whip</v>
      </c>
      <c r="V20" s="88">
        <f t="shared" si="5"/>
        <v>0</v>
      </c>
      <c r="W20" s="77" t="s">
        <v>406</v>
      </c>
      <c r="X20" s="54" t="s">
        <v>406</v>
      </c>
      <c r="Y20" s="97"/>
    </row>
    <row r="21" spans="3:25">
      <c r="C21" s="47" t="str">
        <f t="shared" si="0"/>
        <v>14</v>
      </c>
      <c r="D21" s="47" t="str">
        <f>C21&amp;" "&amp;Strings!D22</f>
        <v>14 Throw</v>
      </c>
      <c r="E21" s="47" t="str">
        <f>Strings!C22</f>
        <v>Long Sword</v>
      </c>
      <c r="F21" s="47" t="str">
        <f>Strings!B22</f>
        <v>Bolt</v>
      </c>
      <c r="G21" s="47" t="str">
        <f>Strings!E22</f>
        <v>Cleric</v>
      </c>
      <c r="K21" s="89" t="str">
        <f t="shared" si="1"/>
        <v>012</v>
      </c>
      <c r="L21" s="95" t="s">
        <v>1062</v>
      </c>
      <c r="M21" s="75">
        <f t="shared" si="6"/>
        <v>19</v>
      </c>
      <c r="N21" s="75" t="str">
        <f t="shared" si="3"/>
        <v xml:space="preserve">1E1, </v>
      </c>
      <c r="O21" s="75">
        <f t="shared" si="4"/>
        <v>0</v>
      </c>
      <c r="P21" s="75">
        <f t="shared" si="2"/>
        <v>0</v>
      </c>
      <c r="Q21" s="77" t="str">
        <f>$D$12&amp;", "&amp;$D$72&amp;", "&amp;$D$158</f>
        <v>0B Black Magic, 47 All Magic, 9D Black Magic</v>
      </c>
      <c r="R21" s="88">
        <f t="shared" si="5"/>
        <v>0</v>
      </c>
      <c r="S21" s="77" t="s">
        <v>406</v>
      </c>
      <c r="T21" s="88">
        <f t="shared" si="5"/>
        <v>0</v>
      </c>
      <c r="U21" s="77" t="s">
        <v>406</v>
      </c>
      <c r="V21" s="88">
        <f t="shared" si="5"/>
        <v>0</v>
      </c>
      <c r="W21" s="77" t="s">
        <v>406</v>
      </c>
      <c r="X21" s="54" t="s">
        <v>406</v>
      </c>
    </row>
    <row r="22" spans="3:25">
      <c r="C22" s="47" t="str">
        <f t="shared" si="0"/>
        <v>15</v>
      </c>
      <c r="D22" s="47" t="str">
        <f>C22&amp;" "&amp;Strings!D23</f>
        <v>15 Math Skill</v>
      </c>
      <c r="E22" s="47" t="str">
        <f>Strings!C23</f>
        <v>Iron Sword</v>
      </c>
      <c r="F22" s="47" t="str">
        <f>Strings!B23</f>
        <v>Bolt 2</v>
      </c>
      <c r="G22" s="47" t="str">
        <f>Strings!E23</f>
        <v>Astrologist</v>
      </c>
      <c r="K22" s="89" t="str">
        <f t="shared" si="1"/>
        <v>013</v>
      </c>
      <c r="L22" s="95" t="s">
        <v>1063</v>
      </c>
      <c r="M22" s="75">
        <f t="shared" si="6"/>
        <v>20</v>
      </c>
      <c r="N22" s="75" t="str">
        <f t="shared" si="3"/>
        <v xml:space="preserve">1E3, </v>
      </c>
      <c r="O22" s="75">
        <f t="shared" si="4"/>
        <v>0</v>
      </c>
      <c r="P22" s="75">
        <f t="shared" si="2"/>
        <v>0</v>
      </c>
      <c r="Q22" s="77" t="str">
        <f>$D$12&amp;", "&amp;$D$121</f>
        <v>0B Black Magic, 78 All Magic</v>
      </c>
      <c r="R22" s="88">
        <f t="shared" si="5"/>
        <v>0</v>
      </c>
      <c r="S22" s="77" t="s">
        <v>406</v>
      </c>
      <c r="T22" s="88">
        <f t="shared" si="5"/>
        <v>0</v>
      </c>
      <c r="U22" s="77" t="s">
        <v>406</v>
      </c>
      <c r="V22" s="88">
        <f t="shared" si="5"/>
        <v>0</v>
      </c>
      <c r="W22" s="77" t="s">
        <v>406</v>
      </c>
      <c r="X22" s="54" t="s">
        <v>406</v>
      </c>
    </row>
    <row r="23" spans="3:25">
      <c r="C23" s="47" t="str">
        <f t="shared" si="0"/>
        <v>16</v>
      </c>
      <c r="D23" s="47" t="str">
        <f>C23&amp;" "&amp;Strings!D24</f>
        <v>16 Sing</v>
      </c>
      <c r="E23" s="47" t="str">
        <f>Strings!C24</f>
        <v>Mythril Sword</v>
      </c>
      <c r="F23" s="47" t="str">
        <f>Strings!B24</f>
        <v>Bolt 3</v>
      </c>
      <c r="G23" s="47" t="str">
        <f>Strings!E24</f>
        <v>Engineer</v>
      </c>
      <c r="K23" s="89" t="str">
        <f t="shared" si="1"/>
        <v>014</v>
      </c>
      <c r="L23" s="95" t="s">
        <v>1064</v>
      </c>
      <c r="M23" s="75">
        <f t="shared" si="6"/>
        <v>21</v>
      </c>
      <c r="N23" s="75" t="str">
        <f t="shared" si="3"/>
        <v xml:space="preserve">1E4, </v>
      </c>
      <c r="O23" s="75">
        <f t="shared" si="4"/>
        <v>0</v>
      </c>
      <c r="P23" s="75">
        <f t="shared" si="2"/>
        <v>0</v>
      </c>
      <c r="Q23" s="77" t="str">
        <f>$D$12&amp;", "&amp;$D$164</f>
        <v>0B Black Magic, A3 Black Magic</v>
      </c>
      <c r="R23" s="88">
        <f t="shared" si="5"/>
        <v>0</v>
      </c>
      <c r="S23" s="77" t="s">
        <v>406</v>
      </c>
      <c r="T23" s="88">
        <f t="shared" si="5"/>
        <v>0</v>
      </c>
      <c r="U23" s="77" t="str">
        <f>$E$53</f>
        <v>Thunder Rod</v>
      </c>
      <c r="V23" s="88">
        <f t="shared" si="5"/>
        <v>0</v>
      </c>
      <c r="W23" s="77" t="s">
        <v>406</v>
      </c>
      <c r="X23" s="54" t="s">
        <v>406</v>
      </c>
    </row>
    <row r="24" spans="3:25">
      <c r="C24" s="47" t="str">
        <f t="shared" si="0"/>
        <v>17</v>
      </c>
      <c r="D24" s="47" t="str">
        <f>C24&amp;" "&amp;Strings!D25</f>
        <v>17 Dance</v>
      </c>
      <c r="E24" s="47" t="str">
        <f>Strings!C25</f>
        <v>Blood Sword</v>
      </c>
      <c r="F24" s="47" t="str">
        <f>Strings!B25</f>
        <v>Bolt 4</v>
      </c>
      <c r="G24" s="47" t="str">
        <f>Strings!E25</f>
        <v>Dark Knight</v>
      </c>
      <c r="K24" s="89" t="str">
        <f t="shared" si="1"/>
        <v>015</v>
      </c>
      <c r="L24" s="95" t="s">
        <v>1065</v>
      </c>
      <c r="M24" s="75">
        <f t="shared" si="6"/>
        <v>22</v>
      </c>
      <c r="N24" s="75" t="str">
        <f t="shared" si="3"/>
        <v xml:space="preserve">1E5, </v>
      </c>
      <c r="O24" s="75">
        <f t="shared" si="4"/>
        <v>0</v>
      </c>
      <c r="P24" s="75">
        <f t="shared" si="2"/>
        <v>0</v>
      </c>
      <c r="Q24" s="77" t="str">
        <f>$D$12&amp;", "&amp;$D$158</f>
        <v>0B Black Magic, 9D Black Magic</v>
      </c>
      <c r="R24" s="88">
        <f t="shared" si="5"/>
        <v>0</v>
      </c>
      <c r="S24" s="77" t="s">
        <v>406</v>
      </c>
      <c r="T24" s="88">
        <f t="shared" si="5"/>
        <v>0</v>
      </c>
      <c r="U24" s="77" t="str">
        <f>$E$87</f>
        <v>Lightning Bow</v>
      </c>
      <c r="V24" s="88">
        <f t="shared" si="5"/>
        <v>0</v>
      </c>
      <c r="W24" s="77" t="s">
        <v>406</v>
      </c>
      <c r="X24" s="54" t="s">
        <v>406</v>
      </c>
    </row>
    <row r="25" spans="3:25">
      <c r="C25" s="47" t="str">
        <f t="shared" si="0"/>
        <v>18</v>
      </c>
      <c r="D25" s="47" t="str">
        <f>C25&amp;" "&amp;Strings!D26</f>
        <v>18 Mimic</v>
      </c>
      <c r="E25" s="47" t="str">
        <f>Strings!C26</f>
        <v>Coral Sword</v>
      </c>
      <c r="F25" s="47" t="str">
        <f>Strings!B26</f>
        <v>Ice</v>
      </c>
      <c r="G25" s="47" t="str">
        <f>Strings!E26</f>
        <v>Cardinal</v>
      </c>
      <c r="K25" s="89" t="str">
        <f t="shared" si="1"/>
        <v>016</v>
      </c>
      <c r="L25" s="95" t="s">
        <v>1066</v>
      </c>
      <c r="M25" s="75">
        <f t="shared" si="6"/>
        <v>23</v>
      </c>
      <c r="N25" s="75" t="str">
        <f t="shared" si="3"/>
        <v xml:space="preserve">1FC, </v>
      </c>
      <c r="O25" s="75">
        <f t="shared" si="4"/>
        <v>0</v>
      </c>
      <c r="P25" s="75">
        <f t="shared" si="2"/>
        <v>0</v>
      </c>
      <c r="Q25" s="77" t="str">
        <f>$D$12&amp;", "&amp;$D$72&amp;", "&amp;$D$158</f>
        <v>0B Black Magic, 47 All Magic, 9D Black Magic</v>
      </c>
      <c r="R25" s="88">
        <f t="shared" si="5"/>
        <v>0</v>
      </c>
      <c r="S25" s="77" t="s">
        <v>406</v>
      </c>
      <c r="T25" s="88">
        <f t="shared" si="5"/>
        <v>0</v>
      </c>
      <c r="U25" s="77" t="s">
        <v>406</v>
      </c>
      <c r="V25" s="88">
        <f t="shared" si="5"/>
        <v>0</v>
      </c>
      <c r="W25" s="77" t="s">
        <v>406</v>
      </c>
      <c r="X25" s="54" t="s">
        <v>406</v>
      </c>
    </row>
    <row r="26" spans="3:25">
      <c r="C26" s="47" t="str">
        <f t="shared" si="0"/>
        <v>19</v>
      </c>
      <c r="D26" s="47" t="str">
        <f>C26&amp;" "&amp;Strings!D27</f>
        <v>19 Guts</v>
      </c>
      <c r="E26" s="47" t="str">
        <f>Strings!C27</f>
        <v>Ancient Sword</v>
      </c>
      <c r="F26" s="47" t="str">
        <f>Strings!B27</f>
        <v>Ice 2</v>
      </c>
      <c r="G26" s="47" t="str">
        <f>Strings!E27</f>
        <v>Heaven Knight</v>
      </c>
      <c r="K26" s="89" t="str">
        <f t="shared" si="1"/>
        <v>017</v>
      </c>
      <c r="L26" s="95" t="s">
        <v>1067</v>
      </c>
      <c r="M26" s="75">
        <f t="shared" si="6"/>
        <v>24</v>
      </c>
      <c r="N26" s="75" t="str">
        <f t="shared" si="3"/>
        <v/>
      </c>
      <c r="O26" s="75">
        <f t="shared" si="4"/>
        <v>0</v>
      </c>
      <c r="P26" s="75">
        <f t="shared" si="2"/>
        <v>0</v>
      </c>
      <c r="Q26" s="77" t="str">
        <f>$D$12&amp;", "&amp;$D$121</f>
        <v>0B Black Magic, 78 All Magic</v>
      </c>
      <c r="R26" s="88">
        <f t="shared" si="5"/>
        <v>0</v>
      </c>
      <c r="S26" s="77" t="s">
        <v>406</v>
      </c>
      <c r="T26" s="88">
        <f t="shared" si="5"/>
        <v>0</v>
      </c>
      <c r="U26" s="77" t="s">
        <v>406</v>
      </c>
      <c r="V26" s="88">
        <f t="shared" si="5"/>
        <v>0</v>
      </c>
      <c r="W26" s="77" t="s">
        <v>406</v>
      </c>
      <c r="X26" s="54" t="s">
        <v>406</v>
      </c>
    </row>
    <row r="27" spans="3:25">
      <c r="C27" s="47" t="str">
        <f t="shared" si="0"/>
        <v>1A</v>
      </c>
      <c r="D27" s="47" t="str">
        <f>C27&amp;" "&amp;Strings!D28</f>
        <v>1A Guts</v>
      </c>
      <c r="E27" s="47" t="str">
        <f>Strings!C28</f>
        <v>Sleep Sword</v>
      </c>
      <c r="F27" s="47" t="str">
        <f>Strings!B28</f>
        <v>Ice 3</v>
      </c>
      <c r="G27" s="47" t="str">
        <f>Strings!E28</f>
        <v>Hell Knight</v>
      </c>
      <c r="K27" s="89" t="str">
        <f t="shared" si="1"/>
        <v>018</v>
      </c>
      <c r="L27" s="95" t="s">
        <v>1068</v>
      </c>
      <c r="M27" s="75">
        <f t="shared" si="6"/>
        <v>25</v>
      </c>
      <c r="N27" s="75" t="str">
        <f t="shared" si="3"/>
        <v/>
      </c>
      <c r="O27" s="75">
        <f t="shared" si="4"/>
        <v>0</v>
      </c>
      <c r="P27" s="75">
        <f t="shared" si="2"/>
        <v>0</v>
      </c>
      <c r="Q27" s="77" t="str">
        <f>$D$12&amp;", "&amp;$D$164</f>
        <v>0B Black Magic, A3 Black Magic</v>
      </c>
      <c r="R27" s="88">
        <f t="shared" si="5"/>
        <v>0</v>
      </c>
      <c r="S27" s="77" t="s">
        <v>406</v>
      </c>
      <c r="T27" s="88">
        <f t="shared" si="5"/>
        <v>0</v>
      </c>
      <c r="U27" s="77" t="str">
        <f>$E$55</f>
        <v>Ice Rod</v>
      </c>
      <c r="V27" s="88">
        <f t="shared" si="5"/>
        <v>0</v>
      </c>
      <c r="W27" s="77" t="s">
        <v>406</v>
      </c>
      <c r="X27" s="54" t="s">
        <v>406</v>
      </c>
    </row>
    <row r="28" spans="3:25">
      <c r="C28" s="47" t="str">
        <f t="shared" si="0"/>
        <v>1B</v>
      </c>
      <c r="D28" s="47" t="str">
        <f>C28&amp;" "&amp;Strings!D29</f>
        <v>1B Guts</v>
      </c>
      <c r="E28" s="47" t="str">
        <f>Strings!C29</f>
        <v>Platinum Sword</v>
      </c>
      <c r="F28" s="47" t="str">
        <f>Strings!B29</f>
        <v>Ice 4</v>
      </c>
      <c r="G28" s="47" t="str">
        <f>Strings!E29</f>
        <v>Arc Knight</v>
      </c>
      <c r="K28" s="89" t="str">
        <f t="shared" si="1"/>
        <v>019</v>
      </c>
      <c r="L28" s="95" t="s">
        <v>1069</v>
      </c>
      <c r="M28" s="75">
        <f t="shared" si="6"/>
        <v>26</v>
      </c>
      <c r="N28" s="75" t="str">
        <f t="shared" si="3"/>
        <v/>
      </c>
      <c r="O28" s="75">
        <f t="shared" si="4"/>
        <v>0</v>
      </c>
      <c r="P28" s="75">
        <f t="shared" si="2"/>
        <v>0</v>
      </c>
      <c r="Q28" s="77" t="str">
        <f>$D$12&amp;", "&amp;$D$158</f>
        <v>0B Black Magic, 9D Black Magic</v>
      </c>
      <c r="R28" s="88">
        <f t="shared" si="5"/>
        <v>0</v>
      </c>
      <c r="S28" s="77" t="s">
        <v>406</v>
      </c>
      <c r="T28" s="88">
        <f t="shared" si="5"/>
        <v>0</v>
      </c>
      <c r="U28" s="77" t="str">
        <f>$E$30</f>
        <v>Ice Brand</v>
      </c>
      <c r="V28" s="88">
        <f t="shared" si="5"/>
        <v>0</v>
      </c>
      <c r="W28" s="77" t="s">
        <v>406</v>
      </c>
      <c r="X28" s="54" t="s">
        <v>406</v>
      </c>
    </row>
    <row r="29" spans="3:25">
      <c r="C29" s="47" t="str">
        <f t="shared" si="0"/>
        <v>1C</v>
      </c>
      <c r="D29" s="47" t="str">
        <f>C29&amp;" "&amp;Strings!D30</f>
        <v>1C Guts</v>
      </c>
      <c r="E29" s="47" t="str">
        <f>Strings!C30</f>
        <v>Diamond Sword</v>
      </c>
      <c r="F29" s="47" t="str">
        <f>Strings!B30</f>
        <v>Poison</v>
      </c>
      <c r="G29" s="47" t="str">
        <f>Strings!E30</f>
        <v>Delita's Sis</v>
      </c>
      <c r="K29" s="89" t="str">
        <f t="shared" si="1"/>
        <v>01A</v>
      </c>
      <c r="L29" s="95" t="s">
        <v>1070</v>
      </c>
      <c r="M29" s="75">
        <f t="shared" si="6"/>
        <v>27</v>
      </c>
      <c r="N29" s="75" t="str">
        <f t="shared" si="3"/>
        <v/>
      </c>
      <c r="O29" s="75">
        <f t="shared" si="4"/>
        <v>0</v>
      </c>
      <c r="P29" s="75">
        <f t="shared" si="2"/>
        <v>0</v>
      </c>
      <c r="Q29" s="77" t="str">
        <f>$D$12&amp;", "&amp;$D$72&amp;", "&amp;$D$158</f>
        <v>0B Black Magic, 47 All Magic, 9D Black Magic</v>
      </c>
      <c r="R29" s="88">
        <f t="shared" si="5"/>
        <v>0</v>
      </c>
      <c r="S29" s="77" t="s">
        <v>406</v>
      </c>
      <c r="T29" s="88">
        <f t="shared" si="5"/>
        <v>0</v>
      </c>
      <c r="U29" s="77" t="s">
        <v>406</v>
      </c>
      <c r="V29" s="88">
        <f t="shared" si="5"/>
        <v>0</v>
      </c>
      <c r="W29" s="77" t="s">
        <v>406</v>
      </c>
      <c r="X29" s="54" t="s">
        <v>406</v>
      </c>
    </row>
    <row r="30" spans="3:25">
      <c r="C30" s="47" t="str">
        <f t="shared" si="0"/>
        <v>1D</v>
      </c>
      <c r="D30" s="47" t="str">
        <f>C30&amp;" "&amp;Strings!D31</f>
        <v>1D Holy Sword</v>
      </c>
      <c r="E30" s="47" t="str">
        <f>Strings!C31</f>
        <v>Ice Brand</v>
      </c>
      <c r="F30" s="47" t="str">
        <f>Strings!B31</f>
        <v>Frog</v>
      </c>
      <c r="G30" s="47" t="str">
        <f>Strings!E31</f>
        <v>Arc Duke</v>
      </c>
      <c r="K30" s="89" t="str">
        <f t="shared" si="1"/>
        <v>01B</v>
      </c>
      <c r="L30" s="95" t="s">
        <v>1071</v>
      </c>
      <c r="M30" s="75">
        <f t="shared" si="6"/>
        <v>28</v>
      </c>
      <c r="N30" s="75" t="str">
        <f t="shared" si="3"/>
        <v/>
      </c>
      <c r="O30" s="75">
        <f t="shared" si="4"/>
        <v>0</v>
      </c>
      <c r="P30" s="75">
        <f t="shared" si="2"/>
        <v>0</v>
      </c>
      <c r="Q30" s="77" t="str">
        <f>$D$12&amp;", "&amp;$D$121</f>
        <v>0B Black Magic, 78 All Magic</v>
      </c>
      <c r="R30" s="88">
        <f t="shared" si="5"/>
        <v>0</v>
      </c>
      <c r="S30" s="77" t="s">
        <v>406</v>
      </c>
      <c r="T30" s="88">
        <f t="shared" si="5"/>
        <v>0</v>
      </c>
      <c r="U30" s="77" t="s">
        <v>406</v>
      </c>
      <c r="V30" s="88">
        <f t="shared" si="5"/>
        <v>0</v>
      </c>
      <c r="W30" s="77" t="s">
        <v>406</v>
      </c>
      <c r="X30" s="54" t="s">
        <v>406</v>
      </c>
    </row>
    <row r="31" spans="3:25">
      <c r="C31" s="47" t="str">
        <f t="shared" si="0"/>
        <v>1E</v>
      </c>
      <c r="D31" s="47" t="str">
        <f>C31&amp;" "&amp;Strings!D32</f>
        <v>1E Mighty Sword</v>
      </c>
      <c r="E31" s="47" t="str">
        <f>Strings!C32</f>
        <v>Rune Blade</v>
      </c>
      <c r="F31" s="47" t="str">
        <f>Strings!B32</f>
        <v>Death</v>
      </c>
      <c r="G31" s="47" t="str">
        <f>Strings!E32</f>
        <v>Holy Knight</v>
      </c>
      <c r="K31" s="89" t="str">
        <f t="shared" si="1"/>
        <v>01C</v>
      </c>
      <c r="L31" s="95" t="s">
        <v>1072</v>
      </c>
      <c r="M31" s="75">
        <f t="shared" si="6"/>
        <v>29</v>
      </c>
      <c r="N31" s="75" t="str">
        <f t="shared" si="3"/>
        <v/>
      </c>
      <c r="O31" s="75">
        <f t="shared" si="4"/>
        <v>0</v>
      </c>
      <c r="P31" s="75">
        <f t="shared" si="2"/>
        <v>0</v>
      </c>
      <c r="Q31" s="77" t="str">
        <f>$D$12&amp;", "&amp;$D$158</f>
        <v>0B Black Magic, 9D Black Magic</v>
      </c>
      <c r="R31" s="88">
        <f t="shared" si="5"/>
        <v>0</v>
      </c>
      <c r="S31" s="77" t="s">
        <v>406</v>
      </c>
      <c r="T31" s="88">
        <f t="shared" si="5"/>
        <v>0</v>
      </c>
      <c r="U31" s="77" t="s">
        <v>406</v>
      </c>
      <c r="V31" s="88">
        <f t="shared" si="5"/>
        <v>0</v>
      </c>
      <c r="W31" s="77" t="s">
        <v>406</v>
      </c>
      <c r="X31" s="54" t="s">
        <v>406</v>
      </c>
    </row>
    <row r="32" spans="3:25">
      <c r="C32" s="47" t="str">
        <f t="shared" si="0"/>
        <v>1F</v>
      </c>
      <c r="D32" s="47" t="str">
        <f>C32&amp;" "&amp;Strings!D33</f>
        <v>1F Basic Skill</v>
      </c>
      <c r="E32" s="47" t="str">
        <f>Strings!C33</f>
        <v>Nagrarock</v>
      </c>
      <c r="F32" s="47" t="str">
        <f>Strings!B33</f>
        <v>Flare</v>
      </c>
      <c r="G32" s="47" t="str">
        <f>Strings!E33</f>
        <v>Temple Knight</v>
      </c>
      <c r="K32" s="89" t="str">
        <f t="shared" si="1"/>
        <v>01D</v>
      </c>
      <c r="L32" s="95" t="s">
        <v>1073</v>
      </c>
      <c r="M32" s="75">
        <f t="shared" si="6"/>
        <v>30</v>
      </c>
      <c r="N32" s="75" t="str">
        <f t="shared" si="3"/>
        <v/>
      </c>
      <c r="O32" s="75">
        <f t="shared" si="4"/>
        <v>0</v>
      </c>
      <c r="P32" s="75">
        <f t="shared" si="2"/>
        <v>0</v>
      </c>
      <c r="Q32" s="77" t="str">
        <f>$D$12&amp;", "&amp;$D$158&amp;", "&amp;$D$169</f>
        <v xml:space="preserve">0B Black Magic, 9D Black Magic, A8 </v>
      </c>
      <c r="R32" s="88">
        <f t="shared" si="5"/>
        <v>0</v>
      </c>
      <c r="S32" s="77" t="s">
        <v>406</v>
      </c>
      <c r="T32" s="88">
        <f t="shared" si="5"/>
        <v>0</v>
      </c>
      <c r="U32" s="77" t="s">
        <v>406</v>
      </c>
      <c r="V32" s="88">
        <f t="shared" si="5"/>
        <v>0</v>
      </c>
      <c r="W32" s="77" t="s">
        <v>406</v>
      </c>
      <c r="X32" s="54" t="s">
        <v>406</v>
      </c>
    </row>
    <row r="33" spans="3:24">
      <c r="C33" s="47" t="str">
        <f t="shared" si="0"/>
        <v>20</v>
      </c>
      <c r="D33" s="47" t="str">
        <f>C33&amp;" "&amp;Strings!D34</f>
        <v>20 Dark Sword</v>
      </c>
      <c r="E33" s="47" t="str">
        <f>Strings!C34</f>
        <v>Materia Blade</v>
      </c>
      <c r="F33" s="47" t="str">
        <f>Strings!B34</f>
        <v>Haste</v>
      </c>
      <c r="G33" s="47" t="str">
        <f>Strings!E34</f>
        <v>White Knight</v>
      </c>
      <c r="K33" s="89" t="str">
        <f t="shared" si="1"/>
        <v>01E</v>
      </c>
      <c r="L33" s="95" t="s">
        <v>1074</v>
      </c>
      <c r="M33" s="75">
        <f t="shared" si="6"/>
        <v>31</v>
      </c>
      <c r="N33" s="75" t="str">
        <f t="shared" si="3"/>
        <v/>
      </c>
      <c r="O33" s="75">
        <f t="shared" si="4"/>
        <v>0</v>
      </c>
      <c r="P33" s="75">
        <f t="shared" si="2"/>
        <v>0</v>
      </c>
      <c r="Q33" s="77" t="str">
        <f>$D$12&amp;", "&amp;$D$158</f>
        <v>0B Black Magic, 9D Black Magic</v>
      </c>
      <c r="R33" s="88">
        <f t="shared" si="5"/>
        <v>0</v>
      </c>
      <c r="S33" s="77" t="s">
        <v>406</v>
      </c>
      <c r="T33" s="88">
        <f t="shared" si="5"/>
        <v>0</v>
      </c>
      <c r="U33" s="77" t="s">
        <v>406</v>
      </c>
      <c r="V33" s="88">
        <f t="shared" si="5"/>
        <v>0</v>
      </c>
      <c r="W33" s="77" t="s">
        <v>406</v>
      </c>
      <c r="X33" s="54" t="s">
        <v>406</v>
      </c>
    </row>
    <row r="34" spans="3:24">
      <c r="C34" s="47" t="str">
        <f t="shared" si="0"/>
        <v>21</v>
      </c>
      <c r="D34" s="47" t="str">
        <f>C34&amp;" "&amp;Strings!D35</f>
        <v>21 Holy Sword</v>
      </c>
      <c r="E34" s="47" t="str">
        <f>Strings!C35</f>
        <v>Defender</v>
      </c>
      <c r="F34" s="47" t="str">
        <f>Strings!B35</f>
        <v>Haste 2</v>
      </c>
      <c r="G34" s="47" t="str">
        <f>Strings!E35</f>
        <v>Arc Witch</v>
      </c>
      <c r="K34" s="89" t="str">
        <f t="shared" si="1"/>
        <v>01F</v>
      </c>
      <c r="L34" s="95" t="s">
        <v>1075</v>
      </c>
      <c r="M34" s="75">
        <f t="shared" si="6"/>
        <v>32</v>
      </c>
      <c r="N34" s="75" t="str">
        <f t="shared" si="3"/>
        <v/>
      </c>
      <c r="O34" s="75">
        <f t="shared" si="4"/>
        <v>0</v>
      </c>
      <c r="P34" s="75">
        <f t="shared" si="2"/>
        <v>0</v>
      </c>
      <c r="Q34" s="77" t="str">
        <f>$D$12&amp;", "&amp;$D$73&amp;", "&amp;$D$121</f>
        <v>0B Black Magic, 48 All Magic, 78 All Magic</v>
      </c>
      <c r="R34" s="88">
        <f t="shared" si="5"/>
        <v>0</v>
      </c>
      <c r="S34" s="77" t="s">
        <v>406</v>
      </c>
      <c r="T34" s="88">
        <f t="shared" si="5"/>
        <v>0</v>
      </c>
      <c r="U34" s="77" t="s">
        <v>406</v>
      </c>
      <c r="V34" s="88">
        <f t="shared" si="5"/>
        <v>0</v>
      </c>
      <c r="W34" s="77" t="s">
        <v>406</v>
      </c>
      <c r="X34" s="54" t="s">
        <v>406</v>
      </c>
    </row>
    <row r="35" spans="3:24">
      <c r="C35" s="47" t="str">
        <f t="shared" si="0"/>
        <v>22</v>
      </c>
      <c r="D35" s="47" t="str">
        <f>C35&amp;" "&amp;Strings!D36</f>
        <v>22 Holy Sword</v>
      </c>
      <c r="E35" s="47" t="str">
        <f>Strings!C36</f>
        <v>Save the Queen</v>
      </c>
      <c r="F35" s="47" t="str">
        <f>Strings!B36</f>
        <v>Slow</v>
      </c>
      <c r="G35" s="47" t="str">
        <f>Strings!E36</f>
        <v>Engineer</v>
      </c>
      <c r="K35" s="89" t="str">
        <f t="shared" si="1"/>
        <v>020</v>
      </c>
      <c r="L35" s="95" t="s">
        <v>1076</v>
      </c>
      <c r="M35" s="75">
        <f t="shared" si="6"/>
        <v>33</v>
      </c>
      <c r="N35" s="75" t="str">
        <f t="shared" si="3"/>
        <v/>
      </c>
      <c r="O35" s="75">
        <f t="shared" si="4"/>
        <v>0</v>
      </c>
      <c r="P35" s="75">
        <f t="shared" si="2"/>
        <v>0</v>
      </c>
      <c r="Q35" s="77" t="str">
        <f t="shared" ref="Q35:Q42" si="8">$D$13&amp;", "&amp;$D$159</f>
        <v>0C Time Magic, 9E Time Magic</v>
      </c>
      <c r="R35" s="88">
        <f t="shared" si="5"/>
        <v>0</v>
      </c>
      <c r="S35" s="77" t="s">
        <v>406</v>
      </c>
      <c r="T35" s="88">
        <f t="shared" si="5"/>
        <v>0</v>
      </c>
      <c r="U35" s="77" t="s">
        <v>406</v>
      </c>
      <c r="V35" s="88">
        <f t="shared" si="5"/>
        <v>0</v>
      </c>
      <c r="W35" s="77" t="s">
        <v>406</v>
      </c>
      <c r="X35" s="54" t="s">
        <v>406</v>
      </c>
    </row>
    <row r="36" spans="3:24">
      <c r="C36" s="47" t="str">
        <f t="shared" si="0"/>
        <v>23</v>
      </c>
      <c r="D36" s="47" t="str">
        <f>C36&amp;" "&amp;Strings!D37</f>
        <v>23 Magic</v>
      </c>
      <c r="E36" s="47" t="str">
        <f>Strings!C37</f>
        <v>Excalibur</v>
      </c>
      <c r="F36" s="47" t="str">
        <f>Strings!B37</f>
        <v>Slow 2</v>
      </c>
      <c r="G36" s="47" t="str">
        <f>Strings!E37</f>
        <v>Bi-Count</v>
      </c>
      <c r="K36" s="89" t="str">
        <f t="shared" si="1"/>
        <v>021</v>
      </c>
      <c r="L36" s="95" t="s">
        <v>1077</v>
      </c>
      <c r="M36" s="75">
        <f t="shared" si="6"/>
        <v>34</v>
      </c>
      <c r="N36" s="75" t="str">
        <f t="shared" si="3"/>
        <v/>
      </c>
      <c r="O36" s="75">
        <f t="shared" si="4"/>
        <v>0</v>
      </c>
      <c r="P36" s="75">
        <f t="shared" si="2"/>
        <v>0</v>
      </c>
      <c r="Q36" s="77" t="str">
        <f t="shared" si="8"/>
        <v>0C Time Magic, 9E Time Magic</v>
      </c>
      <c r="R36" s="88">
        <f t="shared" si="5"/>
        <v>0</v>
      </c>
      <c r="S36" s="77" t="s">
        <v>406</v>
      </c>
      <c r="T36" s="88">
        <f t="shared" si="5"/>
        <v>0</v>
      </c>
      <c r="U36" s="77" t="s">
        <v>406</v>
      </c>
      <c r="V36" s="88">
        <f t="shared" si="5"/>
        <v>0</v>
      </c>
      <c r="W36" s="77" t="s">
        <v>406</v>
      </c>
      <c r="X36" s="54" t="s">
        <v>406</v>
      </c>
    </row>
    <row r="37" spans="3:24">
      <c r="C37" s="47" t="str">
        <f t="shared" si="0"/>
        <v>24</v>
      </c>
      <c r="D37" s="47" t="str">
        <f>C37&amp;" "&amp;Strings!D38</f>
        <v>24 Holy Magic</v>
      </c>
      <c r="E37" s="47" t="str">
        <f>Strings!C38</f>
        <v>Ragnarok</v>
      </c>
      <c r="F37" s="47" t="str">
        <f>Strings!B38</f>
        <v>Stop</v>
      </c>
      <c r="G37" s="47" t="str">
        <f>Strings!E38</f>
        <v>Divine Knight</v>
      </c>
      <c r="K37" s="89" t="str">
        <f t="shared" si="1"/>
        <v>022</v>
      </c>
      <c r="L37" s="95" t="s">
        <v>1078</v>
      </c>
      <c r="M37" s="75">
        <f t="shared" si="6"/>
        <v>35</v>
      </c>
      <c r="N37" s="75" t="str">
        <f t="shared" si="3"/>
        <v/>
      </c>
      <c r="O37" s="75">
        <f t="shared" si="4"/>
        <v>0</v>
      </c>
      <c r="P37" s="75">
        <f t="shared" si="2"/>
        <v>0</v>
      </c>
      <c r="Q37" s="77" t="str">
        <f t="shared" si="8"/>
        <v>0C Time Magic, 9E Time Magic</v>
      </c>
      <c r="R37" s="88">
        <f t="shared" si="5"/>
        <v>0</v>
      </c>
      <c r="S37" s="77" t="s">
        <v>406</v>
      </c>
      <c r="T37" s="88">
        <f t="shared" si="5"/>
        <v>0</v>
      </c>
      <c r="U37" s="77" t="s">
        <v>406</v>
      </c>
      <c r="V37" s="88">
        <f t="shared" si="5"/>
        <v>0</v>
      </c>
      <c r="W37" s="77" t="s">
        <v>406</v>
      </c>
      <c r="X37" s="54" t="s">
        <v>406</v>
      </c>
    </row>
    <row r="38" spans="3:24">
      <c r="C38" s="47" t="str">
        <f t="shared" si="0"/>
        <v>25</v>
      </c>
      <c r="D38" s="47" t="str">
        <f>C38&amp;" "&amp;Strings!D39</f>
        <v>25 Snipe</v>
      </c>
      <c r="E38" s="47" t="str">
        <f>Strings!C39</f>
        <v>Chaos Blade</v>
      </c>
      <c r="F38" s="47" t="str">
        <f>Strings!B39</f>
        <v>Don't Move</v>
      </c>
      <c r="G38" s="47" t="str">
        <f>Strings!E39</f>
        <v>Divine Knight</v>
      </c>
      <c r="K38" s="89" t="str">
        <f t="shared" si="1"/>
        <v>023</v>
      </c>
      <c r="L38" s="95" t="s">
        <v>1079</v>
      </c>
      <c r="M38" s="75">
        <f t="shared" si="6"/>
        <v>36</v>
      </c>
      <c r="N38" s="75" t="str">
        <f t="shared" si="3"/>
        <v/>
      </c>
      <c r="O38" s="75">
        <f t="shared" si="4"/>
        <v>0</v>
      </c>
      <c r="P38" s="75">
        <f t="shared" si="2"/>
        <v>0</v>
      </c>
      <c r="Q38" s="77" t="str">
        <f t="shared" si="8"/>
        <v>0C Time Magic, 9E Time Magic</v>
      </c>
      <c r="R38" s="88">
        <f t="shared" si="5"/>
        <v>0</v>
      </c>
      <c r="S38" s="77" t="s">
        <v>406</v>
      </c>
      <c r="T38" s="88">
        <f t="shared" si="5"/>
        <v>0</v>
      </c>
      <c r="U38" s="77" t="s">
        <v>406</v>
      </c>
      <c r="V38" s="88">
        <f t="shared" si="5"/>
        <v>0</v>
      </c>
      <c r="W38" s="77" t="s">
        <v>406</v>
      </c>
      <c r="X38" s="54" t="s">
        <v>406</v>
      </c>
    </row>
    <row r="39" spans="3:24">
      <c r="C39" s="47" t="str">
        <f t="shared" si="0"/>
        <v>26</v>
      </c>
      <c r="D39" s="47" t="str">
        <f>C39&amp;" "&amp;Strings!D40</f>
        <v>26 Snipe</v>
      </c>
      <c r="E39" s="47" t="str">
        <f>Strings!C40</f>
        <v>Asura Knife</v>
      </c>
      <c r="F39" s="47" t="str">
        <f>Strings!B40</f>
        <v>Float</v>
      </c>
      <c r="G39" s="47" t="str">
        <f>Strings!E40</f>
        <v>Knight Blade</v>
      </c>
      <c r="K39" s="89" t="str">
        <f t="shared" si="1"/>
        <v>024</v>
      </c>
      <c r="L39" s="95" t="s">
        <v>1080</v>
      </c>
      <c r="M39" s="75">
        <f t="shared" si="6"/>
        <v>37</v>
      </c>
      <c r="N39" s="75" t="str">
        <f t="shared" si="3"/>
        <v/>
      </c>
      <c r="O39" s="75">
        <f t="shared" si="4"/>
        <v>0</v>
      </c>
      <c r="P39" s="75">
        <f t="shared" si="2"/>
        <v>0</v>
      </c>
      <c r="Q39" s="77" t="str">
        <f t="shared" si="8"/>
        <v>0C Time Magic, 9E Time Magic</v>
      </c>
      <c r="R39" s="88">
        <f t="shared" si="5"/>
        <v>0</v>
      </c>
      <c r="S39" s="77" t="s">
        <v>406</v>
      </c>
      <c r="T39" s="88">
        <f t="shared" si="5"/>
        <v>0</v>
      </c>
      <c r="U39" s="77" t="s">
        <v>406</v>
      </c>
      <c r="V39" s="88">
        <f t="shared" si="5"/>
        <v>0</v>
      </c>
      <c r="W39" s="77" t="s">
        <v>406</v>
      </c>
      <c r="X39" s="54" t="s">
        <v>406</v>
      </c>
    </row>
    <row r="40" spans="3:24">
      <c r="C40" s="47" t="str">
        <f t="shared" si="0"/>
        <v>27</v>
      </c>
      <c r="D40" s="47" t="str">
        <f>C40&amp;" "&amp;Strings!D41</f>
        <v>27 Dark Sword</v>
      </c>
      <c r="E40" s="47" t="str">
        <f>Strings!C41</f>
        <v>Koutetsu Knife</v>
      </c>
      <c r="F40" s="47" t="str">
        <f>Strings!B41</f>
        <v>Reflect</v>
      </c>
      <c r="G40" s="47" t="str">
        <f>Strings!E41</f>
        <v>Sorceror</v>
      </c>
      <c r="K40" s="89" t="str">
        <f t="shared" si="1"/>
        <v>025</v>
      </c>
      <c r="L40" s="95" t="s">
        <v>1081</v>
      </c>
      <c r="M40" s="75">
        <f t="shared" si="6"/>
        <v>38</v>
      </c>
      <c r="N40" s="75" t="str">
        <f t="shared" si="3"/>
        <v/>
      </c>
      <c r="O40" s="75">
        <f t="shared" si="4"/>
        <v>0</v>
      </c>
      <c r="P40" s="75">
        <f t="shared" si="2"/>
        <v>0</v>
      </c>
      <c r="Q40" s="77" t="str">
        <f t="shared" si="8"/>
        <v>0C Time Magic, 9E Time Magic</v>
      </c>
      <c r="R40" s="88">
        <f t="shared" si="5"/>
        <v>0</v>
      </c>
      <c r="S40" s="77" t="s">
        <v>406</v>
      </c>
      <c r="T40" s="88">
        <f t="shared" si="5"/>
        <v>0</v>
      </c>
      <c r="U40" s="77" t="s">
        <v>406</v>
      </c>
      <c r="V40" s="88">
        <f t="shared" si="5"/>
        <v>0</v>
      </c>
      <c r="W40" s="77" t="s">
        <v>406</v>
      </c>
      <c r="X40" s="54" t="s">
        <v>406</v>
      </c>
    </row>
    <row r="41" spans="3:24">
      <c r="C41" s="47" t="str">
        <f t="shared" si="0"/>
        <v>28</v>
      </c>
      <c r="D41" s="47" t="str">
        <f>C41&amp;" "&amp;Strings!D42</f>
        <v>28 Holy Sword</v>
      </c>
      <c r="E41" s="47" t="str">
        <f>Strings!C42</f>
        <v>Bizen Boat</v>
      </c>
      <c r="F41" s="47" t="str">
        <f>Strings!B42</f>
        <v/>
      </c>
      <c r="G41" s="47" t="str">
        <f>Strings!E42</f>
        <v>White Knight</v>
      </c>
      <c r="K41" s="89" t="str">
        <f t="shared" si="1"/>
        <v>026</v>
      </c>
      <c r="L41" s="95" t="s">
        <v>1082</v>
      </c>
      <c r="M41" s="75">
        <f t="shared" si="6"/>
        <v>39</v>
      </c>
      <c r="N41" s="75" t="str">
        <f t="shared" si="3"/>
        <v/>
      </c>
      <c r="O41" s="75">
        <f t="shared" si="4"/>
        <v>0</v>
      </c>
      <c r="P41" s="75">
        <f t="shared" si="2"/>
        <v>0</v>
      </c>
      <c r="Q41" s="77" t="str">
        <f t="shared" si="8"/>
        <v>0C Time Magic, 9E Time Magic</v>
      </c>
      <c r="R41" s="88">
        <f t="shared" si="5"/>
        <v>0</v>
      </c>
      <c r="S41" s="77" t="s">
        <v>406</v>
      </c>
      <c r="T41" s="88">
        <f t="shared" si="5"/>
        <v>0</v>
      </c>
      <c r="U41" s="77" t="s">
        <v>406</v>
      </c>
      <c r="V41" s="88">
        <f t="shared" si="5"/>
        <v>0</v>
      </c>
      <c r="W41" s="77" t="s">
        <v>406</v>
      </c>
      <c r="X41" s="54" t="s">
        <v>406</v>
      </c>
    </row>
    <row r="42" spans="3:24">
      <c r="C42" s="47" t="str">
        <f t="shared" si="0"/>
        <v>29</v>
      </c>
      <c r="D42" s="47" t="str">
        <f>C42&amp;" "&amp;Strings!D43</f>
        <v>29 Limit</v>
      </c>
      <c r="E42" s="47" t="str">
        <f>Strings!C43</f>
        <v>Murasame</v>
      </c>
      <c r="F42" s="47" t="str">
        <f>Strings!B43</f>
        <v>Quick</v>
      </c>
      <c r="G42" s="47" t="str">
        <f>Strings!E43</f>
        <v>Heaven Knight</v>
      </c>
      <c r="K42" s="89" t="str">
        <f t="shared" si="1"/>
        <v>027</v>
      </c>
      <c r="L42" s="95" t="s">
        <v>1083</v>
      </c>
      <c r="M42" s="75">
        <f t="shared" si="6"/>
        <v>40</v>
      </c>
      <c r="N42" s="75" t="str">
        <f t="shared" si="3"/>
        <v/>
      </c>
      <c r="O42" s="75">
        <f t="shared" si="4"/>
        <v>0</v>
      </c>
      <c r="P42" s="75">
        <f t="shared" si="2"/>
        <v>0</v>
      </c>
      <c r="Q42" s="77" t="str">
        <f t="shared" si="8"/>
        <v>0C Time Magic, 9E Time Magic</v>
      </c>
      <c r="R42" s="88">
        <f t="shared" si="5"/>
        <v>0</v>
      </c>
      <c r="S42" s="77" t="s">
        <v>406</v>
      </c>
      <c r="T42" s="88">
        <f t="shared" si="5"/>
        <v>0</v>
      </c>
      <c r="U42" s="77" t="s">
        <v>406</v>
      </c>
      <c r="V42" s="88">
        <f t="shared" si="5"/>
        <v>0</v>
      </c>
      <c r="W42" s="77" t="s">
        <v>406</v>
      </c>
      <c r="X42" s="54" t="s">
        <v>406</v>
      </c>
    </row>
    <row r="43" spans="3:24">
      <c r="C43" s="47" t="str">
        <f t="shared" si="0"/>
        <v>2A</v>
      </c>
      <c r="D43" s="47" t="str">
        <f>C43&amp;" "&amp;Strings!D44</f>
        <v>2A White-aid</v>
      </c>
      <c r="E43" s="47" t="str">
        <f>Strings!C44</f>
        <v>Heaven's Cloud</v>
      </c>
      <c r="F43" s="47" t="str">
        <f>Strings!B44</f>
        <v>Demi</v>
      </c>
      <c r="G43" s="47" t="str">
        <f>Strings!E44</f>
        <v>Divine Knight</v>
      </c>
      <c r="K43" s="89" t="str">
        <f t="shared" si="1"/>
        <v>028</v>
      </c>
      <c r="L43" s="95" t="s">
        <v>406</v>
      </c>
      <c r="M43" s="75">
        <f t="shared" si="6"/>
        <v>41</v>
      </c>
      <c r="N43" s="75" t="str">
        <f t="shared" si="3"/>
        <v/>
      </c>
      <c r="O43" s="75">
        <f t="shared" si="4"/>
        <v>1</v>
      </c>
      <c r="P43" s="75">
        <f t="shared" si="2"/>
        <v>1</v>
      </c>
      <c r="Q43" s="77" t="s">
        <v>406</v>
      </c>
      <c r="R43" s="88">
        <f t="shared" si="5"/>
        <v>1</v>
      </c>
      <c r="S43" s="77" t="s">
        <v>406</v>
      </c>
      <c r="T43" s="88">
        <f t="shared" si="5"/>
        <v>1</v>
      </c>
      <c r="U43" s="77" t="s">
        <v>406</v>
      </c>
      <c r="V43" s="88">
        <f t="shared" si="5"/>
        <v>1</v>
      </c>
      <c r="W43" s="77" t="s">
        <v>406</v>
      </c>
      <c r="X43" s="54" t="s">
        <v>406</v>
      </c>
    </row>
    <row r="44" spans="3:24">
      <c r="C44" s="47" t="str">
        <f t="shared" si="0"/>
        <v>2B</v>
      </c>
      <c r="D44" s="47" t="str">
        <f>C44&amp;" "&amp;Strings!D45</f>
        <v>2B Dragon</v>
      </c>
      <c r="E44" s="47" t="str">
        <f>Strings!C45</f>
        <v>Kiyomori</v>
      </c>
      <c r="F44" s="47" t="str">
        <f>Strings!B45</f>
        <v>Demi 2</v>
      </c>
      <c r="G44" s="47" t="str">
        <f>Strings!E45</f>
        <v>Engineer</v>
      </c>
      <c r="K44" s="89" t="str">
        <f t="shared" si="1"/>
        <v>029</v>
      </c>
      <c r="L44" s="95" t="s">
        <v>1084</v>
      </c>
      <c r="M44" s="75">
        <f t="shared" si="6"/>
        <v>42</v>
      </c>
      <c r="N44" s="75" t="str">
        <f t="shared" si="3"/>
        <v/>
      </c>
      <c r="O44" s="75">
        <f t="shared" si="4"/>
        <v>1</v>
      </c>
      <c r="P44" s="75">
        <f t="shared" si="2"/>
        <v>0</v>
      </c>
      <c r="Q44" s="77" t="str">
        <f>$D$13&amp;", "&amp;$D$159</f>
        <v>0C Time Magic, 9E Time Magic</v>
      </c>
      <c r="R44" s="88">
        <f t="shared" si="5"/>
        <v>0</v>
      </c>
      <c r="S44" s="77" t="s">
        <v>406</v>
      </c>
      <c r="T44" s="88">
        <f t="shared" si="5"/>
        <v>0</v>
      </c>
      <c r="U44" s="77" t="s">
        <v>406</v>
      </c>
      <c r="V44" s="88">
        <f t="shared" si="5"/>
        <v>0</v>
      </c>
      <c r="W44" s="77" t="s">
        <v>406</v>
      </c>
      <c r="X44" s="54" t="s">
        <v>406</v>
      </c>
    </row>
    <row r="45" spans="3:24">
      <c r="C45" s="47" t="str">
        <f t="shared" si="0"/>
        <v>2C</v>
      </c>
      <c r="D45" s="47" t="str">
        <f>C45&amp;" "&amp;Strings!D46</f>
        <v>2C Breath</v>
      </c>
      <c r="E45" s="47" t="str">
        <f>Strings!C46</f>
        <v>Muramasa</v>
      </c>
      <c r="F45" s="47" t="str">
        <f>Strings!B46</f>
        <v>Meteor</v>
      </c>
      <c r="G45" s="47" t="str">
        <f>Strings!E46</f>
        <v>Cleric</v>
      </c>
      <c r="K45" s="89" t="str">
        <f t="shared" si="1"/>
        <v>02A</v>
      </c>
      <c r="L45" s="95" t="s">
        <v>1085</v>
      </c>
      <c r="M45" s="75">
        <f t="shared" si="6"/>
        <v>43</v>
      </c>
      <c r="N45" s="75" t="str">
        <f t="shared" si="3"/>
        <v/>
      </c>
      <c r="O45" s="75">
        <f t="shared" si="4"/>
        <v>1</v>
      </c>
      <c r="P45" s="75">
        <f t="shared" si="2"/>
        <v>0</v>
      </c>
      <c r="Q45" s="77" t="str">
        <f>$D$13&amp;", "&amp;$D$159</f>
        <v>0C Time Magic, 9E Time Magic</v>
      </c>
      <c r="R45" s="88">
        <f t="shared" si="5"/>
        <v>0</v>
      </c>
      <c r="S45" s="77" t="s">
        <v>406</v>
      </c>
      <c r="T45" s="88">
        <f t="shared" si="5"/>
        <v>0</v>
      </c>
      <c r="U45" s="77" t="s">
        <v>406</v>
      </c>
      <c r="V45" s="88">
        <f t="shared" si="5"/>
        <v>0</v>
      </c>
      <c r="W45" s="77" t="s">
        <v>406</v>
      </c>
      <c r="X45" s="54" t="s">
        <v>406</v>
      </c>
    </row>
    <row r="46" spans="3:24">
      <c r="C46" s="47" t="str">
        <f t="shared" si="0"/>
        <v>2D</v>
      </c>
      <c r="D46" s="47" t="str">
        <f>C46&amp;" "&amp;Strings!D47</f>
        <v>2D Truth</v>
      </c>
      <c r="E46" s="47" t="str">
        <f>Strings!C47</f>
        <v>Kikuichimoji</v>
      </c>
      <c r="F46" s="47" t="str">
        <f>Strings!B47</f>
        <v/>
      </c>
      <c r="G46" s="47" t="str">
        <f>Strings!E47</f>
        <v>Assassin</v>
      </c>
      <c r="K46" s="89" t="str">
        <f t="shared" si="1"/>
        <v>02B</v>
      </c>
      <c r="L46" s="95" t="s">
        <v>1086</v>
      </c>
      <c r="M46" s="75">
        <f t="shared" si="6"/>
        <v>44</v>
      </c>
      <c r="N46" s="75" t="str">
        <f t="shared" si="3"/>
        <v/>
      </c>
      <c r="O46" s="75">
        <f t="shared" si="4"/>
        <v>1</v>
      </c>
      <c r="P46" s="75">
        <f t="shared" si="2"/>
        <v>0</v>
      </c>
      <c r="Q46" s="77" t="str">
        <f>$D$13&amp;", "&amp;$D$73&amp;", "&amp;$D$121&amp;", "&amp;$D$159</f>
        <v>0C Time Magic, 48 All Magic, 78 All Magic, 9E Time Magic</v>
      </c>
      <c r="R46" s="88">
        <f t="shared" si="5"/>
        <v>0</v>
      </c>
      <c r="S46" s="77" t="s">
        <v>406</v>
      </c>
      <c r="T46" s="88">
        <f t="shared" si="5"/>
        <v>0</v>
      </c>
      <c r="U46" s="77" t="s">
        <v>406</v>
      </c>
      <c r="V46" s="88">
        <f t="shared" si="5"/>
        <v>0</v>
      </c>
      <c r="W46" s="77" t="s">
        <v>406</v>
      </c>
      <c r="X46" s="54" t="s">
        <v>406</v>
      </c>
    </row>
    <row r="47" spans="3:24">
      <c r="C47" s="47" t="str">
        <f t="shared" si="0"/>
        <v>2E</v>
      </c>
      <c r="D47" s="47" t="str">
        <f>C47&amp;" "&amp;Strings!D48</f>
        <v>2E Un-truth</v>
      </c>
      <c r="E47" s="47" t="str">
        <f>Strings!C48</f>
        <v>Masamune</v>
      </c>
      <c r="F47" s="47" t="str">
        <f>Strings!B48</f>
        <v>Blind</v>
      </c>
      <c r="G47" s="47" t="str">
        <f>Strings!E48</f>
        <v>Assassin</v>
      </c>
      <c r="K47" s="89" t="str">
        <f t="shared" si="1"/>
        <v>02C</v>
      </c>
      <c r="L47" s="95" t="s">
        <v>1087</v>
      </c>
      <c r="M47" s="75">
        <f t="shared" si="6"/>
        <v>45</v>
      </c>
      <c r="N47" s="75" t="str">
        <f t="shared" si="3"/>
        <v/>
      </c>
      <c r="O47" s="75">
        <f t="shared" si="4"/>
        <v>1</v>
      </c>
      <c r="P47" s="75">
        <f t="shared" si="2"/>
        <v>0</v>
      </c>
      <c r="Q47" s="77" t="str">
        <f>$D$13&amp;", "&amp;$D$113</f>
        <v>0C Time Magic, 70 Dimension Magc</v>
      </c>
      <c r="R47" s="88">
        <f t="shared" si="5"/>
        <v>0</v>
      </c>
      <c r="S47" s="77" t="s">
        <v>406</v>
      </c>
      <c r="T47" s="88">
        <f t="shared" si="5"/>
        <v>0</v>
      </c>
      <c r="U47" s="77" t="s">
        <v>406</v>
      </c>
      <c r="V47" s="88">
        <f t="shared" si="5"/>
        <v>0</v>
      </c>
      <c r="W47" s="77" t="s">
        <v>406</v>
      </c>
      <c r="X47" s="54" t="s">
        <v>406</v>
      </c>
    </row>
    <row r="48" spans="3:24">
      <c r="C48" s="47" t="str">
        <f t="shared" si="0"/>
        <v>2F</v>
      </c>
      <c r="D48" s="47" t="str">
        <f>C48&amp;" "&amp;Strings!D49</f>
        <v>2F Starry Heaven</v>
      </c>
      <c r="E48" s="47" t="str">
        <f>Strings!C49</f>
        <v>Chirijiraden</v>
      </c>
      <c r="F48" s="47" t="str">
        <f>Strings!B49</f>
        <v>Spell Absorb</v>
      </c>
      <c r="G48" s="47" t="str">
        <f>Strings!E49</f>
        <v>Divine Knight</v>
      </c>
      <c r="K48" s="89" t="str">
        <f t="shared" si="1"/>
        <v>02D</v>
      </c>
      <c r="L48" s="95" t="s">
        <v>406</v>
      </c>
      <c r="M48" s="75">
        <f t="shared" si="6"/>
        <v>46</v>
      </c>
      <c r="N48" s="75" t="str">
        <f t="shared" si="3"/>
        <v/>
      </c>
      <c r="O48" s="75">
        <f t="shared" si="4"/>
        <v>2</v>
      </c>
      <c r="P48" s="75">
        <f t="shared" si="2"/>
        <v>1</v>
      </c>
      <c r="Q48" s="77" t="s">
        <v>406</v>
      </c>
      <c r="R48" s="88">
        <f t="shared" si="5"/>
        <v>1</v>
      </c>
      <c r="S48" s="77" t="s">
        <v>406</v>
      </c>
      <c r="T48" s="88">
        <f t="shared" si="5"/>
        <v>1</v>
      </c>
      <c r="U48" s="77" t="s">
        <v>406</v>
      </c>
      <c r="V48" s="88">
        <f t="shared" si="5"/>
        <v>1</v>
      </c>
      <c r="W48" s="77" t="s">
        <v>406</v>
      </c>
      <c r="X48" s="54" t="s">
        <v>406</v>
      </c>
    </row>
    <row r="49" spans="3:24">
      <c r="C49" s="47" t="str">
        <f t="shared" si="0"/>
        <v>30</v>
      </c>
      <c r="D49" s="47" t="str">
        <f>C49&amp;" "&amp;Strings!D50</f>
        <v>30 Holy Sword</v>
      </c>
      <c r="E49" s="47" t="str">
        <f>Strings!C50</f>
        <v>Battle Axe</v>
      </c>
      <c r="F49" s="47" t="str">
        <f>Strings!B50</f>
        <v>Life Drain</v>
      </c>
      <c r="G49" s="47" t="str">
        <f>Strings!E50</f>
        <v>Cleric</v>
      </c>
      <c r="K49" s="89" t="str">
        <f t="shared" si="1"/>
        <v>02E</v>
      </c>
      <c r="L49" s="95" t="s">
        <v>1088</v>
      </c>
      <c r="M49" s="75">
        <f t="shared" si="6"/>
        <v>47</v>
      </c>
      <c r="N49" s="75" t="str">
        <f t="shared" si="3"/>
        <v/>
      </c>
      <c r="O49" s="75">
        <f t="shared" si="4"/>
        <v>2</v>
      </c>
      <c r="P49" s="75">
        <f t="shared" si="2"/>
        <v>0</v>
      </c>
      <c r="Q49" s="77" t="str">
        <f>$D$17&amp;", "&amp;$D$160&amp;", "&amp;$D$165</f>
        <v>10 Yin Yang Magic, 9F Yin Yang Magic, A4 Yin Yang Magic</v>
      </c>
      <c r="R49" s="88">
        <f t="shared" si="5"/>
        <v>0</v>
      </c>
      <c r="S49" s="77" t="s">
        <v>406</v>
      </c>
      <c r="T49" s="88">
        <f t="shared" si="5"/>
        <v>0</v>
      </c>
      <c r="U49" s="77" t="s">
        <v>406</v>
      </c>
      <c r="V49" s="88">
        <f t="shared" si="5"/>
        <v>0</v>
      </c>
      <c r="W49" s="77" t="s">
        <v>406</v>
      </c>
      <c r="X49" s="54" t="s">
        <v>406</v>
      </c>
    </row>
    <row r="50" spans="3:24">
      <c r="C50" s="47" t="str">
        <f t="shared" si="0"/>
        <v>31</v>
      </c>
      <c r="D50" s="47" t="str">
        <f>C50&amp;" "&amp;Strings!D51</f>
        <v>31 Holy Magic</v>
      </c>
      <c r="E50" s="47" t="str">
        <f>Strings!C51</f>
        <v>Giant Axe</v>
      </c>
      <c r="F50" s="47" t="str">
        <f>Strings!B51</f>
        <v>Pray Faith</v>
      </c>
      <c r="G50" s="47" t="str">
        <f>Strings!E51</f>
        <v>Phony Saint</v>
      </c>
      <c r="K50" s="89" t="str">
        <f t="shared" si="1"/>
        <v>02F</v>
      </c>
      <c r="L50" s="95" t="s">
        <v>1089</v>
      </c>
      <c r="M50" s="75">
        <f t="shared" si="6"/>
        <v>48</v>
      </c>
      <c r="N50" s="75" t="str">
        <f t="shared" si="3"/>
        <v/>
      </c>
      <c r="O50" s="75">
        <f t="shared" si="4"/>
        <v>2</v>
      </c>
      <c r="P50" s="75">
        <f t="shared" si="2"/>
        <v>0</v>
      </c>
      <c r="Q50" s="77" t="str">
        <f>$D$17&amp;", "&amp;$D$160&amp;", "&amp;$D$165</f>
        <v>10 Yin Yang Magic, 9F Yin Yang Magic, A4 Yin Yang Magic</v>
      </c>
      <c r="R50" s="88">
        <f t="shared" si="5"/>
        <v>0</v>
      </c>
      <c r="S50" s="77" t="s">
        <v>406</v>
      </c>
      <c r="T50" s="88">
        <f t="shared" si="5"/>
        <v>0</v>
      </c>
      <c r="U50" s="77" t="s">
        <v>406</v>
      </c>
      <c r="V50" s="88">
        <f t="shared" si="5"/>
        <v>0</v>
      </c>
      <c r="W50" s="77" t="s">
        <v>406</v>
      </c>
      <c r="X50" s="54" t="s">
        <v>406</v>
      </c>
    </row>
    <row r="51" spans="3:24">
      <c r="C51" s="47" t="str">
        <f t="shared" si="0"/>
        <v>32</v>
      </c>
      <c r="D51" s="47" t="str">
        <f>C51&amp;" "&amp;Strings!D52</f>
        <v>32 Truth</v>
      </c>
      <c r="E51" s="47" t="str">
        <f>Strings!C52</f>
        <v>Slasher</v>
      </c>
      <c r="F51" s="47" t="str">
        <f>Strings!B52</f>
        <v>Doubt Faith</v>
      </c>
      <c r="G51" s="47" t="str">
        <f>Strings!E52</f>
        <v>Soldier</v>
      </c>
      <c r="K51" s="89" t="str">
        <f t="shared" si="1"/>
        <v>030</v>
      </c>
      <c r="L51" s="95" t="s">
        <v>1090</v>
      </c>
      <c r="M51" s="75">
        <f t="shared" si="6"/>
        <v>49</v>
      </c>
      <c r="N51" s="75" t="str">
        <f t="shared" si="3"/>
        <v/>
      </c>
      <c r="O51" s="75">
        <f t="shared" si="4"/>
        <v>2</v>
      </c>
      <c r="P51" s="75">
        <f t="shared" si="2"/>
        <v>0</v>
      </c>
      <c r="Q51" s="77" t="str">
        <f>$D$17&amp;", "&amp;$D$165</f>
        <v>10 Yin Yang Magic, A4 Yin Yang Magic</v>
      </c>
      <c r="R51" s="88">
        <f t="shared" si="5"/>
        <v>0</v>
      </c>
      <c r="S51" s="77" t="s">
        <v>406</v>
      </c>
      <c r="T51" s="88">
        <f t="shared" si="5"/>
        <v>0</v>
      </c>
      <c r="U51" s="77" t="s">
        <v>406</v>
      </c>
      <c r="V51" s="88">
        <f t="shared" si="5"/>
        <v>0</v>
      </c>
      <c r="W51" s="77" t="s">
        <v>406</v>
      </c>
      <c r="X51" s="54" t="s">
        <v>406</v>
      </c>
    </row>
    <row r="52" spans="3:24">
      <c r="C52" s="47" t="str">
        <f t="shared" si="0"/>
        <v>33</v>
      </c>
      <c r="D52" s="47" t="str">
        <f>C52&amp;" "&amp;Strings!D53</f>
        <v>33 Battle Skill</v>
      </c>
      <c r="E52" s="47" t="str">
        <f>Strings!C53</f>
        <v>Rod</v>
      </c>
      <c r="F52" s="47" t="str">
        <f>Strings!B53</f>
        <v>Zombie</v>
      </c>
      <c r="G52" s="47" t="str">
        <f>Strings!E53</f>
        <v>Arc Knight</v>
      </c>
      <c r="K52" s="89" t="str">
        <f t="shared" si="1"/>
        <v>031</v>
      </c>
      <c r="L52" s="95" t="s">
        <v>1091</v>
      </c>
      <c r="M52" s="75">
        <f t="shared" si="6"/>
        <v>50</v>
      </c>
      <c r="N52" s="75" t="str">
        <f t="shared" si="3"/>
        <v/>
      </c>
      <c r="O52" s="75">
        <f t="shared" si="4"/>
        <v>2</v>
      </c>
      <c r="P52" s="75">
        <f t="shared" si="2"/>
        <v>0</v>
      </c>
      <c r="Q52" s="77" t="str">
        <f>$D$17&amp;", "&amp;$D$160&amp;", "&amp;$D$165</f>
        <v>10 Yin Yang Magic, 9F Yin Yang Magic, A4 Yin Yang Magic</v>
      </c>
      <c r="R52" s="88">
        <f t="shared" si="5"/>
        <v>0</v>
      </c>
      <c r="S52" s="77" t="s">
        <v>406</v>
      </c>
      <c r="T52" s="88">
        <f t="shared" si="5"/>
        <v>0</v>
      </c>
      <c r="U52" s="77" t="s">
        <v>406</v>
      </c>
      <c r="V52" s="88">
        <f t="shared" si="5"/>
        <v>0</v>
      </c>
      <c r="W52" s="77" t="s">
        <v>406</v>
      </c>
      <c r="X52" s="54" t="s">
        <v>406</v>
      </c>
    </row>
    <row r="53" spans="3:24">
      <c r="C53" s="47" t="str">
        <f t="shared" si="0"/>
        <v>34</v>
      </c>
      <c r="D53" s="47" t="str">
        <f>C53&amp;" "&amp;Strings!D54</f>
        <v>34 Jump</v>
      </c>
      <c r="E53" s="47" t="str">
        <f>Strings!C54</f>
        <v>Thunder Rod</v>
      </c>
      <c r="F53" s="47" t="str">
        <f>Strings!B54</f>
        <v>Silence Song</v>
      </c>
      <c r="G53" s="47" t="str">
        <f>Strings!E54</f>
        <v>Holy Knight</v>
      </c>
      <c r="K53" s="89" t="str">
        <f t="shared" si="1"/>
        <v>032</v>
      </c>
      <c r="L53" s="95" t="s">
        <v>1092</v>
      </c>
      <c r="M53" s="75">
        <f t="shared" si="6"/>
        <v>51</v>
      </c>
      <c r="N53" s="75" t="str">
        <f t="shared" si="3"/>
        <v/>
      </c>
      <c r="O53" s="75">
        <f t="shared" si="4"/>
        <v>2</v>
      </c>
      <c r="P53" s="75">
        <f t="shared" si="2"/>
        <v>0</v>
      </c>
      <c r="Q53" s="77" t="str">
        <f>$D$17&amp;", "&amp;$D$160&amp;", "&amp;$D$165</f>
        <v>10 Yin Yang Magic, 9F Yin Yang Magic, A4 Yin Yang Magic</v>
      </c>
      <c r="R53" s="88">
        <f t="shared" si="5"/>
        <v>0</v>
      </c>
      <c r="S53" s="77" t="s">
        <v>406</v>
      </c>
      <c r="T53" s="88">
        <f t="shared" si="5"/>
        <v>0</v>
      </c>
      <c r="U53" s="77" t="s">
        <v>406</v>
      </c>
      <c r="V53" s="88">
        <f t="shared" si="5"/>
        <v>0</v>
      </c>
      <c r="W53" s="77" t="s">
        <v>406</v>
      </c>
      <c r="X53" s="54" t="s">
        <v>406</v>
      </c>
    </row>
    <row r="54" spans="3:24">
      <c r="C54" s="47" t="str">
        <f t="shared" si="0"/>
        <v>35</v>
      </c>
      <c r="D54" s="47" t="str">
        <f>C54&amp;" "&amp;Strings!D55</f>
        <v>35 Punch Skill</v>
      </c>
      <c r="E54" s="47" t="str">
        <f>Strings!C55</f>
        <v>Flame Rod</v>
      </c>
      <c r="F54" s="47" t="str">
        <f>Strings!B55</f>
        <v>Blind Rage</v>
      </c>
      <c r="G54" s="47" t="str">
        <f>Strings!E55</f>
        <v>Chemist</v>
      </c>
      <c r="K54" s="89" t="str">
        <f t="shared" si="1"/>
        <v>033</v>
      </c>
      <c r="L54" s="95" t="s">
        <v>1093</v>
      </c>
      <c r="M54" s="75">
        <f t="shared" si="6"/>
        <v>52</v>
      </c>
      <c r="N54" s="75" t="str">
        <f t="shared" si="3"/>
        <v/>
      </c>
      <c r="O54" s="75">
        <f t="shared" si="4"/>
        <v>2</v>
      </c>
      <c r="P54" s="75">
        <f t="shared" si="2"/>
        <v>0</v>
      </c>
      <c r="Q54" s="77" t="str">
        <f>$D$17&amp;", "&amp;$D$160&amp;", "&amp;$D$165</f>
        <v>10 Yin Yang Magic, 9F Yin Yang Magic, A4 Yin Yang Magic</v>
      </c>
      <c r="R54" s="88">
        <f t="shared" si="5"/>
        <v>0</v>
      </c>
      <c r="S54" s="77" t="s">
        <v>406</v>
      </c>
      <c r="T54" s="88">
        <f t="shared" si="5"/>
        <v>0</v>
      </c>
      <c r="U54" s="77" t="s">
        <v>406</v>
      </c>
      <c r="V54" s="88">
        <f t="shared" si="5"/>
        <v>0</v>
      </c>
      <c r="W54" s="77" t="s">
        <v>406</v>
      </c>
      <c r="X54" s="54" t="s">
        <v>406</v>
      </c>
    </row>
    <row r="55" spans="3:24">
      <c r="C55" s="47" t="str">
        <f t="shared" si="0"/>
        <v>36</v>
      </c>
      <c r="D55" s="47" t="str">
        <f>C55&amp;" "&amp;Strings!D56</f>
        <v>36 Use Hand</v>
      </c>
      <c r="E55" s="47" t="str">
        <f>Strings!C56</f>
        <v>Ice Rod</v>
      </c>
      <c r="F55" s="47" t="str">
        <f>Strings!B56</f>
        <v>Foxbird</v>
      </c>
      <c r="G55" s="47" t="str">
        <f>Strings!E56</f>
        <v>Priest</v>
      </c>
      <c r="K55" s="89" t="str">
        <f t="shared" si="1"/>
        <v>034</v>
      </c>
      <c r="L55" s="95" t="s">
        <v>1094</v>
      </c>
      <c r="M55" s="75">
        <f t="shared" si="6"/>
        <v>53</v>
      </c>
      <c r="N55" s="75" t="str">
        <f t="shared" si="3"/>
        <v/>
      </c>
      <c r="O55" s="75">
        <f t="shared" si="4"/>
        <v>2</v>
      </c>
      <c r="P55" s="75">
        <f t="shared" si="2"/>
        <v>0</v>
      </c>
      <c r="Q55" s="77" t="str">
        <f>$D$17&amp;", "&amp;$D$62&amp;", "&amp;$D$160&amp;", "&amp;$D$165</f>
        <v>10 Yin Yang Magic, 3D All Magic, 9F Yin Yang Magic, A4 Yin Yang Magic</v>
      </c>
      <c r="R55" s="88">
        <f t="shared" si="5"/>
        <v>0</v>
      </c>
      <c r="S55" s="77" t="s">
        <v>406</v>
      </c>
      <c r="T55" s="88">
        <f t="shared" si="5"/>
        <v>0</v>
      </c>
      <c r="U55" s="77" t="s">
        <v>406</v>
      </c>
      <c r="V55" s="88">
        <f t="shared" si="5"/>
        <v>0</v>
      </c>
      <c r="W55" s="77" t="s">
        <v>406</v>
      </c>
      <c r="X55" s="54" t="s">
        <v>406</v>
      </c>
    </row>
    <row r="56" spans="3:24">
      <c r="C56" s="47" t="str">
        <f t="shared" si="0"/>
        <v>37</v>
      </c>
      <c r="D56" s="47" t="str">
        <f>C56&amp;" "&amp;Strings!D57</f>
        <v>37 Use Hand</v>
      </c>
      <c r="E56" s="47" t="str">
        <f>Strings!C57</f>
        <v>Poison Rod</v>
      </c>
      <c r="F56" s="47" t="str">
        <f>Strings!B57</f>
        <v>Confusion Song</v>
      </c>
      <c r="G56" s="47" t="str">
        <f>Strings!E57</f>
        <v>Wizard</v>
      </c>
      <c r="K56" s="89" t="str">
        <f t="shared" si="1"/>
        <v>035</v>
      </c>
      <c r="L56" s="95" t="s">
        <v>1095</v>
      </c>
      <c r="M56" s="75">
        <f t="shared" si="6"/>
        <v>54</v>
      </c>
      <c r="N56" s="75" t="str">
        <f t="shared" si="3"/>
        <v/>
      </c>
      <c r="O56" s="75">
        <f t="shared" si="4"/>
        <v>2</v>
      </c>
      <c r="P56" s="75">
        <f t="shared" si="2"/>
        <v>0</v>
      </c>
      <c r="Q56" s="77" t="str">
        <f>$D$17&amp;", "&amp;$D$160&amp;", "&amp;$D$165</f>
        <v>10 Yin Yang Magic, 9F Yin Yang Magic, A4 Yin Yang Magic</v>
      </c>
      <c r="R56" s="88">
        <f t="shared" si="5"/>
        <v>0</v>
      </c>
      <c r="S56" s="77" t="s">
        <v>406</v>
      </c>
      <c r="T56" s="88">
        <f t="shared" si="5"/>
        <v>0</v>
      </c>
      <c r="U56" s="77" t="s">
        <v>406</v>
      </c>
      <c r="V56" s="88">
        <f t="shared" si="5"/>
        <v>0</v>
      </c>
      <c r="W56" s="77" t="s">
        <v>406</v>
      </c>
      <c r="X56" s="54" t="s">
        <v>406</v>
      </c>
    </row>
    <row r="57" spans="3:24">
      <c r="C57" s="47" t="str">
        <f t="shared" si="0"/>
        <v>38</v>
      </c>
      <c r="D57" s="47" t="str">
        <f>C57&amp;" "&amp;Strings!D58</f>
        <v>38 Throw</v>
      </c>
      <c r="E57" s="47" t="str">
        <f>Strings!C58</f>
        <v>Wizard Rod</v>
      </c>
      <c r="F57" s="47" t="str">
        <f>Strings!B58</f>
        <v>Dispel Magic</v>
      </c>
      <c r="G57" s="47" t="str">
        <f>Strings!E58</f>
        <v>Oracle</v>
      </c>
      <c r="K57" s="89" t="str">
        <f t="shared" si="1"/>
        <v>036</v>
      </c>
      <c r="L57" s="95" t="s">
        <v>1096</v>
      </c>
      <c r="M57" s="75">
        <f t="shared" si="6"/>
        <v>55</v>
      </c>
      <c r="N57" s="75" t="str">
        <f t="shared" si="3"/>
        <v/>
      </c>
      <c r="O57" s="75">
        <f t="shared" si="4"/>
        <v>2</v>
      </c>
      <c r="P57" s="75">
        <f t="shared" si="2"/>
        <v>0</v>
      </c>
      <c r="Q57" s="77" t="str">
        <f>$D$17&amp;", "&amp;$D$160&amp;", "&amp;$D$165</f>
        <v>10 Yin Yang Magic, 9F Yin Yang Magic, A4 Yin Yang Magic</v>
      </c>
      <c r="R57" s="88">
        <f t="shared" si="5"/>
        <v>0</v>
      </c>
      <c r="S57" s="77" t="s">
        <v>406</v>
      </c>
      <c r="T57" s="88">
        <f t="shared" si="5"/>
        <v>0</v>
      </c>
      <c r="U57" s="77" t="s">
        <v>406</v>
      </c>
      <c r="V57" s="88">
        <f t="shared" si="5"/>
        <v>0</v>
      </c>
      <c r="W57" s="77" t="s">
        <v>406</v>
      </c>
      <c r="X57" s="54" t="s">
        <v>406</v>
      </c>
    </row>
    <row r="58" spans="3:24">
      <c r="C58" s="47" t="str">
        <f t="shared" si="0"/>
        <v>39</v>
      </c>
      <c r="D58" s="47" t="str">
        <f>C58&amp;" "&amp;Strings!D59</f>
        <v>39 Throw</v>
      </c>
      <c r="E58" s="47" t="str">
        <f>Strings!C59</f>
        <v>Dragon Rod</v>
      </c>
      <c r="F58" s="47" t="str">
        <f>Strings!B59</f>
        <v>Paralyze</v>
      </c>
      <c r="G58" s="47" t="str">
        <f>Strings!E59</f>
        <v/>
      </c>
      <c r="K58" s="89" t="str">
        <f t="shared" si="1"/>
        <v>037</v>
      </c>
      <c r="L58" s="95" t="s">
        <v>1097</v>
      </c>
      <c r="M58" s="75">
        <f t="shared" si="6"/>
        <v>56</v>
      </c>
      <c r="N58" s="75" t="str">
        <f t="shared" si="3"/>
        <v/>
      </c>
      <c r="O58" s="75">
        <f t="shared" si="4"/>
        <v>2</v>
      </c>
      <c r="P58" s="75">
        <f t="shared" si="2"/>
        <v>0</v>
      </c>
      <c r="Q58" s="77" t="str">
        <f>$D$17&amp;", "&amp;$D$62&amp;", "&amp;$D$160&amp;", "&amp;$D$165</f>
        <v>10 Yin Yang Magic, 3D All Magic, 9F Yin Yang Magic, A4 Yin Yang Magic</v>
      </c>
      <c r="R58" s="88">
        <f t="shared" si="5"/>
        <v>0</v>
      </c>
      <c r="S58" s="77" t="s">
        <v>406</v>
      </c>
      <c r="T58" s="88">
        <f t="shared" si="5"/>
        <v>0</v>
      </c>
      <c r="U58" s="77" t="s">
        <v>406</v>
      </c>
      <c r="V58" s="88">
        <f t="shared" si="5"/>
        <v>0</v>
      </c>
      <c r="W58" s="77" t="s">
        <v>406</v>
      </c>
      <c r="X58" s="54" t="s">
        <v>406</v>
      </c>
    </row>
    <row r="59" spans="3:24">
      <c r="C59" s="47" t="str">
        <f t="shared" si="0"/>
        <v>3A</v>
      </c>
      <c r="D59" s="47" t="str">
        <f>C59&amp;" "&amp;Strings!D60</f>
        <v>3A Holy Sword</v>
      </c>
      <c r="E59" s="47" t="str">
        <f>Strings!C60</f>
        <v>Faith Rod</v>
      </c>
      <c r="F59" s="47" t="str">
        <f>Strings!B60</f>
        <v>Sleep</v>
      </c>
      <c r="G59" s="47" t="str">
        <f>Strings!E60</f>
        <v/>
      </c>
      <c r="K59" s="89" t="str">
        <f t="shared" si="1"/>
        <v>038</v>
      </c>
      <c r="L59" s="95" t="s">
        <v>1098</v>
      </c>
      <c r="M59" s="75">
        <f t="shared" si="6"/>
        <v>57</v>
      </c>
      <c r="N59" s="75" t="str">
        <f t="shared" si="3"/>
        <v/>
      </c>
      <c r="O59" s="75">
        <f t="shared" si="4"/>
        <v>2</v>
      </c>
      <c r="P59" s="75">
        <f t="shared" si="2"/>
        <v>0</v>
      </c>
      <c r="Q59" s="77" t="str">
        <f>$D$17&amp;", "&amp;$D$160&amp;", "&amp;$D$165</f>
        <v>10 Yin Yang Magic, 9F Yin Yang Magic, A4 Yin Yang Magic</v>
      </c>
      <c r="R59" s="88">
        <f t="shared" si="5"/>
        <v>0</v>
      </c>
      <c r="S59" s="77" t="s">
        <v>406</v>
      </c>
      <c r="T59" s="88">
        <f t="shared" si="5"/>
        <v>0</v>
      </c>
      <c r="U59" s="77" t="s">
        <v>406</v>
      </c>
      <c r="V59" s="88">
        <f t="shared" si="5"/>
        <v>0</v>
      </c>
      <c r="W59" s="77" t="s">
        <v>406</v>
      </c>
      <c r="X59" s="54" t="s">
        <v>406</v>
      </c>
    </row>
    <row r="60" spans="3:24">
      <c r="C60" s="47" t="str">
        <f t="shared" si="0"/>
        <v>3B</v>
      </c>
      <c r="D60" s="47" t="str">
        <f>C60&amp;" "&amp;Strings!D61</f>
        <v>3B Sword Spirit</v>
      </c>
      <c r="E60" s="47" t="str">
        <f>Strings!C61</f>
        <v>Oak Staff</v>
      </c>
      <c r="F60" s="47" t="str">
        <f>Strings!B61</f>
        <v>Petrify</v>
      </c>
      <c r="G60" s="47" t="str">
        <f>Strings!E61</f>
        <v/>
      </c>
      <c r="K60" s="89" t="str">
        <f t="shared" si="1"/>
        <v>039</v>
      </c>
      <c r="L60" s="95" t="s">
        <v>1099</v>
      </c>
      <c r="M60" s="75">
        <f t="shared" si="6"/>
        <v>58</v>
      </c>
      <c r="N60" s="75" t="str">
        <f t="shared" si="3"/>
        <v/>
      </c>
      <c r="O60" s="75">
        <f t="shared" si="4"/>
        <v>2</v>
      </c>
      <c r="P60" s="75">
        <f t="shared" si="2"/>
        <v>0</v>
      </c>
      <c r="Q60" s="77" t="str">
        <f>$D$17&amp;", "&amp;$D$160&amp;", "&amp;$D$165</f>
        <v>10 Yin Yang Magic, 9F Yin Yang Magic, A4 Yin Yang Magic</v>
      </c>
      <c r="R60" s="88">
        <f t="shared" si="5"/>
        <v>0</v>
      </c>
      <c r="S60" s="77" t="s">
        <v>406</v>
      </c>
      <c r="T60" s="88">
        <f t="shared" si="5"/>
        <v>0</v>
      </c>
      <c r="U60" s="77" t="s">
        <v>406</v>
      </c>
      <c r="V60" s="88">
        <f t="shared" si="5"/>
        <v>0</v>
      </c>
      <c r="W60" s="77" t="s">
        <v>406</v>
      </c>
      <c r="X60" s="54" t="s">
        <v>406</v>
      </c>
    </row>
    <row r="61" spans="3:24">
      <c r="C61" s="47" t="str">
        <f t="shared" si="0"/>
        <v>3C</v>
      </c>
      <c r="D61" s="47" t="str">
        <f>C61&amp;" "&amp;Strings!D62</f>
        <v>3C Mighty Sword</v>
      </c>
      <c r="E61" s="47" t="str">
        <f>Strings!C62</f>
        <v>White Staff</v>
      </c>
      <c r="F61" s="47" t="str">
        <f>Strings!B62</f>
        <v>Moogle</v>
      </c>
      <c r="G61" s="47" t="str">
        <f>Strings!E62</f>
        <v>Warlock</v>
      </c>
      <c r="K61" s="89" t="str">
        <f t="shared" si="1"/>
        <v>03A</v>
      </c>
      <c r="L61" s="95" t="s">
        <v>1100</v>
      </c>
      <c r="M61" s="75">
        <f t="shared" si="6"/>
        <v>59</v>
      </c>
      <c r="N61" s="75" t="str">
        <f t="shared" si="3"/>
        <v/>
      </c>
      <c r="O61" s="75">
        <f t="shared" si="4"/>
        <v>2</v>
      </c>
      <c r="P61" s="75">
        <f t="shared" si="2"/>
        <v>0</v>
      </c>
      <c r="Q61" s="77" t="str">
        <f>$D$17&amp;", "&amp;$D$160&amp;", "&amp;$D$165</f>
        <v>10 Yin Yang Magic, 9F Yin Yang Magic, A4 Yin Yang Magic</v>
      </c>
      <c r="R61" s="88">
        <f t="shared" si="5"/>
        <v>0</v>
      </c>
      <c r="S61" s="77" t="s">
        <v>406</v>
      </c>
      <c r="T61" s="88">
        <f t="shared" si="5"/>
        <v>0</v>
      </c>
      <c r="U61" s="77" t="s">
        <v>406</v>
      </c>
      <c r="V61" s="88">
        <f t="shared" si="5"/>
        <v>0</v>
      </c>
      <c r="W61" s="77" t="s">
        <v>406</v>
      </c>
      <c r="X61" s="54" t="s">
        <v>406</v>
      </c>
    </row>
    <row r="62" spans="3:24">
      <c r="C62" s="47" t="str">
        <f t="shared" si="0"/>
        <v>3D</v>
      </c>
      <c r="D62" s="47" t="str">
        <f>C62&amp;" "&amp;Strings!D63</f>
        <v>3D All Magic</v>
      </c>
      <c r="E62" s="47" t="str">
        <f>Strings!C63</f>
        <v>Healing Staff</v>
      </c>
      <c r="F62" s="47" t="str">
        <f>Strings!B63</f>
        <v>Shiva</v>
      </c>
      <c r="G62" s="47" t="str">
        <f>Strings!E63</f>
        <v>Knight</v>
      </c>
      <c r="K62" s="89" t="str">
        <f t="shared" si="1"/>
        <v>03B</v>
      </c>
      <c r="L62" s="95" t="s">
        <v>1101</v>
      </c>
      <c r="M62" s="75">
        <f t="shared" si="6"/>
        <v>60</v>
      </c>
      <c r="N62" s="75" t="str">
        <f t="shared" si="3"/>
        <v/>
      </c>
      <c r="O62" s="75">
        <f t="shared" si="4"/>
        <v>2</v>
      </c>
      <c r="P62" s="75">
        <f t="shared" si="2"/>
        <v>0</v>
      </c>
      <c r="Q62" s="77" t="str">
        <f>$D$17&amp;", "&amp;$D$62&amp;", "&amp;$D$160&amp;", "&amp;$D$165</f>
        <v>10 Yin Yang Magic, 3D All Magic, 9F Yin Yang Magic, A4 Yin Yang Magic</v>
      </c>
      <c r="R62" s="88">
        <f t="shared" si="5"/>
        <v>0</v>
      </c>
      <c r="S62" s="77" t="s">
        <v>406</v>
      </c>
      <c r="T62" s="88">
        <f t="shared" si="5"/>
        <v>0</v>
      </c>
      <c r="U62" s="77" t="s">
        <v>406</v>
      </c>
      <c r="V62" s="88">
        <f t="shared" si="5"/>
        <v>0</v>
      </c>
      <c r="W62" s="77" t="s">
        <v>406</v>
      </c>
      <c r="X62" s="54" t="s">
        <v>406</v>
      </c>
    </row>
    <row r="63" spans="3:24">
      <c r="C63" s="47" t="str">
        <f t="shared" si="0"/>
        <v>3E</v>
      </c>
      <c r="D63" s="47" t="str">
        <f>C63&amp;" "&amp;Strings!D64</f>
        <v>3E Sword Spirit</v>
      </c>
      <c r="E63" s="47" t="str">
        <f>Strings!C64</f>
        <v>Rainbow Staff</v>
      </c>
      <c r="F63" s="47" t="str">
        <f>Strings!B64</f>
        <v>Ramuh</v>
      </c>
      <c r="G63" s="47" t="str">
        <f>Strings!E64</f>
        <v>Angel of Death</v>
      </c>
      <c r="K63" s="89" t="str">
        <f t="shared" si="1"/>
        <v>03C</v>
      </c>
      <c r="L63" s="95" t="s">
        <v>1102</v>
      </c>
      <c r="M63" s="75">
        <f t="shared" si="6"/>
        <v>61</v>
      </c>
      <c r="N63" s="75" t="str">
        <f t="shared" si="3"/>
        <v/>
      </c>
      <c r="O63" s="75">
        <f t="shared" si="4"/>
        <v>2</v>
      </c>
      <c r="P63" s="75">
        <f t="shared" si="2"/>
        <v>0</v>
      </c>
      <c r="Q63" s="77" t="str">
        <f>$D$14</f>
        <v>0D Summon Magic</v>
      </c>
      <c r="R63" s="88">
        <f t="shared" si="5"/>
        <v>0</v>
      </c>
      <c r="S63" s="77" t="s">
        <v>406</v>
      </c>
      <c r="T63" s="88">
        <f t="shared" si="5"/>
        <v>0</v>
      </c>
      <c r="U63" s="77" t="s">
        <v>406</v>
      </c>
      <c r="V63" s="88">
        <f t="shared" si="5"/>
        <v>0</v>
      </c>
      <c r="W63" s="77" t="s">
        <v>406</v>
      </c>
      <c r="X63" s="54" t="s">
        <v>406</v>
      </c>
    </row>
    <row r="64" spans="3:24">
      <c r="C64" s="47" t="str">
        <f t="shared" si="0"/>
        <v>3F</v>
      </c>
      <c r="D64" s="47" t="str">
        <f>C64&amp;" "&amp;Strings!D65</f>
        <v>3F Blood Suck</v>
      </c>
      <c r="E64" s="47" t="str">
        <f>Strings!C65</f>
        <v>Wizard Staff</v>
      </c>
      <c r="F64" s="47" t="str">
        <f>Strings!B65</f>
        <v>Ifrit</v>
      </c>
      <c r="G64" s="47" t="str">
        <f>Strings!E65</f>
        <v>Archer</v>
      </c>
      <c r="K64" s="89" t="str">
        <f t="shared" si="1"/>
        <v>03D</v>
      </c>
      <c r="L64" s="95" t="s">
        <v>1103</v>
      </c>
      <c r="M64" s="75">
        <f t="shared" si="6"/>
        <v>62</v>
      </c>
      <c r="N64" s="75" t="str">
        <f t="shared" si="3"/>
        <v/>
      </c>
      <c r="O64" s="75">
        <f t="shared" si="4"/>
        <v>2</v>
      </c>
      <c r="P64" s="75">
        <f t="shared" si="2"/>
        <v>0</v>
      </c>
      <c r="Q64" s="77" t="str">
        <f>$D$14&amp;", "&amp;$D$161</f>
        <v>0D Summon Magic, A0 Summon Magic</v>
      </c>
      <c r="R64" s="88">
        <f t="shared" si="5"/>
        <v>0</v>
      </c>
      <c r="S64" s="77" t="s">
        <v>406</v>
      </c>
      <c r="T64" s="88">
        <f t="shared" si="5"/>
        <v>0</v>
      </c>
      <c r="U64" s="77" t="s">
        <v>406</v>
      </c>
      <c r="V64" s="88">
        <f t="shared" si="5"/>
        <v>0</v>
      </c>
      <c r="W64" s="77" t="s">
        <v>406</v>
      </c>
      <c r="X64" s="54" t="s">
        <v>406</v>
      </c>
    </row>
    <row r="65" spans="3:24">
      <c r="C65" s="47" t="str">
        <f t="shared" si="0"/>
        <v>40</v>
      </c>
      <c r="D65" s="47" t="str">
        <f>C65&amp;" "&amp;Strings!D66</f>
        <v>40 Mighty Sword</v>
      </c>
      <c r="E65" s="47" t="str">
        <f>Strings!C66</f>
        <v>Gold Staff</v>
      </c>
      <c r="F65" s="47" t="str">
        <f>Strings!B66</f>
        <v>Titan</v>
      </c>
      <c r="G65" s="47" t="str">
        <f>Strings!E66</f>
        <v>Regulator</v>
      </c>
      <c r="K65" s="89" t="str">
        <f t="shared" si="1"/>
        <v>03E</v>
      </c>
      <c r="L65" s="95" t="s">
        <v>1104</v>
      </c>
      <c r="M65" s="75">
        <f t="shared" si="6"/>
        <v>63</v>
      </c>
      <c r="N65" s="75" t="str">
        <f t="shared" si="3"/>
        <v/>
      </c>
      <c r="O65" s="75">
        <f t="shared" si="4"/>
        <v>2</v>
      </c>
      <c r="P65" s="75">
        <f t="shared" si="2"/>
        <v>0</v>
      </c>
      <c r="Q65" s="77" t="str">
        <f>$D$14&amp;", "&amp;$D$161</f>
        <v>0D Summon Magic, A0 Summon Magic</v>
      </c>
      <c r="R65" s="88">
        <f t="shared" si="5"/>
        <v>0</v>
      </c>
      <c r="S65" s="77" t="s">
        <v>406</v>
      </c>
      <c r="T65" s="88">
        <f t="shared" si="5"/>
        <v>0</v>
      </c>
      <c r="U65" s="77" t="s">
        <v>406</v>
      </c>
      <c r="V65" s="88">
        <f t="shared" si="5"/>
        <v>0</v>
      </c>
      <c r="W65" s="77" t="s">
        <v>406</v>
      </c>
      <c r="X65" s="54" t="s">
        <v>406</v>
      </c>
    </row>
    <row r="66" spans="3:24">
      <c r="C66" s="47" t="str">
        <f t="shared" ref="C66:C129" si="9">DEC2HEX(ROW()-1,2)</f>
        <v>41</v>
      </c>
      <c r="D66" s="47" t="str">
        <f>C66&amp;" "&amp;Strings!D67</f>
        <v>41 All Magic</v>
      </c>
      <c r="E66" s="47" t="str">
        <f>Strings!C67</f>
        <v>Mace of Zeus</v>
      </c>
      <c r="F66" s="47" t="str">
        <f>Strings!B67</f>
        <v>Golem</v>
      </c>
      <c r="G66" s="47" t="str">
        <f>Strings!E67</f>
        <v>Holy Angel</v>
      </c>
      <c r="K66" s="89" t="str">
        <f t="shared" si="1"/>
        <v>03F</v>
      </c>
      <c r="L66" s="95" t="s">
        <v>1105</v>
      </c>
      <c r="M66" s="75">
        <f t="shared" si="6"/>
        <v>64</v>
      </c>
      <c r="N66" s="75" t="str">
        <f t="shared" si="3"/>
        <v/>
      </c>
      <c r="O66" s="75">
        <f t="shared" si="4"/>
        <v>2</v>
      </c>
      <c r="P66" s="75">
        <f t="shared" si="2"/>
        <v>0</v>
      </c>
      <c r="Q66" s="77" t="str">
        <f>$D$14&amp;", "&amp;$D$161</f>
        <v>0D Summon Magic, A0 Summon Magic</v>
      </c>
      <c r="R66" s="88">
        <f t="shared" si="5"/>
        <v>0</v>
      </c>
      <c r="S66" s="77" t="s">
        <v>406</v>
      </c>
      <c r="T66" s="88">
        <f t="shared" si="5"/>
        <v>0</v>
      </c>
      <c r="U66" s="77" t="s">
        <v>406</v>
      </c>
      <c r="V66" s="88">
        <f t="shared" si="5"/>
        <v>0</v>
      </c>
      <c r="W66" s="77" t="s">
        <v>406</v>
      </c>
      <c r="X66" s="54" t="s">
        <v>406</v>
      </c>
    </row>
    <row r="67" spans="3:24">
      <c r="C67" s="47" t="str">
        <f t="shared" si="9"/>
        <v>42</v>
      </c>
      <c r="D67" s="47" t="str">
        <f>C67&amp;" "&amp;Strings!D68</f>
        <v>42 Mighty Sword</v>
      </c>
      <c r="E67" s="47" t="str">
        <f>Strings!C68</f>
        <v>Sage Staff</v>
      </c>
      <c r="F67" s="47" t="str">
        <f>Strings!B68</f>
        <v>Carbunkle</v>
      </c>
      <c r="G67" s="47" t="str">
        <f>Strings!E68</f>
        <v>Wizard</v>
      </c>
      <c r="K67" s="89" t="str">
        <f t="shared" ref="K67:K130" si="10">DEC2HEX(ROW()-3,3)</f>
        <v>040</v>
      </c>
      <c r="L67" s="95" t="s">
        <v>1106</v>
      </c>
      <c r="M67" s="75">
        <f t="shared" si="6"/>
        <v>65</v>
      </c>
      <c r="N67" s="75" t="str">
        <f t="shared" si="3"/>
        <v/>
      </c>
      <c r="O67" s="75">
        <f t="shared" si="4"/>
        <v>2</v>
      </c>
      <c r="P67" s="75">
        <f t="shared" ref="P67:P130" si="11">IF(AND(LEN(Q67)=0,LEN(S67)=0,LEN(U67)=0,LEN(W67)=0),1,0)</f>
        <v>0</v>
      </c>
      <c r="Q67" s="77" t="str">
        <f>$D$14&amp;", "&amp;$D$105&amp;", "&amp;$D$161</f>
        <v>0D Summon Magic, 68 Warlock Summon, A0 Summon Magic</v>
      </c>
      <c r="R67" s="88">
        <f t="shared" si="5"/>
        <v>0</v>
      </c>
      <c r="S67" s="77" t="s">
        <v>406</v>
      </c>
      <c r="T67" s="88">
        <f t="shared" si="5"/>
        <v>0</v>
      </c>
      <c r="U67" s="77" t="s">
        <v>406</v>
      </c>
      <c r="V67" s="88">
        <f t="shared" si="5"/>
        <v>0</v>
      </c>
      <c r="W67" s="77" t="s">
        <v>406</v>
      </c>
      <c r="X67" s="54" t="s">
        <v>406</v>
      </c>
    </row>
    <row r="68" spans="3:24">
      <c r="C68" s="47" t="str">
        <f t="shared" si="9"/>
        <v>43</v>
      </c>
      <c r="D68" s="47" t="str">
        <f>C68&amp;" "&amp;Strings!D69</f>
        <v>43 Mighty Sword</v>
      </c>
      <c r="E68" s="47" t="str">
        <f>Strings!C69</f>
        <v>Flail</v>
      </c>
      <c r="F68" s="47" t="str">
        <f>Strings!B69</f>
        <v>Bahamut</v>
      </c>
      <c r="G68" s="47" t="str">
        <f>Strings!E69</f>
        <v>Impure King</v>
      </c>
      <c r="K68" s="89" t="str">
        <f t="shared" si="10"/>
        <v>041</v>
      </c>
      <c r="L68" s="95" t="s">
        <v>1107</v>
      </c>
      <c r="M68" s="75">
        <f t="shared" si="6"/>
        <v>66</v>
      </c>
      <c r="N68" s="75" t="str">
        <f t="shared" ref="N68:N131" si="12">IFERROR(DEC2HEX(MATCH(M68,$O$3:$O$514,0)-1,3)&amp;", ","")</f>
        <v/>
      </c>
      <c r="O68" s="75">
        <f t="shared" ref="O68:O131" si="13">O67+P68</f>
        <v>2</v>
      </c>
      <c r="P68" s="75">
        <f t="shared" si="11"/>
        <v>0</v>
      </c>
      <c r="Q68" s="77" t="str">
        <f>$D$14</f>
        <v>0D Summon Magic</v>
      </c>
      <c r="R68" s="88">
        <f t="shared" ref="R68:V131" si="14">$P68</f>
        <v>0</v>
      </c>
      <c r="S68" s="77" t="s">
        <v>406</v>
      </c>
      <c r="T68" s="88">
        <f t="shared" si="14"/>
        <v>0</v>
      </c>
      <c r="U68" s="77" t="s">
        <v>406</v>
      </c>
      <c r="V68" s="88">
        <f t="shared" si="14"/>
        <v>0</v>
      </c>
      <c r="W68" s="77" t="s">
        <v>406</v>
      </c>
      <c r="X68" s="54" t="s">
        <v>406</v>
      </c>
    </row>
    <row r="69" spans="3:24">
      <c r="C69" s="47" t="str">
        <f t="shared" si="9"/>
        <v>44</v>
      </c>
      <c r="D69" s="47" t="str">
        <f>C69&amp;" "&amp;Strings!D70</f>
        <v>44 Snipe</v>
      </c>
      <c r="E69" s="47" t="str">
        <f>Strings!C70</f>
        <v>Flame Whip</v>
      </c>
      <c r="F69" s="47" t="str">
        <f>Strings!B70</f>
        <v>Odin</v>
      </c>
      <c r="G69" s="47" t="str">
        <f>Strings!E70</f>
        <v>Time Mage</v>
      </c>
      <c r="K69" s="89" t="str">
        <f t="shared" si="10"/>
        <v>042</v>
      </c>
      <c r="L69" s="95" t="s">
        <v>1108</v>
      </c>
      <c r="M69" s="75">
        <f t="shared" ref="M69:M132" si="15">M68+1</f>
        <v>67</v>
      </c>
      <c r="N69" s="75" t="str">
        <f t="shared" si="12"/>
        <v/>
      </c>
      <c r="O69" s="75">
        <f t="shared" si="13"/>
        <v>2</v>
      </c>
      <c r="P69" s="75">
        <f t="shared" si="11"/>
        <v>0</v>
      </c>
      <c r="Q69" s="77" t="str">
        <f>$D$14&amp;", "&amp;$D$161</f>
        <v>0D Summon Magic, A0 Summon Magic</v>
      </c>
      <c r="R69" s="88">
        <f t="shared" si="14"/>
        <v>0</v>
      </c>
      <c r="S69" s="77" t="s">
        <v>406</v>
      </c>
      <c r="T69" s="88">
        <f t="shared" si="14"/>
        <v>0</v>
      </c>
      <c r="U69" s="77" t="s">
        <v>406</v>
      </c>
      <c r="V69" s="88">
        <f t="shared" si="14"/>
        <v>0</v>
      </c>
      <c r="W69" s="77" t="s">
        <v>406</v>
      </c>
      <c r="X69" s="54" t="s">
        <v>406</v>
      </c>
    </row>
    <row r="70" spans="3:24">
      <c r="C70" s="47" t="str">
        <f t="shared" si="9"/>
        <v>45</v>
      </c>
      <c r="D70" s="47" t="str">
        <f>C70&amp;" "&amp;Strings!D71</f>
        <v>45 Magic Sword</v>
      </c>
      <c r="E70" s="47" t="str">
        <f>Strings!C71</f>
        <v>Morning Star</v>
      </c>
      <c r="F70" s="47" t="str">
        <f>Strings!B71</f>
        <v>Leviathan</v>
      </c>
      <c r="G70" s="47" t="str">
        <f>Strings!E71</f>
        <v>Ghost of Fury</v>
      </c>
      <c r="K70" s="89" t="str">
        <f t="shared" si="10"/>
        <v>043</v>
      </c>
      <c r="L70" s="95" t="s">
        <v>1109</v>
      </c>
      <c r="M70" s="75">
        <f t="shared" si="15"/>
        <v>68</v>
      </c>
      <c r="N70" s="75" t="str">
        <f t="shared" si="12"/>
        <v/>
      </c>
      <c r="O70" s="75">
        <f t="shared" si="13"/>
        <v>2</v>
      </c>
      <c r="P70" s="75">
        <f t="shared" si="11"/>
        <v>0</v>
      </c>
      <c r="Q70" s="77" t="str">
        <f>$D$14&amp;", "&amp;$D$74&amp;", "&amp;$D$121</f>
        <v>0D Summon Magic, 49 Phantom, 78 All Magic</v>
      </c>
      <c r="R70" s="88">
        <f t="shared" si="14"/>
        <v>0</v>
      </c>
      <c r="S70" s="77" t="s">
        <v>406</v>
      </c>
      <c r="T70" s="88">
        <f t="shared" si="14"/>
        <v>0</v>
      </c>
      <c r="U70" s="77" t="s">
        <v>406</v>
      </c>
      <c r="V70" s="88">
        <f t="shared" si="14"/>
        <v>0</v>
      </c>
      <c r="W70" s="77" t="s">
        <v>406</v>
      </c>
      <c r="X70" s="54" t="s">
        <v>406</v>
      </c>
    </row>
    <row r="71" spans="3:24">
      <c r="C71" s="47" t="str">
        <f t="shared" si="9"/>
        <v>46</v>
      </c>
      <c r="D71" s="47" t="str">
        <f>C71&amp;" "&amp;Strings!D72</f>
        <v>46 Sword Skill</v>
      </c>
      <c r="E71" s="47" t="str">
        <f>Strings!C72</f>
        <v>Scorpion Tail</v>
      </c>
      <c r="F71" s="47" t="str">
        <f>Strings!B72</f>
        <v>Salamander</v>
      </c>
      <c r="G71" s="47" t="str">
        <f>Strings!E72</f>
        <v>Oracle</v>
      </c>
      <c r="K71" s="89" t="str">
        <f t="shared" si="10"/>
        <v>044</v>
      </c>
      <c r="L71" s="95" t="s">
        <v>1110</v>
      </c>
      <c r="M71" s="75">
        <f t="shared" si="15"/>
        <v>69</v>
      </c>
      <c r="N71" s="75" t="str">
        <f t="shared" si="12"/>
        <v/>
      </c>
      <c r="O71" s="75">
        <f t="shared" si="13"/>
        <v>2</v>
      </c>
      <c r="P71" s="75">
        <f t="shared" si="11"/>
        <v>0</v>
      </c>
      <c r="Q71" s="77" t="str">
        <f>$D$14&amp;", "&amp;$D$74&amp;", "&amp;$D$121&amp;", "&amp;$D$161</f>
        <v>0D Summon Magic, 49 Phantom, 78 All Magic, A0 Summon Magic</v>
      </c>
      <c r="R71" s="88">
        <f t="shared" si="14"/>
        <v>0</v>
      </c>
      <c r="S71" s="77" t="s">
        <v>406</v>
      </c>
      <c r="T71" s="88">
        <f t="shared" si="14"/>
        <v>0</v>
      </c>
      <c r="U71" s="77" t="s">
        <v>406</v>
      </c>
      <c r="V71" s="88">
        <f t="shared" si="14"/>
        <v>0</v>
      </c>
      <c r="W71" s="77" t="s">
        <v>406</v>
      </c>
      <c r="X71" s="54" t="s">
        <v>406</v>
      </c>
    </row>
    <row r="72" spans="3:24">
      <c r="C72" s="47" t="str">
        <f t="shared" si="9"/>
        <v>47</v>
      </c>
      <c r="D72" s="47" t="str">
        <f>C72&amp;" "&amp;Strings!D73</f>
        <v>47 All Magic</v>
      </c>
      <c r="E72" s="47" t="str">
        <f>Strings!C73</f>
        <v>Romanda Gun</v>
      </c>
      <c r="F72" s="47" t="str">
        <f>Strings!B73</f>
        <v>Silf</v>
      </c>
      <c r="G72" s="47" t="str">
        <f>Strings!E73</f>
        <v>Summoner</v>
      </c>
      <c r="K72" s="89" t="str">
        <f t="shared" si="10"/>
        <v>045</v>
      </c>
      <c r="L72" s="95" t="s">
        <v>1111</v>
      </c>
      <c r="M72" s="75">
        <f t="shared" si="15"/>
        <v>70</v>
      </c>
      <c r="N72" s="75" t="str">
        <f t="shared" si="12"/>
        <v/>
      </c>
      <c r="O72" s="75">
        <f t="shared" si="13"/>
        <v>2</v>
      </c>
      <c r="P72" s="75">
        <f t="shared" si="11"/>
        <v>0</v>
      </c>
      <c r="Q72" s="77" t="str">
        <f>$D$14&amp;", "&amp;$D$74&amp;", "&amp;$D$121&amp;", "&amp;$D$161</f>
        <v>0D Summon Magic, 49 Phantom, 78 All Magic, A0 Summon Magic</v>
      </c>
      <c r="R72" s="88">
        <f t="shared" si="14"/>
        <v>0</v>
      </c>
      <c r="S72" s="77" t="s">
        <v>406</v>
      </c>
      <c r="T72" s="88">
        <f t="shared" si="14"/>
        <v>0</v>
      </c>
      <c r="U72" s="77" t="s">
        <v>406</v>
      </c>
      <c r="V72" s="88">
        <f t="shared" si="14"/>
        <v>0</v>
      </c>
      <c r="W72" s="77" t="s">
        <v>406</v>
      </c>
      <c r="X72" s="54" t="s">
        <v>406</v>
      </c>
    </row>
    <row r="73" spans="3:24">
      <c r="C73" s="47" t="str">
        <f t="shared" si="9"/>
        <v>48</v>
      </c>
      <c r="D73" s="47" t="str">
        <f>C73&amp;" "&amp;Strings!D74</f>
        <v>48 All Magic</v>
      </c>
      <c r="E73" s="47" t="str">
        <f>Strings!C74</f>
        <v>Mythril Gun</v>
      </c>
      <c r="F73" s="47" t="str">
        <f>Strings!B74</f>
        <v>Fairy</v>
      </c>
      <c r="G73" s="47" t="str">
        <f>Strings!E74</f>
        <v>Holy Dragon</v>
      </c>
      <c r="K73" s="89" t="str">
        <f t="shared" si="10"/>
        <v>046</v>
      </c>
      <c r="L73" s="95" t="s">
        <v>1112</v>
      </c>
      <c r="M73" s="75">
        <f t="shared" si="15"/>
        <v>71</v>
      </c>
      <c r="N73" s="75" t="str">
        <f t="shared" si="12"/>
        <v/>
      </c>
      <c r="O73" s="75">
        <f t="shared" si="13"/>
        <v>2</v>
      </c>
      <c r="P73" s="75">
        <f t="shared" si="11"/>
        <v>0</v>
      </c>
      <c r="Q73" s="77" t="str">
        <f>$D$14&amp;", "&amp;$D$74&amp;", "&amp;$D$121&amp;", "&amp;$D$161</f>
        <v>0D Summon Magic, 49 Phantom, 78 All Magic, A0 Summon Magic</v>
      </c>
      <c r="R73" s="88">
        <f t="shared" si="14"/>
        <v>0</v>
      </c>
      <c r="S73" s="77" t="s">
        <v>406</v>
      </c>
      <c r="T73" s="88">
        <f t="shared" si="14"/>
        <v>0</v>
      </c>
      <c r="U73" s="77" t="s">
        <v>406</v>
      </c>
      <c r="V73" s="88">
        <f t="shared" si="14"/>
        <v>0</v>
      </c>
      <c r="W73" s="77" t="s">
        <v>406</v>
      </c>
      <c r="X73" s="54" t="s">
        <v>406</v>
      </c>
    </row>
    <row r="74" spans="3:24">
      <c r="C74" s="47" t="str">
        <f t="shared" si="9"/>
        <v>49</v>
      </c>
      <c r="D74" s="47" t="str">
        <f>C74&amp;" "&amp;Strings!D75</f>
        <v>49 Phantom</v>
      </c>
      <c r="E74" s="47" t="str">
        <f>Strings!C75</f>
        <v>Stone Gun</v>
      </c>
      <c r="F74" s="47" t="str">
        <f>Strings!B75</f>
        <v>Lich</v>
      </c>
      <c r="G74" s="47" t="str">
        <f>Strings!E75</f>
        <v>Arch Angel</v>
      </c>
      <c r="K74" s="89" t="str">
        <f t="shared" si="10"/>
        <v>047</v>
      </c>
      <c r="L74" s="95" t="s">
        <v>1113</v>
      </c>
      <c r="M74" s="75">
        <f t="shared" si="15"/>
        <v>72</v>
      </c>
      <c r="N74" s="75" t="str">
        <f t="shared" si="12"/>
        <v/>
      </c>
      <c r="O74" s="75">
        <f t="shared" si="13"/>
        <v>2</v>
      </c>
      <c r="P74" s="75">
        <f t="shared" si="11"/>
        <v>0</v>
      </c>
      <c r="Q74" s="77" t="str">
        <f>$D$14</f>
        <v>0D Summon Magic</v>
      </c>
      <c r="R74" s="88">
        <f t="shared" si="14"/>
        <v>0</v>
      </c>
      <c r="S74" s="77" t="s">
        <v>406</v>
      </c>
      <c r="T74" s="88">
        <f t="shared" si="14"/>
        <v>0</v>
      </c>
      <c r="U74" s="77" t="s">
        <v>406</v>
      </c>
      <c r="V74" s="88">
        <f t="shared" si="14"/>
        <v>0</v>
      </c>
      <c r="W74" s="77" t="s">
        <v>406</v>
      </c>
      <c r="X74" s="54" t="s">
        <v>406</v>
      </c>
    </row>
    <row r="75" spans="3:24">
      <c r="C75" s="47" t="str">
        <f t="shared" si="9"/>
        <v>4A</v>
      </c>
      <c r="D75" s="47" t="str">
        <f>C75&amp;" "&amp;Strings!D76</f>
        <v>4A All Swordskill</v>
      </c>
      <c r="E75" s="47" t="str">
        <f>Strings!C76</f>
        <v>Blaze Gun</v>
      </c>
      <c r="F75" s="47" t="str">
        <f>Strings!B76</f>
        <v>Cyclops</v>
      </c>
      <c r="G75" s="47" t="str">
        <f>Strings!E76</f>
        <v>Squire</v>
      </c>
      <c r="K75" s="89" t="str">
        <f t="shared" si="10"/>
        <v>048</v>
      </c>
      <c r="L75" s="95" t="s">
        <v>1114</v>
      </c>
      <c r="M75" s="75">
        <f t="shared" si="15"/>
        <v>73</v>
      </c>
      <c r="N75" s="75" t="str">
        <f t="shared" si="12"/>
        <v/>
      </c>
      <c r="O75" s="75">
        <f t="shared" si="13"/>
        <v>2</v>
      </c>
      <c r="P75" s="75">
        <f t="shared" si="11"/>
        <v>0</v>
      </c>
      <c r="Q75" s="77" t="str">
        <f>$D$14</f>
        <v>0D Summon Magic</v>
      </c>
      <c r="R75" s="88">
        <f t="shared" si="14"/>
        <v>0</v>
      </c>
      <c r="S75" s="77" t="s">
        <v>406</v>
      </c>
      <c r="T75" s="88">
        <f t="shared" si="14"/>
        <v>0</v>
      </c>
      <c r="U75" s="77" t="s">
        <v>406</v>
      </c>
      <c r="V75" s="88">
        <f t="shared" si="14"/>
        <v>0</v>
      </c>
      <c r="W75" s="77" t="s">
        <v>406</v>
      </c>
      <c r="X75" s="54" t="s">
        <v>406</v>
      </c>
    </row>
    <row r="76" spans="3:24">
      <c r="C76" s="47" t="str">
        <f t="shared" si="9"/>
        <v>4B</v>
      </c>
      <c r="D76" s="47" t="str">
        <f>C76&amp;" "&amp;Strings!D77</f>
        <v>4B Destroy Sword</v>
      </c>
      <c r="E76" s="47" t="str">
        <f>Strings!C77</f>
        <v>Glacier Gun</v>
      </c>
      <c r="F76" s="47" t="str">
        <f>Strings!B77</f>
        <v>Zodiac</v>
      </c>
      <c r="G76" s="47" t="str">
        <f>Strings!E77</f>
        <v>Chemist</v>
      </c>
      <c r="K76" s="89" t="str">
        <f t="shared" si="10"/>
        <v>049</v>
      </c>
      <c r="L76" s="95" t="s">
        <v>1115</v>
      </c>
      <c r="M76" s="75">
        <f t="shared" si="15"/>
        <v>74</v>
      </c>
      <c r="N76" s="75" t="str">
        <f t="shared" si="12"/>
        <v/>
      </c>
      <c r="O76" s="75">
        <f t="shared" si="13"/>
        <v>2</v>
      </c>
      <c r="P76" s="75">
        <f t="shared" si="11"/>
        <v>0</v>
      </c>
      <c r="Q76" s="77" t="str">
        <f>$D$14&amp;", "&amp;$D$105&amp;", "&amp;$D$161</f>
        <v>0D Summon Magic, 68 Warlock Summon, A0 Summon Magic</v>
      </c>
      <c r="R76" s="88">
        <f t="shared" si="14"/>
        <v>0</v>
      </c>
      <c r="S76" s="77" t="s">
        <v>406</v>
      </c>
      <c r="T76" s="88">
        <f t="shared" si="14"/>
        <v>0</v>
      </c>
      <c r="U76" s="77" t="s">
        <v>406</v>
      </c>
      <c r="V76" s="88">
        <f t="shared" si="14"/>
        <v>0</v>
      </c>
      <c r="W76" s="77" t="s">
        <v>406</v>
      </c>
      <c r="X76" s="54" t="s">
        <v>406</v>
      </c>
    </row>
    <row r="77" spans="3:24">
      <c r="C77" s="47" t="str">
        <f t="shared" si="9"/>
        <v>4C</v>
      </c>
      <c r="D77" s="47" t="str">
        <f>C77&amp;" "&amp;Strings!D78</f>
        <v>4C Holy Magic</v>
      </c>
      <c r="E77" s="47" t="str">
        <f>Strings!C78</f>
        <v>Blast Gun</v>
      </c>
      <c r="F77" s="47" t="str">
        <f>Strings!B78</f>
        <v>Asura</v>
      </c>
      <c r="G77" s="47" t="str">
        <f>Strings!E78</f>
        <v>Knight</v>
      </c>
      <c r="K77" s="89" t="str">
        <f t="shared" si="10"/>
        <v>04A</v>
      </c>
      <c r="L77" s="95" t="s">
        <v>1116</v>
      </c>
      <c r="M77" s="75">
        <f t="shared" si="15"/>
        <v>75</v>
      </c>
      <c r="N77" s="75" t="str">
        <f t="shared" si="12"/>
        <v/>
      </c>
      <c r="O77" s="75">
        <f t="shared" si="13"/>
        <v>2</v>
      </c>
      <c r="P77" s="75">
        <f t="shared" si="11"/>
        <v>0</v>
      </c>
      <c r="Q77" s="77" t="str">
        <f>$D$14&amp;", "&amp;$D$105</f>
        <v>0D Summon Magic, 68 Warlock Summon</v>
      </c>
      <c r="R77" s="88">
        <f t="shared" si="14"/>
        <v>0</v>
      </c>
      <c r="S77" s="77" t="s">
        <v>406</v>
      </c>
      <c r="T77" s="88">
        <f t="shared" si="14"/>
        <v>0</v>
      </c>
      <c r="U77" s="77" t="s">
        <v>406</v>
      </c>
      <c r="V77" s="88">
        <f t="shared" si="14"/>
        <v>0</v>
      </c>
      <c r="W77" s="77" t="s">
        <v>406</v>
      </c>
      <c r="X77" s="54" t="s">
        <v>406</v>
      </c>
    </row>
    <row r="78" spans="3:24">
      <c r="C78" s="47" t="str">
        <f t="shared" si="9"/>
        <v>4D</v>
      </c>
      <c r="D78" s="47" t="str">
        <f>C78&amp;" "&amp;Strings!D79</f>
        <v xml:space="preserve">4D </v>
      </c>
      <c r="E78" s="47" t="str">
        <f>Strings!C79</f>
        <v>Bow Gun</v>
      </c>
      <c r="F78" s="47" t="str">
        <f>Strings!B79</f>
        <v>Koutetsu</v>
      </c>
      <c r="G78" s="47" t="str">
        <f>Strings!E79</f>
        <v>Archer</v>
      </c>
      <c r="K78" s="89" t="str">
        <f t="shared" si="10"/>
        <v>04B</v>
      </c>
      <c r="L78" s="95" t="s">
        <v>1117</v>
      </c>
      <c r="M78" s="75">
        <f t="shared" si="15"/>
        <v>76</v>
      </c>
      <c r="N78" s="75" t="str">
        <f t="shared" si="12"/>
        <v/>
      </c>
      <c r="O78" s="75">
        <f t="shared" si="13"/>
        <v>2</v>
      </c>
      <c r="P78" s="75">
        <f t="shared" si="11"/>
        <v>0</v>
      </c>
      <c r="Q78" s="77" t="str">
        <f>$D$14&amp;", "&amp;$D$174</f>
        <v>0D Summon Magic, AD Dark Cloud</v>
      </c>
      <c r="R78" s="88">
        <f t="shared" si="14"/>
        <v>0</v>
      </c>
      <c r="S78" s="77" t="s">
        <v>406</v>
      </c>
      <c r="T78" s="88">
        <f t="shared" si="14"/>
        <v>0</v>
      </c>
      <c r="U78" s="77" t="s">
        <v>406</v>
      </c>
      <c r="V78" s="88">
        <f t="shared" si="14"/>
        <v>0</v>
      </c>
      <c r="W78" s="77" t="s">
        <v>406</v>
      </c>
      <c r="X78" s="54" t="s">
        <v>406</v>
      </c>
    </row>
    <row r="79" spans="3:24">
      <c r="C79" s="47" t="str">
        <f t="shared" si="9"/>
        <v>4E</v>
      </c>
      <c r="D79" s="47" t="str">
        <f>C79&amp;" "&amp;Strings!D80</f>
        <v xml:space="preserve">4E </v>
      </c>
      <c r="E79" s="47" t="str">
        <f>Strings!C80</f>
        <v>Night Killer</v>
      </c>
      <c r="F79" s="47" t="str">
        <f>Strings!B80</f>
        <v>Bizen Boat</v>
      </c>
      <c r="G79" s="47" t="str">
        <f>Strings!E80</f>
        <v>Monk</v>
      </c>
      <c r="K79" s="89" t="str">
        <f t="shared" si="10"/>
        <v>04C</v>
      </c>
      <c r="L79" s="95" t="s">
        <v>1118</v>
      </c>
      <c r="M79" s="75">
        <f t="shared" si="15"/>
        <v>77</v>
      </c>
      <c r="N79" s="75" t="str">
        <f t="shared" si="12"/>
        <v/>
      </c>
      <c r="O79" s="75">
        <f t="shared" si="13"/>
        <v>2</v>
      </c>
      <c r="P79" s="75">
        <f t="shared" si="11"/>
        <v>0</v>
      </c>
      <c r="Q79" s="77" t="str">
        <f>$D$20&amp;", "&amp;$D$60&amp;", "&amp;$D$63</f>
        <v>13 Draw Out, 3B Sword Spirit, 3E Sword Spirit</v>
      </c>
      <c r="R79" s="88">
        <f t="shared" si="14"/>
        <v>0</v>
      </c>
      <c r="S79" s="77" t="s">
        <v>406</v>
      </c>
      <c r="T79" s="88">
        <f t="shared" si="14"/>
        <v>0</v>
      </c>
      <c r="U79" s="77" t="s">
        <v>406</v>
      </c>
      <c r="V79" s="88">
        <f t="shared" si="14"/>
        <v>0</v>
      </c>
      <c r="W79" s="77" t="s">
        <v>406</v>
      </c>
      <c r="X79" s="54" t="s">
        <v>406</v>
      </c>
    </row>
    <row r="80" spans="3:24">
      <c r="C80" s="47" t="str">
        <f t="shared" si="9"/>
        <v>4F</v>
      </c>
      <c r="D80" s="47" t="str">
        <f>C80&amp;" "&amp;Strings!D81</f>
        <v xml:space="preserve">4F </v>
      </c>
      <c r="E80" s="47" t="str">
        <f>Strings!C81</f>
        <v>Cross Bow</v>
      </c>
      <c r="F80" s="47" t="str">
        <f>Strings!B81</f>
        <v>Murasame</v>
      </c>
      <c r="G80" s="47" t="str">
        <f>Strings!E81</f>
        <v>Priest</v>
      </c>
      <c r="K80" s="89" t="str">
        <f t="shared" si="10"/>
        <v>04D</v>
      </c>
      <c r="L80" s="95" t="s">
        <v>1119</v>
      </c>
      <c r="M80" s="75">
        <f t="shared" si="15"/>
        <v>78</v>
      </c>
      <c r="N80" s="75" t="str">
        <f t="shared" si="12"/>
        <v/>
      </c>
      <c r="O80" s="75">
        <f t="shared" si="13"/>
        <v>2</v>
      </c>
      <c r="P80" s="75">
        <f t="shared" si="11"/>
        <v>0</v>
      </c>
      <c r="Q80" s="77" t="str">
        <f>$D$20&amp;", "&amp;$D$60&amp;", "&amp;$D$63</f>
        <v>13 Draw Out, 3B Sword Spirit, 3E Sword Spirit</v>
      </c>
      <c r="R80" s="88">
        <f t="shared" si="14"/>
        <v>0</v>
      </c>
      <c r="S80" s="77" t="s">
        <v>406</v>
      </c>
      <c r="T80" s="88">
        <f t="shared" si="14"/>
        <v>0</v>
      </c>
      <c r="U80" s="77" t="s">
        <v>406</v>
      </c>
      <c r="V80" s="88">
        <f t="shared" si="14"/>
        <v>0</v>
      </c>
      <c r="W80" s="77" t="s">
        <v>406</v>
      </c>
      <c r="X80" s="54" t="s">
        <v>406</v>
      </c>
    </row>
    <row r="81" spans="3:24">
      <c r="C81" s="47" t="str">
        <f t="shared" si="9"/>
        <v>50</v>
      </c>
      <c r="D81" s="47" t="str">
        <f>C81&amp;" "&amp;Strings!D82</f>
        <v xml:space="preserve">50 </v>
      </c>
      <c r="E81" s="47" t="str">
        <f>Strings!C82</f>
        <v>Poison Bow</v>
      </c>
      <c r="F81" s="47" t="str">
        <f>Strings!B82</f>
        <v>Heaven's Cloud</v>
      </c>
      <c r="G81" s="47" t="str">
        <f>Strings!E82</f>
        <v>Wizard</v>
      </c>
      <c r="K81" s="89" t="str">
        <f t="shared" si="10"/>
        <v>04E</v>
      </c>
      <c r="L81" s="95" t="s">
        <v>1120</v>
      </c>
      <c r="M81" s="75">
        <f t="shared" si="15"/>
        <v>79</v>
      </c>
      <c r="N81" s="75" t="str">
        <f t="shared" si="12"/>
        <v/>
      </c>
      <c r="O81" s="75">
        <f t="shared" si="13"/>
        <v>2</v>
      </c>
      <c r="P81" s="75">
        <f t="shared" si="11"/>
        <v>0</v>
      </c>
      <c r="Q81" s="77" t="str">
        <f>$D$20&amp;", "&amp;$D$60&amp;", "&amp;$D$63</f>
        <v>13 Draw Out, 3B Sword Spirit, 3E Sword Spirit</v>
      </c>
      <c r="R81" s="88">
        <f t="shared" si="14"/>
        <v>0</v>
      </c>
      <c r="S81" s="77" t="s">
        <v>406</v>
      </c>
      <c r="T81" s="88">
        <f t="shared" si="14"/>
        <v>0</v>
      </c>
      <c r="U81" s="77" t="s">
        <v>406</v>
      </c>
      <c r="V81" s="88">
        <f t="shared" si="14"/>
        <v>0</v>
      </c>
      <c r="W81" s="77" t="s">
        <v>406</v>
      </c>
      <c r="X81" s="54" t="s">
        <v>406</v>
      </c>
    </row>
    <row r="82" spans="3:24">
      <c r="C82" s="47" t="str">
        <f t="shared" si="9"/>
        <v>51</v>
      </c>
      <c r="D82" s="47" t="str">
        <f>C82&amp;" "&amp;Strings!D83</f>
        <v xml:space="preserve">51 </v>
      </c>
      <c r="E82" s="47" t="str">
        <f>Strings!C83</f>
        <v>Hunting Bow</v>
      </c>
      <c r="F82" s="47" t="str">
        <f>Strings!B83</f>
        <v>Kiyomori</v>
      </c>
      <c r="G82" s="47" t="str">
        <f>Strings!E83</f>
        <v>Time Mage</v>
      </c>
      <c r="K82" s="89" t="str">
        <f t="shared" si="10"/>
        <v>04F</v>
      </c>
      <c r="L82" s="95" t="s">
        <v>1121</v>
      </c>
      <c r="M82" s="75">
        <f t="shared" si="15"/>
        <v>80</v>
      </c>
      <c r="N82" s="75" t="str">
        <f t="shared" si="12"/>
        <v/>
      </c>
      <c r="O82" s="75">
        <f t="shared" si="13"/>
        <v>2</v>
      </c>
      <c r="P82" s="75">
        <f t="shared" si="11"/>
        <v>0</v>
      </c>
      <c r="Q82" s="77" t="str">
        <f>$D$20</f>
        <v>13 Draw Out</v>
      </c>
      <c r="R82" s="88">
        <f t="shared" si="14"/>
        <v>0</v>
      </c>
      <c r="S82" s="77" t="s">
        <v>406</v>
      </c>
      <c r="T82" s="88">
        <f t="shared" si="14"/>
        <v>0</v>
      </c>
      <c r="U82" s="77" t="s">
        <v>406</v>
      </c>
      <c r="V82" s="88">
        <f t="shared" si="14"/>
        <v>0</v>
      </c>
      <c r="W82" s="77" t="s">
        <v>406</v>
      </c>
      <c r="X82" s="54" t="s">
        <v>406</v>
      </c>
    </row>
    <row r="83" spans="3:24">
      <c r="C83" s="47" t="str">
        <f t="shared" si="9"/>
        <v>52</v>
      </c>
      <c r="D83" s="47" t="str">
        <f>C83&amp;" "&amp;Strings!D84</f>
        <v xml:space="preserve">52 </v>
      </c>
      <c r="E83" s="47" t="str">
        <f>Strings!C84</f>
        <v>Gastrafitis</v>
      </c>
      <c r="F83" s="47" t="str">
        <f>Strings!B84</f>
        <v>Muramasa</v>
      </c>
      <c r="G83" s="47" t="str">
        <f>Strings!E84</f>
        <v>Summoner</v>
      </c>
      <c r="K83" s="89" t="str">
        <f t="shared" si="10"/>
        <v>050</v>
      </c>
      <c r="L83" s="95" t="s">
        <v>1122</v>
      </c>
      <c r="M83" s="75">
        <f t="shared" si="15"/>
        <v>81</v>
      </c>
      <c r="N83" s="75" t="str">
        <f t="shared" si="12"/>
        <v/>
      </c>
      <c r="O83" s="75">
        <f t="shared" si="13"/>
        <v>2</v>
      </c>
      <c r="P83" s="75">
        <f t="shared" si="11"/>
        <v>0</v>
      </c>
      <c r="Q83" s="77" t="str">
        <f>$D$20</f>
        <v>13 Draw Out</v>
      </c>
      <c r="R83" s="88">
        <f t="shared" si="14"/>
        <v>0</v>
      </c>
      <c r="S83" s="77" t="s">
        <v>406</v>
      </c>
      <c r="T83" s="88">
        <f t="shared" si="14"/>
        <v>0</v>
      </c>
      <c r="U83" s="77" t="s">
        <v>406</v>
      </c>
      <c r="V83" s="88">
        <f t="shared" si="14"/>
        <v>0</v>
      </c>
      <c r="W83" s="77" t="s">
        <v>406</v>
      </c>
      <c r="X83" s="54" t="s">
        <v>406</v>
      </c>
    </row>
    <row r="84" spans="3:24">
      <c r="C84" s="47" t="str">
        <f t="shared" si="9"/>
        <v>53</v>
      </c>
      <c r="D84" s="47" t="str">
        <f>C84&amp;" "&amp;Strings!D85</f>
        <v xml:space="preserve">53 </v>
      </c>
      <c r="E84" s="47" t="str">
        <f>Strings!C85</f>
        <v>Long Bow</v>
      </c>
      <c r="F84" s="47" t="str">
        <f>Strings!B85</f>
        <v>Kikuichimoji</v>
      </c>
      <c r="G84" s="47" t="str">
        <f>Strings!E85</f>
        <v>Thief</v>
      </c>
      <c r="K84" s="89" t="str">
        <f t="shared" si="10"/>
        <v>051</v>
      </c>
      <c r="L84" s="95" t="s">
        <v>1123</v>
      </c>
      <c r="M84" s="75">
        <f t="shared" si="15"/>
        <v>82</v>
      </c>
      <c r="N84" s="75" t="str">
        <f t="shared" si="12"/>
        <v/>
      </c>
      <c r="O84" s="75">
        <f t="shared" si="13"/>
        <v>2</v>
      </c>
      <c r="P84" s="75">
        <f t="shared" si="11"/>
        <v>0</v>
      </c>
      <c r="Q84" s="77" t="str">
        <f>$D$20</f>
        <v>13 Draw Out</v>
      </c>
      <c r="R84" s="88">
        <f t="shared" si="14"/>
        <v>0</v>
      </c>
      <c r="S84" s="77" t="s">
        <v>406</v>
      </c>
      <c r="T84" s="88">
        <f t="shared" si="14"/>
        <v>0</v>
      </c>
      <c r="U84" s="77" t="s">
        <v>406</v>
      </c>
      <c r="V84" s="88">
        <f t="shared" si="14"/>
        <v>0</v>
      </c>
      <c r="W84" s="77" t="s">
        <v>406</v>
      </c>
      <c r="X84" s="54" t="s">
        <v>406</v>
      </c>
    </row>
    <row r="85" spans="3:24">
      <c r="C85" s="47" t="str">
        <f t="shared" si="9"/>
        <v>54</v>
      </c>
      <c r="D85" s="47" t="str">
        <f>C85&amp;" "&amp;Strings!D86</f>
        <v xml:space="preserve">54 </v>
      </c>
      <c r="E85" s="47" t="str">
        <f>Strings!C86</f>
        <v>Silver Bow</v>
      </c>
      <c r="F85" s="47" t="str">
        <f>Strings!B86</f>
        <v>Masamune</v>
      </c>
      <c r="G85" s="47" t="str">
        <f>Strings!E86</f>
        <v>Mediator</v>
      </c>
      <c r="K85" s="89" t="str">
        <f t="shared" si="10"/>
        <v>052</v>
      </c>
      <c r="L85" s="95" t="s">
        <v>1124</v>
      </c>
      <c r="M85" s="75">
        <f t="shared" si="15"/>
        <v>83</v>
      </c>
      <c r="N85" s="75" t="str">
        <f t="shared" si="12"/>
        <v/>
      </c>
      <c r="O85" s="75">
        <f t="shared" si="13"/>
        <v>2</v>
      </c>
      <c r="P85" s="75">
        <f t="shared" si="11"/>
        <v>0</v>
      </c>
      <c r="Q85" s="77" t="str">
        <f>$D$20&amp;", "&amp;$D$60&amp;", "&amp;$D$63</f>
        <v>13 Draw Out, 3B Sword Spirit, 3E Sword Spirit</v>
      </c>
      <c r="R85" s="88">
        <f t="shared" si="14"/>
        <v>0</v>
      </c>
      <c r="S85" s="77" t="s">
        <v>406</v>
      </c>
      <c r="T85" s="88">
        <f t="shared" si="14"/>
        <v>0</v>
      </c>
      <c r="U85" s="77" t="s">
        <v>406</v>
      </c>
      <c r="V85" s="88">
        <f t="shared" si="14"/>
        <v>0</v>
      </c>
      <c r="W85" s="77" t="s">
        <v>406</v>
      </c>
      <c r="X85" s="54" t="s">
        <v>406</v>
      </c>
    </row>
    <row r="86" spans="3:24">
      <c r="C86" s="47" t="str">
        <f t="shared" si="9"/>
        <v>55</v>
      </c>
      <c r="D86" s="47" t="str">
        <f>C86&amp;" "&amp;Strings!D87</f>
        <v xml:space="preserve">55 </v>
      </c>
      <c r="E86" s="47" t="str">
        <f>Strings!C87</f>
        <v>Ice Bow</v>
      </c>
      <c r="F86" s="47" t="str">
        <f>Strings!B87</f>
        <v>Chirijiraden</v>
      </c>
      <c r="G86" s="47" t="str">
        <f>Strings!E87</f>
        <v>Oracle</v>
      </c>
      <c r="K86" s="89" t="str">
        <f t="shared" si="10"/>
        <v>053</v>
      </c>
      <c r="L86" s="95" t="s">
        <v>1125</v>
      </c>
      <c r="M86" s="75">
        <f t="shared" si="15"/>
        <v>84</v>
      </c>
      <c r="N86" s="75" t="str">
        <f t="shared" si="12"/>
        <v/>
      </c>
      <c r="O86" s="75">
        <f t="shared" si="13"/>
        <v>2</v>
      </c>
      <c r="P86" s="75">
        <f t="shared" si="11"/>
        <v>0</v>
      </c>
      <c r="Q86" s="77" t="str">
        <f>$D$20&amp;", "&amp;$D$63</f>
        <v>13 Draw Out, 3E Sword Spirit</v>
      </c>
      <c r="R86" s="88">
        <f t="shared" si="14"/>
        <v>0</v>
      </c>
      <c r="S86" s="77" t="s">
        <v>406</v>
      </c>
      <c r="T86" s="88">
        <f t="shared" si="14"/>
        <v>0</v>
      </c>
      <c r="U86" s="77" t="s">
        <v>406</v>
      </c>
      <c r="V86" s="88">
        <f t="shared" si="14"/>
        <v>0</v>
      </c>
      <c r="W86" s="77" t="s">
        <v>406</v>
      </c>
      <c r="X86" s="54" t="s">
        <v>406</v>
      </c>
    </row>
    <row r="87" spans="3:24">
      <c r="C87" s="47" t="str">
        <f t="shared" si="9"/>
        <v>56</v>
      </c>
      <c r="D87" s="47" t="str">
        <f>C87&amp;" "&amp;Strings!D88</f>
        <v xml:space="preserve">56 </v>
      </c>
      <c r="E87" s="47" t="str">
        <f>Strings!C88</f>
        <v>Lightning Bow</v>
      </c>
      <c r="F87" s="47" t="str">
        <f>Strings!B88</f>
        <v>Angel Song</v>
      </c>
      <c r="G87" s="47" t="str">
        <f>Strings!E88</f>
        <v>Geomancer</v>
      </c>
      <c r="K87" s="89" t="str">
        <f t="shared" si="10"/>
        <v>054</v>
      </c>
      <c r="L87" s="95" t="s">
        <v>1126</v>
      </c>
      <c r="M87" s="75">
        <f t="shared" si="15"/>
        <v>85</v>
      </c>
      <c r="N87" s="75" t="str">
        <f t="shared" si="12"/>
        <v/>
      </c>
      <c r="O87" s="75">
        <f t="shared" si="13"/>
        <v>2</v>
      </c>
      <c r="P87" s="75">
        <f t="shared" si="11"/>
        <v>0</v>
      </c>
      <c r="Q87" s="77" t="str">
        <f>$D$20</f>
        <v>13 Draw Out</v>
      </c>
      <c r="R87" s="88">
        <f t="shared" si="14"/>
        <v>0</v>
      </c>
      <c r="S87" s="77" t="s">
        <v>406</v>
      </c>
      <c r="T87" s="88">
        <f t="shared" si="14"/>
        <v>0</v>
      </c>
      <c r="U87" s="77" t="s">
        <v>406</v>
      </c>
      <c r="V87" s="88">
        <f t="shared" si="14"/>
        <v>0</v>
      </c>
      <c r="W87" s="77" t="s">
        <v>406</v>
      </c>
      <c r="X87" s="54" t="s">
        <v>406</v>
      </c>
    </row>
    <row r="88" spans="3:24">
      <c r="C88" s="47" t="str">
        <f t="shared" si="9"/>
        <v>57</v>
      </c>
      <c r="D88" s="47" t="str">
        <f>C88&amp;" "&amp;Strings!D89</f>
        <v xml:space="preserve">57 </v>
      </c>
      <c r="E88" s="47" t="str">
        <f>Strings!C89</f>
        <v>Windslash Bow</v>
      </c>
      <c r="F88" s="47" t="str">
        <f>Strings!B89</f>
        <v>Life Song</v>
      </c>
      <c r="G88" s="47" t="str">
        <f>Strings!E89</f>
        <v>Lancer</v>
      </c>
      <c r="K88" s="89" t="str">
        <f t="shared" si="10"/>
        <v>055</v>
      </c>
      <c r="L88" s="95" t="s">
        <v>1127</v>
      </c>
      <c r="M88" s="75">
        <f t="shared" si="15"/>
        <v>86</v>
      </c>
      <c r="N88" s="75" t="str">
        <f t="shared" si="12"/>
        <v/>
      </c>
      <c r="O88" s="75">
        <f t="shared" si="13"/>
        <v>2</v>
      </c>
      <c r="P88" s="75">
        <f t="shared" si="11"/>
        <v>0</v>
      </c>
      <c r="Q88" s="77" t="str">
        <f>$D$20&amp;", "&amp;$D$63</f>
        <v>13 Draw Out, 3E Sword Spirit</v>
      </c>
      <c r="R88" s="88">
        <f t="shared" si="14"/>
        <v>0</v>
      </c>
      <c r="S88" s="77" t="s">
        <v>406</v>
      </c>
      <c r="T88" s="88">
        <f t="shared" si="14"/>
        <v>0</v>
      </c>
      <c r="U88" s="77" t="s">
        <v>406</v>
      </c>
      <c r="V88" s="88">
        <f t="shared" si="14"/>
        <v>0</v>
      </c>
      <c r="W88" s="77" t="s">
        <v>406</v>
      </c>
      <c r="X88" s="54" t="s">
        <v>406</v>
      </c>
    </row>
    <row r="89" spans="3:24">
      <c r="C89" s="47" t="str">
        <f t="shared" si="9"/>
        <v>58</v>
      </c>
      <c r="D89" s="47" t="str">
        <f>C89&amp;" "&amp;Strings!D90</f>
        <v xml:space="preserve">58 </v>
      </c>
      <c r="E89" s="47" t="str">
        <f>Strings!C90</f>
        <v>Mythril Bow</v>
      </c>
      <c r="F89" s="47" t="str">
        <f>Strings!B90</f>
        <v>Cheer Song</v>
      </c>
      <c r="G89" s="47" t="str">
        <f>Strings!E90</f>
        <v>Samurai</v>
      </c>
      <c r="K89" s="89" t="str">
        <f t="shared" si="10"/>
        <v>056</v>
      </c>
      <c r="L89" s="95" t="s">
        <v>1128</v>
      </c>
      <c r="M89" s="75">
        <f t="shared" si="15"/>
        <v>87</v>
      </c>
      <c r="N89" s="75" t="str">
        <f t="shared" si="12"/>
        <v/>
      </c>
      <c r="O89" s="75">
        <f t="shared" si="13"/>
        <v>2</v>
      </c>
      <c r="P89" s="75">
        <f t="shared" si="11"/>
        <v>0</v>
      </c>
      <c r="Q89" s="77" t="str">
        <f t="shared" ref="Q89:Q95" si="16">$D$23</f>
        <v>16 Sing</v>
      </c>
      <c r="R89" s="88">
        <f t="shared" si="14"/>
        <v>0</v>
      </c>
      <c r="S89" s="77" t="s">
        <v>406</v>
      </c>
      <c r="T89" s="88">
        <f t="shared" si="14"/>
        <v>0</v>
      </c>
      <c r="U89" s="77" t="s">
        <v>406</v>
      </c>
      <c r="V89" s="88">
        <f t="shared" si="14"/>
        <v>0</v>
      </c>
      <c r="W89" s="77" t="s">
        <v>406</v>
      </c>
      <c r="X89" s="54" t="s">
        <v>406</v>
      </c>
    </row>
    <row r="90" spans="3:24">
      <c r="C90" s="47" t="str">
        <f t="shared" si="9"/>
        <v>59</v>
      </c>
      <c r="D90" s="47" t="str">
        <f>C90&amp;" "&amp;Strings!D91</f>
        <v xml:space="preserve">59 </v>
      </c>
      <c r="E90" s="47" t="str">
        <f>Strings!C91</f>
        <v>Ultimus Bow</v>
      </c>
      <c r="F90" s="47" t="str">
        <f>Strings!B91</f>
        <v>Battle Song</v>
      </c>
      <c r="G90" s="47" t="str">
        <f>Strings!E91</f>
        <v>Ninja</v>
      </c>
      <c r="K90" s="89" t="str">
        <f t="shared" si="10"/>
        <v>057</v>
      </c>
      <c r="L90" s="95" t="s">
        <v>1129</v>
      </c>
      <c r="M90" s="75">
        <f t="shared" si="15"/>
        <v>88</v>
      </c>
      <c r="N90" s="75" t="str">
        <f t="shared" si="12"/>
        <v/>
      </c>
      <c r="O90" s="75">
        <f t="shared" si="13"/>
        <v>2</v>
      </c>
      <c r="P90" s="75">
        <f t="shared" si="11"/>
        <v>0</v>
      </c>
      <c r="Q90" s="77" t="str">
        <f t="shared" si="16"/>
        <v>16 Sing</v>
      </c>
      <c r="R90" s="88">
        <f t="shared" si="14"/>
        <v>0</v>
      </c>
      <c r="S90" s="77" t="s">
        <v>406</v>
      </c>
      <c r="T90" s="88">
        <f t="shared" si="14"/>
        <v>0</v>
      </c>
      <c r="U90" s="77" t="s">
        <v>406</v>
      </c>
      <c r="V90" s="88">
        <f t="shared" si="14"/>
        <v>0</v>
      </c>
      <c r="W90" s="77" t="s">
        <v>406</v>
      </c>
      <c r="X90" s="54" t="s">
        <v>406</v>
      </c>
    </row>
    <row r="91" spans="3:24">
      <c r="C91" s="47" t="str">
        <f t="shared" si="9"/>
        <v>5A</v>
      </c>
      <c r="D91" s="47" t="str">
        <f>C91&amp;" "&amp;Strings!D92</f>
        <v xml:space="preserve">5A </v>
      </c>
      <c r="E91" s="47" t="str">
        <f>Strings!C92</f>
        <v>Yoichi Bow</v>
      </c>
      <c r="F91" s="47" t="str">
        <f>Strings!B92</f>
        <v>Magic Song</v>
      </c>
      <c r="G91" s="47" t="str">
        <f>Strings!E92</f>
        <v>Calculator</v>
      </c>
      <c r="K91" s="89" t="str">
        <f t="shared" si="10"/>
        <v>058</v>
      </c>
      <c r="L91" s="95" t="s">
        <v>1130</v>
      </c>
      <c r="M91" s="75">
        <f t="shared" si="15"/>
        <v>89</v>
      </c>
      <c r="N91" s="75" t="str">
        <f t="shared" si="12"/>
        <v/>
      </c>
      <c r="O91" s="75">
        <f t="shared" si="13"/>
        <v>2</v>
      </c>
      <c r="P91" s="75">
        <f t="shared" si="11"/>
        <v>0</v>
      </c>
      <c r="Q91" s="77" t="str">
        <f t="shared" si="16"/>
        <v>16 Sing</v>
      </c>
      <c r="R91" s="88">
        <f t="shared" si="14"/>
        <v>0</v>
      </c>
      <c r="S91" s="77" t="s">
        <v>406</v>
      </c>
      <c r="T91" s="88">
        <f t="shared" si="14"/>
        <v>0</v>
      </c>
      <c r="U91" s="77" t="s">
        <v>406</v>
      </c>
      <c r="V91" s="88">
        <f t="shared" si="14"/>
        <v>0</v>
      </c>
      <c r="W91" s="77" t="s">
        <v>406</v>
      </c>
      <c r="X91" s="54" t="s">
        <v>406</v>
      </c>
    </row>
    <row r="92" spans="3:24">
      <c r="C92" s="47" t="str">
        <f t="shared" si="9"/>
        <v>5B</v>
      </c>
      <c r="D92" s="47" t="str">
        <f>C92&amp;" "&amp;Strings!D93</f>
        <v xml:space="preserve">5B </v>
      </c>
      <c r="E92" s="47" t="str">
        <f>Strings!C93</f>
        <v>Perseus Bow</v>
      </c>
      <c r="F92" s="47" t="str">
        <f>Strings!B93</f>
        <v>Nameless Song</v>
      </c>
      <c r="G92" s="47" t="str">
        <f>Strings!E93</f>
        <v>Bard</v>
      </c>
      <c r="K92" s="89" t="str">
        <f t="shared" si="10"/>
        <v>059</v>
      </c>
      <c r="L92" s="95" t="s">
        <v>1131</v>
      </c>
      <c r="M92" s="75">
        <f t="shared" si="15"/>
        <v>90</v>
      </c>
      <c r="N92" s="75" t="str">
        <f t="shared" si="12"/>
        <v/>
      </c>
      <c r="O92" s="75">
        <f t="shared" si="13"/>
        <v>2</v>
      </c>
      <c r="P92" s="75">
        <f t="shared" si="11"/>
        <v>0</v>
      </c>
      <c r="Q92" s="77" t="str">
        <f t="shared" si="16"/>
        <v>16 Sing</v>
      </c>
      <c r="R92" s="88">
        <f t="shared" si="14"/>
        <v>0</v>
      </c>
      <c r="S92" s="77" t="s">
        <v>406</v>
      </c>
      <c r="T92" s="88">
        <f t="shared" si="14"/>
        <v>0</v>
      </c>
      <c r="U92" s="77" t="s">
        <v>406</v>
      </c>
      <c r="V92" s="88">
        <f t="shared" si="14"/>
        <v>0</v>
      </c>
      <c r="W92" s="77" t="s">
        <v>406</v>
      </c>
      <c r="X92" s="54" t="s">
        <v>406</v>
      </c>
    </row>
    <row r="93" spans="3:24">
      <c r="C93" s="47" t="str">
        <f t="shared" si="9"/>
        <v>5C</v>
      </c>
      <c r="D93" s="47" t="str">
        <f>C93&amp;" "&amp;Strings!D94</f>
        <v xml:space="preserve">5C </v>
      </c>
      <c r="E93" s="47" t="str">
        <f>Strings!C94</f>
        <v>Ramia Harp</v>
      </c>
      <c r="F93" s="47" t="str">
        <f>Strings!B94</f>
        <v>Last Song</v>
      </c>
      <c r="G93" s="47" t="str">
        <f>Strings!E94</f>
        <v>Dancer</v>
      </c>
      <c r="K93" s="89" t="str">
        <f t="shared" si="10"/>
        <v>05A</v>
      </c>
      <c r="L93" s="95" t="s">
        <v>1132</v>
      </c>
      <c r="M93" s="75">
        <f t="shared" si="15"/>
        <v>91</v>
      </c>
      <c r="N93" s="75" t="str">
        <f t="shared" si="12"/>
        <v/>
      </c>
      <c r="O93" s="75">
        <f t="shared" si="13"/>
        <v>2</v>
      </c>
      <c r="P93" s="75">
        <f t="shared" si="11"/>
        <v>0</v>
      </c>
      <c r="Q93" s="77" t="str">
        <f t="shared" si="16"/>
        <v>16 Sing</v>
      </c>
      <c r="R93" s="88">
        <f t="shared" si="14"/>
        <v>0</v>
      </c>
      <c r="S93" s="77" t="s">
        <v>406</v>
      </c>
      <c r="T93" s="88">
        <f t="shared" si="14"/>
        <v>0</v>
      </c>
      <c r="U93" s="77" t="s">
        <v>406</v>
      </c>
      <c r="V93" s="88">
        <f t="shared" si="14"/>
        <v>0</v>
      </c>
      <c r="W93" s="77" t="s">
        <v>406</v>
      </c>
      <c r="X93" s="54" t="s">
        <v>406</v>
      </c>
    </row>
    <row r="94" spans="3:24">
      <c r="C94" s="47" t="str">
        <f t="shared" si="9"/>
        <v>5D</v>
      </c>
      <c r="D94" s="47" t="str">
        <f>C94&amp;" "&amp;Strings!D95</f>
        <v xml:space="preserve">5D </v>
      </c>
      <c r="E94" s="47" t="str">
        <f>Strings!C95</f>
        <v>Bloody Strings</v>
      </c>
      <c r="F94" s="47" t="str">
        <f>Strings!B95</f>
        <v>Witch Hunt</v>
      </c>
      <c r="G94" s="47" t="str">
        <f>Strings!E95</f>
        <v>Mime</v>
      </c>
      <c r="K94" s="89" t="str">
        <f t="shared" si="10"/>
        <v>05B</v>
      </c>
      <c r="L94" s="95" t="s">
        <v>1133</v>
      </c>
      <c r="M94" s="75">
        <f t="shared" si="15"/>
        <v>92</v>
      </c>
      <c r="N94" s="75" t="str">
        <f t="shared" si="12"/>
        <v/>
      </c>
      <c r="O94" s="75">
        <f t="shared" si="13"/>
        <v>2</v>
      </c>
      <c r="P94" s="75">
        <f t="shared" si="11"/>
        <v>0</v>
      </c>
      <c r="Q94" s="77" t="str">
        <f t="shared" si="16"/>
        <v>16 Sing</v>
      </c>
      <c r="R94" s="88">
        <f t="shared" si="14"/>
        <v>0</v>
      </c>
      <c r="S94" s="77" t="s">
        <v>406</v>
      </c>
      <c r="T94" s="88">
        <f t="shared" si="14"/>
        <v>0</v>
      </c>
      <c r="U94" s="77" t="s">
        <v>406</v>
      </c>
      <c r="V94" s="88">
        <f t="shared" si="14"/>
        <v>0</v>
      </c>
      <c r="W94" s="77" t="s">
        <v>406</v>
      </c>
      <c r="X94" s="54" t="s">
        <v>406</v>
      </c>
    </row>
    <row r="95" spans="3:24">
      <c r="C95" s="47" t="str">
        <f t="shared" si="9"/>
        <v>5E</v>
      </c>
      <c r="D95" s="47" t="str">
        <f>C95&amp;" "&amp;Strings!D96</f>
        <v xml:space="preserve">5E </v>
      </c>
      <c r="E95" s="47" t="str">
        <f>Strings!C96</f>
        <v>Fairy Harp</v>
      </c>
      <c r="F95" s="47" t="str">
        <f>Strings!B96</f>
        <v>Wiznaibus</v>
      </c>
      <c r="G95" s="47" t="str">
        <f>Strings!E96</f>
        <v>Chocobo</v>
      </c>
      <c r="K95" s="89" t="str">
        <f t="shared" si="10"/>
        <v>05C</v>
      </c>
      <c r="L95" s="95" t="s">
        <v>1134</v>
      </c>
      <c r="M95" s="75">
        <f t="shared" si="15"/>
        <v>93</v>
      </c>
      <c r="N95" s="75" t="str">
        <f t="shared" si="12"/>
        <v/>
      </c>
      <c r="O95" s="75">
        <f t="shared" si="13"/>
        <v>2</v>
      </c>
      <c r="P95" s="75">
        <f t="shared" si="11"/>
        <v>0</v>
      </c>
      <c r="Q95" s="77" t="str">
        <f t="shared" si="16"/>
        <v>16 Sing</v>
      </c>
      <c r="R95" s="88">
        <f t="shared" si="14"/>
        <v>0</v>
      </c>
      <c r="S95" s="77" t="s">
        <v>406</v>
      </c>
      <c r="T95" s="88">
        <f t="shared" si="14"/>
        <v>0</v>
      </c>
      <c r="U95" s="77" t="s">
        <v>406</v>
      </c>
      <c r="V95" s="88">
        <f t="shared" si="14"/>
        <v>0</v>
      </c>
      <c r="W95" s="77" t="s">
        <v>406</v>
      </c>
      <c r="X95" s="54" t="s">
        <v>406</v>
      </c>
    </row>
    <row r="96" spans="3:24">
      <c r="C96" s="47" t="str">
        <f t="shared" si="9"/>
        <v>5F</v>
      </c>
      <c r="D96" s="47" t="str">
        <f>C96&amp;" "&amp;Strings!D97</f>
        <v xml:space="preserve">5F </v>
      </c>
      <c r="E96" s="47" t="str">
        <f>Strings!C97</f>
        <v>Battle Dict</v>
      </c>
      <c r="F96" s="47" t="str">
        <f>Strings!B97</f>
        <v>Slow Dance</v>
      </c>
      <c r="G96" s="47" t="str">
        <f>Strings!E97</f>
        <v>Black Chocobo</v>
      </c>
      <c r="K96" s="89" t="str">
        <f t="shared" si="10"/>
        <v>05D</v>
      </c>
      <c r="L96" s="95" t="s">
        <v>1135</v>
      </c>
      <c r="M96" s="75">
        <f t="shared" si="15"/>
        <v>94</v>
      </c>
      <c r="N96" s="75" t="str">
        <f t="shared" si="12"/>
        <v/>
      </c>
      <c r="O96" s="75">
        <f t="shared" si="13"/>
        <v>2</v>
      </c>
      <c r="P96" s="75">
        <f t="shared" si="11"/>
        <v>0</v>
      </c>
      <c r="Q96" s="77" t="str">
        <f t="shared" ref="Q96:Q102" si="17">$D$24</f>
        <v>17 Dance</v>
      </c>
      <c r="R96" s="88">
        <f t="shared" si="14"/>
        <v>0</v>
      </c>
      <c r="S96" s="77" t="s">
        <v>406</v>
      </c>
      <c r="T96" s="88">
        <f t="shared" si="14"/>
        <v>0</v>
      </c>
      <c r="U96" s="77" t="s">
        <v>406</v>
      </c>
      <c r="V96" s="88">
        <f t="shared" si="14"/>
        <v>0</v>
      </c>
      <c r="W96" s="77" t="s">
        <v>406</v>
      </c>
      <c r="X96" s="54" t="s">
        <v>406</v>
      </c>
    </row>
    <row r="97" spans="3:24">
      <c r="C97" s="47" t="str">
        <f t="shared" si="9"/>
        <v>60</v>
      </c>
      <c r="D97" s="47" t="str">
        <f>C97&amp;" "&amp;Strings!D98</f>
        <v xml:space="preserve">60 </v>
      </c>
      <c r="E97" s="47" t="str">
        <f>Strings!C98</f>
        <v>Monster Dict</v>
      </c>
      <c r="F97" s="47" t="str">
        <f>Strings!B98</f>
        <v>Polka Polka</v>
      </c>
      <c r="G97" s="47" t="str">
        <f>Strings!E98</f>
        <v>Red Chocobo</v>
      </c>
      <c r="K97" s="89" t="str">
        <f t="shared" si="10"/>
        <v>05E</v>
      </c>
      <c r="L97" s="95" t="s">
        <v>1136</v>
      </c>
      <c r="M97" s="75">
        <f t="shared" si="15"/>
        <v>95</v>
      </c>
      <c r="N97" s="75" t="str">
        <f t="shared" si="12"/>
        <v/>
      </c>
      <c r="O97" s="75">
        <f t="shared" si="13"/>
        <v>2</v>
      </c>
      <c r="P97" s="75">
        <f t="shared" si="11"/>
        <v>0</v>
      </c>
      <c r="Q97" s="77" t="str">
        <f t="shared" si="17"/>
        <v>17 Dance</v>
      </c>
      <c r="R97" s="88">
        <f t="shared" si="14"/>
        <v>0</v>
      </c>
      <c r="S97" s="77" t="s">
        <v>406</v>
      </c>
      <c r="T97" s="88">
        <f t="shared" si="14"/>
        <v>0</v>
      </c>
      <c r="U97" s="77" t="s">
        <v>406</v>
      </c>
      <c r="V97" s="88">
        <f t="shared" si="14"/>
        <v>0</v>
      </c>
      <c r="W97" s="77" t="s">
        <v>406</v>
      </c>
      <c r="X97" s="54" t="s">
        <v>406</v>
      </c>
    </row>
    <row r="98" spans="3:24">
      <c r="C98" s="47" t="str">
        <f t="shared" si="9"/>
        <v>61</v>
      </c>
      <c r="D98" s="47" t="str">
        <f>C98&amp;" "&amp;Strings!D99</f>
        <v xml:space="preserve">61 </v>
      </c>
      <c r="E98" s="47" t="str">
        <f>Strings!C99</f>
        <v>Papyrus Plate</v>
      </c>
      <c r="F98" s="47" t="str">
        <f>Strings!B99</f>
        <v>Disillusion</v>
      </c>
      <c r="G98" s="47" t="str">
        <f>Strings!E99</f>
        <v>Goblin</v>
      </c>
      <c r="K98" s="89" t="str">
        <f t="shared" si="10"/>
        <v>05F</v>
      </c>
      <c r="L98" s="95" t="s">
        <v>1137</v>
      </c>
      <c r="M98" s="75">
        <f t="shared" si="15"/>
        <v>96</v>
      </c>
      <c r="N98" s="75" t="str">
        <f t="shared" si="12"/>
        <v/>
      </c>
      <c r="O98" s="75">
        <f t="shared" si="13"/>
        <v>2</v>
      </c>
      <c r="P98" s="75">
        <f t="shared" si="11"/>
        <v>0</v>
      </c>
      <c r="Q98" s="77" t="str">
        <f t="shared" si="17"/>
        <v>17 Dance</v>
      </c>
      <c r="R98" s="88">
        <f t="shared" si="14"/>
        <v>0</v>
      </c>
      <c r="S98" s="77" t="s">
        <v>406</v>
      </c>
      <c r="T98" s="88">
        <f t="shared" si="14"/>
        <v>0</v>
      </c>
      <c r="U98" s="77" t="s">
        <v>406</v>
      </c>
      <c r="V98" s="88">
        <f t="shared" si="14"/>
        <v>0</v>
      </c>
      <c r="W98" s="77" t="s">
        <v>406</v>
      </c>
      <c r="X98" s="54" t="s">
        <v>406</v>
      </c>
    </row>
    <row r="99" spans="3:24">
      <c r="C99" s="47" t="str">
        <f t="shared" si="9"/>
        <v>62</v>
      </c>
      <c r="D99" s="47" t="str">
        <f>C99&amp;" "&amp;Strings!D100</f>
        <v xml:space="preserve">62 </v>
      </c>
      <c r="E99" s="47" t="str">
        <f>Strings!C100</f>
        <v>Madlemgen</v>
      </c>
      <c r="F99" s="47" t="str">
        <f>Strings!B100</f>
        <v>Nameless Dance</v>
      </c>
      <c r="G99" s="47" t="str">
        <f>Strings!E100</f>
        <v>Black Goblin</v>
      </c>
      <c r="K99" s="89" t="str">
        <f t="shared" si="10"/>
        <v>060</v>
      </c>
      <c r="L99" s="95" t="s">
        <v>1138</v>
      </c>
      <c r="M99" s="75">
        <f t="shared" si="15"/>
        <v>97</v>
      </c>
      <c r="N99" s="75" t="str">
        <f t="shared" si="12"/>
        <v/>
      </c>
      <c r="O99" s="75">
        <f t="shared" si="13"/>
        <v>2</v>
      </c>
      <c r="P99" s="75">
        <f t="shared" si="11"/>
        <v>0</v>
      </c>
      <c r="Q99" s="77" t="str">
        <f t="shared" si="17"/>
        <v>17 Dance</v>
      </c>
      <c r="R99" s="88">
        <f t="shared" si="14"/>
        <v>0</v>
      </c>
      <c r="S99" s="77" t="s">
        <v>406</v>
      </c>
      <c r="T99" s="88">
        <f t="shared" si="14"/>
        <v>0</v>
      </c>
      <c r="U99" s="77" t="s">
        <v>406</v>
      </c>
      <c r="V99" s="88">
        <f t="shared" si="14"/>
        <v>0</v>
      </c>
      <c r="W99" s="77" t="s">
        <v>406</v>
      </c>
      <c r="X99" s="54" t="s">
        <v>406</v>
      </c>
    </row>
    <row r="100" spans="3:24">
      <c r="C100" s="47" t="str">
        <f t="shared" si="9"/>
        <v>63</v>
      </c>
      <c r="D100" s="47" t="str">
        <f>C100&amp;" "&amp;Strings!D101</f>
        <v xml:space="preserve">63 </v>
      </c>
      <c r="E100" s="47" t="str">
        <f>Strings!C101</f>
        <v>Javelin</v>
      </c>
      <c r="F100" s="47" t="str">
        <f>Strings!B101</f>
        <v>Last Dance</v>
      </c>
      <c r="G100" s="47" t="str">
        <f>Strings!E101</f>
        <v>Gobbledeguck</v>
      </c>
      <c r="K100" s="89" t="str">
        <f t="shared" si="10"/>
        <v>061</v>
      </c>
      <c r="L100" s="95" t="s">
        <v>1139</v>
      </c>
      <c r="M100" s="75">
        <f t="shared" si="15"/>
        <v>98</v>
      </c>
      <c r="N100" s="75" t="str">
        <f t="shared" si="12"/>
        <v/>
      </c>
      <c r="O100" s="75">
        <f t="shared" si="13"/>
        <v>2</v>
      </c>
      <c r="P100" s="75">
        <f t="shared" si="11"/>
        <v>0</v>
      </c>
      <c r="Q100" s="77" t="str">
        <f t="shared" si="17"/>
        <v>17 Dance</v>
      </c>
      <c r="R100" s="88">
        <f t="shared" si="14"/>
        <v>0</v>
      </c>
      <c r="S100" s="77" t="s">
        <v>406</v>
      </c>
      <c r="T100" s="88">
        <f t="shared" si="14"/>
        <v>0</v>
      </c>
      <c r="U100" s="77" t="s">
        <v>406</v>
      </c>
      <c r="V100" s="88">
        <f t="shared" si="14"/>
        <v>0</v>
      </c>
      <c r="W100" s="77" t="s">
        <v>406</v>
      </c>
      <c r="X100" s="54" t="s">
        <v>406</v>
      </c>
    </row>
    <row r="101" spans="3:24">
      <c r="C101" s="47" t="str">
        <f t="shared" si="9"/>
        <v>64</v>
      </c>
      <c r="D101" s="47" t="str">
        <f>C101&amp;" "&amp;Strings!D102</f>
        <v xml:space="preserve">64 </v>
      </c>
      <c r="E101" s="47" t="str">
        <f>Strings!C102</f>
        <v>Spear</v>
      </c>
      <c r="F101" s="47" t="str">
        <f>Strings!B102</f>
        <v>Spin Fist</v>
      </c>
      <c r="G101" s="47" t="str">
        <f>Strings!E102</f>
        <v>Bomb</v>
      </c>
      <c r="K101" s="89" t="str">
        <f t="shared" si="10"/>
        <v>062</v>
      </c>
      <c r="L101" s="95" t="s">
        <v>1140</v>
      </c>
      <c r="M101" s="75">
        <f t="shared" si="15"/>
        <v>99</v>
      </c>
      <c r="N101" s="75" t="str">
        <f t="shared" si="12"/>
        <v/>
      </c>
      <c r="O101" s="75">
        <f t="shared" si="13"/>
        <v>2</v>
      </c>
      <c r="P101" s="75">
        <f t="shared" si="11"/>
        <v>0</v>
      </c>
      <c r="Q101" s="77" t="str">
        <f t="shared" si="17"/>
        <v>17 Dance</v>
      </c>
      <c r="R101" s="88">
        <f t="shared" si="14"/>
        <v>0</v>
      </c>
      <c r="S101" s="77" t="s">
        <v>406</v>
      </c>
      <c r="T101" s="88">
        <f t="shared" si="14"/>
        <v>0</v>
      </c>
      <c r="U101" s="77" t="s">
        <v>406</v>
      </c>
      <c r="V101" s="88">
        <f t="shared" si="14"/>
        <v>0</v>
      </c>
      <c r="W101" s="77" t="s">
        <v>406</v>
      </c>
      <c r="X101" s="54" t="s">
        <v>406</v>
      </c>
    </row>
    <row r="102" spans="3:24">
      <c r="C102" s="47" t="str">
        <f t="shared" si="9"/>
        <v>65</v>
      </c>
      <c r="D102" s="47" t="str">
        <f>C102&amp;" "&amp;Strings!D103</f>
        <v xml:space="preserve">65 </v>
      </c>
      <c r="E102" s="47" t="str">
        <f>Strings!C103</f>
        <v>Mythril Spear</v>
      </c>
      <c r="F102" s="47" t="str">
        <f>Strings!B103</f>
        <v>Repeating Fist</v>
      </c>
      <c r="G102" s="47" t="str">
        <f>Strings!E103</f>
        <v>Grenade</v>
      </c>
      <c r="K102" s="89" t="str">
        <f t="shared" si="10"/>
        <v>063</v>
      </c>
      <c r="L102" s="95" t="s">
        <v>1141</v>
      </c>
      <c r="M102" s="75">
        <f t="shared" si="15"/>
        <v>100</v>
      </c>
      <c r="N102" s="75" t="str">
        <f t="shared" si="12"/>
        <v/>
      </c>
      <c r="O102" s="75">
        <f t="shared" si="13"/>
        <v>2</v>
      </c>
      <c r="P102" s="75">
        <f t="shared" si="11"/>
        <v>0</v>
      </c>
      <c r="Q102" s="77" t="str">
        <f t="shared" si="17"/>
        <v>17 Dance</v>
      </c>
      <c r="R102" s="88">
        <f t="shared" si="14"/>
        <v>0</v>
      </c>
      <c r="S102" s="77" t="s">
        <v>406</v>
      </c>
      <c r="T102" s="88">
        <f t="shared" si="14"/>
        <v>0</v>
      </c>
      <c r="U102" s="77" t="s">
        <v>406</v>
      </c>
      <c r="V102" s="88">
        <f t="shared" si="14"/>
        <v>0</v>
      </c>
      <c r="W102" s="77" t="s">
        <v>406</v>
      </c>
      <c r="X102" s="54" t="s">
        <v>406</v>
      </c>
    </row>
    <row r="103" spans="3:24">
      <c r="C103" s="47" t="str">
        <f t="shared" si="9"/>
        <v>66</v>
      </c>
      <c r="D103" s="47" t="str">
        <f>C103&amp;" "&amp;Strings!D104</f>
        <v xml:space="preserve">66 </v>
      </c>
      <c r="E103" s="47" t="str">
        <f>Strings!C104</f>
        <v>Partisan</v>
      </c>
      <c r="F103" s="47" t="str">
        <f>Strings!B104</f>
        <v>Wave Fist</v>
      </c>
      <c r="G103" s="47" t="str">
        <f>Strings!E104</f>
        <v>Explosive</v>
      </c>
      <c r="K103" s="89" t="str">
        <f t="shared" si="10"/>
        <v>064</v>
      </c>
      <c r="L103" s="95" t="s">
        <v>1142</v>
      </c>
      <c r="M103" s="75">
        <f t="shared" si="15"/>
        <v>101</v>
      </c>
      <c r="N103" s="75" t="str">
        <f t="shared" si="12"/>
        <v/>
      </c>
      <c r="O103" s="75">
        <f t="shared" si="13"/>
        <v>2</v>
      </c>
      <c r="P103" s="75">
        <f t="shared" si="11"/>
        <v>0</v>
      </c>
      <c r="Q103" s="77" t="str">
        <f>$D$10</f>
        <v>09 Punch Art</v>
      </c>
      <c r="R103" s="88">
        <f t="shared" si="14"/>
        <v>0</v>
      </c>
      <c r="S103" s="77" t="s">
        <v>406</v>
      </c>
      <c r="T103" s="88">
        <f t="shared" si="14"/>
        <v>0</v>
      </c>
      <c r="U103" s="77" t="s">
        <v>406</v>
      </c>
      <c r="V103" s="88">
        <f t="shared" si="14"/>
        <v>0</v>
      </c>
      <c r="W103" s="77" t="s">
        <v>406</v>
      </c>
      <c r="X103" s="54" t="s">
        <v>406</v>
      </c>
    </row>
    <row r="104" spans="3:24">
      <c r="C104" s="47" t="str">
        <f t="shared" si="9"/>
        <v>67</v>
      </c>
      <c r="D104" s="47" t="str">
        <f>C104&amp;" "&amp;Strings!D105</f>
        <v>67 Fear</v>
      </c>
      <c r="E104" s="47" t="str">
        <f>Strings!C105</f>
        <v>Oberisk</v>
      </c>
      <c r="F104" s="47" t="str">
        <f>Strings!B105</f>
        <v>Earth Slash</v>
      </c>
      <c r="G104" s="47" t="str">
        <f>Strings!E105</f>
        <v>Red Panther</v>
      </c>
      <c r="K104" s="89" t="str">
        <f t="shared" si="10"/>
        <v>065</v>
      </c>
      <c r="L104" s="95" t="s">
        <v>1143</v>
      </c>
      <c r="M104" s="75">
        <f t="shared" si="15"/>
        <v>102</v>
      </c>
      <c r="N104" s="75" t="str">
        <f t="shared" si="12"/>
        <v/>
      </c>
      <c r="O104" s="75">
        <f t="shared" si="13"/>
        <v>2</v>
      </c>
      <c r="P104" s="75">
        <f t="shared" si="11"/>
        <v>0</v>
      </c>
      <c r="Q104" s="77" t="str">
        <f>$D$10</f>
        <v>09 Punch Art</v>
      </c>
      <c r="R104" s="88">
        <f t="shared" si="14"/>
        <v>0</v>
      </c>
      <c r="S104" s="77" t="s">
        <v>406</v>
      </c>
      <c r="T104" s="88">
        <f t="shared" si="14"/>
        <v>0</v>
      </c>
      <c r="U104" s="77" t="s">
        <v>406</v>
      </c>
      <c r="V104" s="88">
        <f t="shared" si="14"/>
        <v>0</v>
      </c>
      <c r="W104" s="77" t="s">
        <v>406</v>
      </c>
      <c r="X104" s="54" t="s">
        <v>406</v>
      </c>
    </row>
    <row r="105" spans="3:24">
      <c r="C105" s="47" t="str">
        <f t="shared" si="9"/>
        <v>68</v>
      </c>
      <c r="D105" s="47" t="str">
        <f>C105&amp;" "&amp;Strings!D106</f>
        <v>68 Warlock Summon</v>
      </c>
      <c r="E105" s="47" t="str">
        <f>Strings!C106</f>
        <v>Holy Lance</v>
      </c>
      <c r="F105" s="47" t="str">
        <f>Strings!B106</f>
        <v>Secret Fist</v>
      </c>
      <c r="G105" s="47" t="str">
        <f>Strings!E106</f>
        <v>Cuar</v>
      </c>
      <c r="K105" s="89" t="str">
        <f t="shared" si="10"/>
        <v>066</v>
      </c>
      <c r="L105" s="95" t="s">
        <v>1144</v>
      </c>
      <c r="M105" s="75">
        <f t="shared" si="15"/>
        <v>103</v>
      </c>
      <c r="N105" s="75" t="str">
        <f t="shared" si="12"/>
        <v/>
      </c>
      <c r="O105" s="75">
        <f t="shared" si="13"/>
        <v>2</v>
      </c>
      <c r="P105" s="75">
        <f t="shared" si="11"/>
        <v>0</v>
      </c>
      <c r="Q105" s="77" t="str">
        <f>$D$10&amp;", "&amp;$D$54</f>
        <v>09 Punch Art, 35 Punch Skill</v>
      </c>
      <c r="R105" s="88">
        <f t="shared" si="14"/>
        <v>0</v>
      </c>
      <c r="S105" s="77" t="s">
        <v>406</v>
      </c>
      <c r="T105" s="88">
        <f t="shared" si="14"/>
        <v>0</v>
      </c>
      <c r="U105" s="77" t="s">
        <v>406</v>
      </c>
      <c r="V105" s="88">
        <f t="shared" si="14"/>
        <v>0</v>
      </c>
      <c r="W105" s="77" t="s">
        <v>406</v>
      </c>
      <c r="X105" s="54" t="s">
        <v>406</v>
      </c>
    </row>
    <row r="106" spans="3:24">
      <c r="C106" s="47" t="str">
        <f t="shared" si="9"/>
        <v>69</v>
      </c>
      <c r="D106" s="47" t="str">
        <f>C106&amp;" "&amp;Strings!D107</f>
        <v xml:space="preserve">69 </v>
      </c>
      <c r="E106" s="47" t="str">
        <f>Strings!C107</f>
        <v>Dragon Whisker</v>
      </c>
      <c r="F106" s="47" t="str">
        <f>Strings!B107</f>
        <v>Stigma Magic</v>
      </c>
      <c r="G106" s="47" t="str">
        <f>Strings!E107</f>
        <v>Vampire</v>
      </c>
      <c r="K106" s="89" t="str">
        <f t="shared" si="10"/>
        <v>067</v>
      </c>
      <c r="L106" s="95" t="s">
        <v>1145</v>
      </c>
      <c r="M106" s="75">
        <f t="shared" si="15"/>
        <v>104</v>
      </c>
      <c r="N106" s="75" t="str">
        <f t="shared" si="12"/>
        <v/>
      </c>
      <c r="O106" s="75">
        <f t="shared" si="13"/>
        <v>2</v>
      </c>
      <c r="P106" s="75">
        <f t="shared" si="11"/>
        <v>0</v>
      </c>
      <c r="Q106" s="77" t="str">
        <f>$D$10&amp;", "&amp;$D$54</f>
        <v>09 Punch Art, 35 Punch Skill</v>
      </c>
      <c r="R106" s="88">
        <f t="shared" si="14"/>
        <v>0</v>
      </c>
      <c r="S106" s="77" t="s">
        <v>406</v>
      </c>
      <c r="T106" s="88">
        <f t="shared" si="14"/>
        <v>0</v>
      </c>
      <c r="U106" s="77" t="s">
        <v>406</v>
      </c>
      <c r="V106" s="88">
        <f t="shared" si="14"/>
        <v>0</v>
      </c>
      <c r="W106" s="77" t="s">
        <v>406</v>
      </c>
      <c r="X106" s="54" t="s">
        <v>406</v>
      </c>
    </row>
    <row r="107" spans="3:24">
      <c r="C107" s="47" t="str">
        <f t="shared" si="9"/>
        <v>6A</v>
      </c>
      <c r="D107" s="47" t="str">
        <f>C107&amp;" "&amp;Strings!D108</f>
        <v xml:space="preserve">6A </v>
      </c>
      <c r="E107" s="47" t="str">
        <f>Strings!C108</f>
        <v>Javelin</v>
      </c>
      <c r="F107" s="47" t="str">
        <f>Strings!B108</f>
        <v>Chakra</v>
      </c>
      <c r="G107" s="47" t="str">
        <f>Strings!E108</f>
        <v>Pisco Demon</v>
      </c>
      <c r="K107" s="89" t="str">
        <f t="shared" si="10"/>
        <v>068</v>
      </c>
      <c r="L107" s="95" t="s">
        <v>1146</v>
      </c>
      <c r="M107" s="75">
        <f t="shared" si="15"/>
        <v>105</v>
      </c>
      <c r="N107" s="75" t="str">
        <f t="shared" si="12"/>
        <v/>
      </c>
      <c r="O107" s="75">
        <f t="shared" si="13"/>
        <v>2</v>
      </c>
      <c r="P107" s="75">
        <f t="shared" si="11"/>
        <v>0</v>
      </c>
      <c r="Q107" s="77" t="str">
        <f>$D$10</f>
        <v>09 Punch Art</v>
      </c>
      <c r="R107" s="88">
        <f t="shared" si="14"/>
        <v>0</v>
      </c>
      <c r="S107" s="77" t="s">
        <v>406</v>
      </c>
      <c r="T107" s="88">
        <f t="shared" si="14"/>
        <v>0</v>
      </c>
      <c r="U107" s="77" t="s">
        <v>406</v>
      </c>
      <c r="V107" s="88">
        <f t="shared" si="14"/>
        <v>0</v>
      </c>
      <c r="W107" s="77" t="s">
        <v>406</v>
      </c>
      <c r="X107" s="54" t="s">
        <v>406</v>
      </c>
    </row>
    <row r="108" spans="3:24">
      <c r="C108" s="47" t="str">
        <f t="shared" si="9"/>
        <v>6B</v>
      </c>
      <c r="D108" s="47" t="str">
        <f>C108&amp;" "&amp;Strings!D109</f>
        <v>6B Fear</v>
      </c>
      <c r="E108" s="47" t="str">
        <f>Strings!C109</f>
        <v>Cypress Rod</v>
      </c>
      <c r="F108" s="47" t="str">
        <f>Strings!B109</f>
        <v>Revive</v>
      </c>
      <c r="G108" s="47" t="str">
        <f>Strings!E109</f>
        <v>Squidlarkin</v>
      </c>
      <c r="K108" s="89" t="str">
        <f t="shared" si="10"/>
        <v>069</v>
      </c>
      <c r="L108" s="95" t="s">
        <v>1147</v>
      </c>
      <c r="M108" s="75">
        <f t="shared" si="15"/>
        <v>106</v>
      </c>
      <c r="N108" s="75" t="str">
        <f t="shared" si="12"/>
        <v/>
      </c>
      <c r="O108" s="75">
        <f t="shared" si="13"/>
        <v>2</v>
      </c>
      <c r="P108" s="75">
        <f t="shared" si="11"/>
        <v>0</v>
      </c>
      <c r="Q108" s="77" t="str">
        <f>$D$10</f>
        <v>09 Punch Art</v>
      </c>
      <c r="R108" s="88">
        <f t="shared" si="14"/>
        <v>0</v>
      </c>
      <c r="S108" s="77" t="s">
        <v>406</v>
      </c>
      <c r="T108" s="88">
        <f t="shared" si="14"/>
        <v>0</v>
      </c>
      <c r="U108" s="77" t="s">
        <v>406</v>
      </c>
      <c r="V108" s="88">
        <f t="shared" si="14"/>
        <v>0</v>
      </c>
      <c r="W108" s="77" t="s">
        <v>406</v>
      </c>
      <c r="X108" s="54" t="s">
        <v>406</v>
      </c>
    </row>
    <row r="109" spans="3:24">
      <c r="C109" s="47" t="str">
        <f t="shared" si="9"/>
        <v>6C</v>
      </c>
      <c r="D109" s="47" t="str">
        <f>C109&amp;" "&amp;Strings!D110</f>
        <v>6C Ja Magic</v>
      </c>
      <c r="E109" s="47" t="str">
        <f>Strings!C110</f>
        <v>Battle Bamboo</v>
      </c>
      <c r="F109" s="47" t="str">
        <f>Strings!B110</f>
        <v>Gil Taking</v>
      </c>
      <c r="G109" s="47" t="str">
        <f>Strings!E110</f>
        <v>Mindflare</v>
      </c>
      <c r="K109" s="89" t="str">
        <f t="shared" si="10"/>
        <v>06A</v>
      </c>
      <c r="L109" s="95" t="s">
        <v>1148</v>
      </c>
      <c r="M109" s="75">
        <f t="shared" si="15"/>
        <v>107</v>
      </c>
      <c r="N109" s="75" t="str">
        <f t="shared" si="12"/>
        <v/>
      </c>
      <c r="O109" s="75">
        <f t="shared" si="13"/>
        <v>2</v>
      </c>
      <c r="P109" s="75">
        <f t="shared" si="11"/>
        <v>0</v>
      </c>
      <c r="Q109" s="77" t="str">
        <f>$D$10</f>
        <v>09 Punch Art</v>
      </c>
      <c r="R109" s="88">
        <f t="shared" si="14"/>
        <v>0</v>
      </c>
      <c r="S109" s="77" t="s">
        <v>406</v>
      </c>
      <c r="T109" s="88">
        <f t="shared" si="14"/>
        <v>0</v>
      </c>
      <c r="U109" s="77" t="s">
        <v>406</v>
      </c>
      <c r="V109" s="88">
        <f t="shared" si="14"/>
        <v>0</v>
      </c>
      <c r="W109" s="77" t="s">
        <v>406</v>
      </c>
      <c r="X109" s="54" t="s">
        <v>406</v>
      </c>
    </row>
    <row r="110" spans="3:24">
      <c r="C110" s="47" t="str">
        <f t="shared" si="9"/>
        <v>6D</v>
      </c>
      <c r="D110" s="47" t="str">
        <f>C110&amp;" "&amp;Strings!D111</f>
        <v xml:space="preserve">6D </v>
      </c>
      <c r="E110" s="47" t="str">
        <f>Strings!C111</f>
        <v>Musk Rod</v>
      </c>
      <c r="F110" s="47" t="str">
        <f>Strings!B111</f>
        <v>Steal Heart</v>
      </c>
      <c r="G110" s="47" t="str">
        <f>Strings!E111</f>
        <v>Skeleton</v>
      </c>
      <c r="K110" s="89" t="str">
        <f t="shared" si="10"/>
        <v>06B</v>
      </c>
      <c r="L110" s="95" t="s">
        <v>1149</v>
      </c>
      <c r="M110" s="75">
        <f t="shared" si="15"/>
        <v>108</v>
      </c>
      <c r="N110" s="75" t="str">
        <f t="shared" si="12"/>
        <v/>
      </c>
      <c r="O110" s="75">
        <f t="shared" si="13"/>
        <v>2</v>
      </c>
      <c r="P110" s="75">
        <f t="shared" si="11"/>
        <v>0</v>
      </c>
      <c r="Q110" s="77" t="str">
        <f>$D$10</f>
        <v>09 Punch Art</v>
      </c>
      <c r="R110" s="88">
        <f t="shared" si="14"/>
        <v>0</v>
      </c>
      <c r="S110" s="77" t="s">
        <v>406</v>
      </c>
      <c r="T110" s="88">
        <f t="shared" si="14"/>
        <v>0</v>
      </c>
      <c r="U110" s="77" t="s">
        <v>406</v>
      </c>
      <c r="V110" s="88">
        <f t="shared" si="14"/>
        <v>0</v>
      </c>
      <c r="W110" s="77" t="s">
        <v>406</v>
      </c>
      <c r="X110" s="54" t="s">
        <v>406</v>
      </c>
    </row>
    <row r="111" spans="3:24">
      <c r="C111" s="47" t="str">
        <f t="shared" si="9"/>
        <v>6E</v>
      </c>
      <c r="D111" s="47" t="str">
        <f>C111&amp;" "&amp;Strings!D112</f>
        <v xml:space="preserve">6E </v>
      </c>
      <c r="E111" s="47" t="str">
        <f>Strings!C112</f>
        <v>Iron Fan</v>
      </c>
      <c r="F111" s="47" t="str">
        <f>Strings!B112</f>
        <v>Steal Helmet</v>
      </c>
      <c r="G111" s="47" t="str">
        <f>Strings!E112</f>
        <v>Bone Snatch</v>
      </c>
      <c r="K111" s="89" t="str">
        <f t="shared" si="10"/>
        <v>06C</v>
      </c>
      <c r="L111" s="95" t="s">
        <v>1150</v>
      </c>
      <c r="M111" s="75">
        <f t="shared" si="15"/>
        <v>109</v>
      </c>
      <c r="N111" s="75" t="str">
        <f t="shared" si="12"/>
        <v/>
      </c>
      <c r="O111" s="75">
        <f t="shared" si="13"/>
        <v>2</v>
      </c>
      <c r="P111" s="75">
        <f t="shared" si="11"/>
        <v>0</v>
      </c>
      <c r="Q111" s="77" t="str">
        <f t="shared" ref="Q111:Q118" si="18">$D$15</f>
        <v>0E Steal</v>
      </c>
      <c r="R111" s="88">
        <f t="shared" si="14"/>
        <v>0</v>
      </c>
      <c r="S111" s="77" t="s">
        <v>406</v>
      </c>
      <c r="T111" s="88">
        <f t="shared" si="14"/>
        <v>0</v>
      </c>
      <c r="U111" s="77" t="s">
        <v>406</v>
      </c>
      <c r="V111" s="88">
        <f t="shared" si="14"/>
        <v>0</v>
      </c>
      <c r="W111" s="77" t="s">
        <v>406</v>
      </c>
      <c r="X111" s="54" t="s">
        <v>406</v>
      </c>
    </row>
    <row r="112" spans="3:24">
      <c r="C112" s="47" t="str">
        <f t="shared" si="9"/>
        <v>6F</v>
      </c>
      <c r="D112" s="47" t="str">
        <f>C112&amp;" "&amp;Strings!D113</f>
        <v>6F Fear</v>
      </c>
      <c r="E112" s="47" t="str">
        <f>Strings!C113</f>
        <v>Gokuu Rod</v>
      </c>
      <c r="F112" s="47" t="str">
        <f>Strings!B113</f>
        <v>Steal Armor</v>
      </c>
      <c r="G112" s="47" t="str">
        <f>Strings!E113</f>
        <v>Living Bone</v>
      </c>
      <c r="K112" s="89" t="str">
        <f t="shared" si="10"/>
        <v>06D</v>
      </c>
      <c r="L112" s="95" t="s">
        <v>1151</v>
      </c>
      <c r="M112" s="75">
        <f t="shared" si="15"/>
        <v>110</v>
      </c>
      <c r="N112" s="75" t="str">
        <f t="shared" si="12"/>
        <v/>
      </c>
      <c r="O112" s="75">
        <f t="shared" si="13"/>
        <v>2</v>
      </c>
      <c r="P112" s="75">
        <f t="shared" si="11"/>
        <v>0</v>
      </c>
      <c r="Q112" s="77" t="str">
        <f t="shared" si="18"/>
        <v>0E Steal</v>
      </c>
      <c r="R112" s="88">
        <f t="shared" si="14"/>
        <v>0</v>
      </c>
      <c r="S112" s="77" t="s">
        <v>406</v>
      </c>
      <c r="T112" s="88">
        <f t="shared" si="14"/>
        <v>0</v>
      </c>
      <c r="U112" s="77" t="s">
        <v>406</v>
      </c>
      <c r="V112" s="88">
        <f t="shared" si="14"/>
        <v>0</v>
      </c>
      <c r="W112" s="77" t="s">
        <v>406</v>
      </c>
      <c r="X112" s="54" t="s">
        <v>406</v>
      </c>
    </row>
    <row r="113" spans="3:24">
      <c r="C113" s="47" t="str">
        <f t="shared" si="9"/>
        <v>70</v>
      </c>
      <c r="D113" s="47" t="str">
        <f>C113&amp;" "&amp;Strings!D114</f>
        <v>70 Dimension Magc</v>
      </c>
      <c r="E113" s="47" t="str">
        <f>Strings!C114</f>
        <v>Ivory Rod</v>
      </c>
      <c r="F113" s="47" t="str">
        <f>Strings!B114</f>
        <v>Steal Shield</v>
      </c>
      <c r="G113" s="47" t="str">
        <f>Strings!E114</f>
        <v>Ghoul</v>
      </c>
      <c r="K113" s="89" t="str">
        <f t="shared" si="10"/>
        <v>06E</v>
      </c>
      <c r="L113" s="95" t="s">
        <v>1152</v>
      </c>
      <c r="M113" s="75">
        <f t="shared" si="15"/>
        <v>111</v>
      </c>
      <c r="N113" s="75" t="str">
        <f t="shared" si="12"/>
        <v/>
      </c>
      <c r="O113" s="75">
        <f t="shared" si="13"/>
        <v>2</v>
      </c>
      <c r="P113" s="75">
        <f t="shared" si="11"/>
        <v>0</v>
      </c>
      <c r="Q113" s="77" t="str">
        <f t="shared" si="18"/>
        <v>0E Steal</v>
      </c>
      <c r="R113" s="88">
        <f t="shared" si="14"/>
        <v>0</v>
      </c>
      <c r="S113" s="77" t="s">
        <v>406</v>
      </c>
      <c r="T113" s="88">
        <f t="shared" si="14"/>
        <v>0</v>
      </c>
      <c r="U113" s="77" t="s">
        <v>406</v>
      </c>
      <c r="V113" s="88">
        <f t="shared" si="14"/>
        <v>0</v>
      </c>
      <c r="W113" s="77" t="s">
        <v>406</v>
      </c>
      <c r="X113" s="54" t="s">
        <v>406</v>
      </c>
    </row>
    <row r="114" spans="3:24">
      <c r="C114" s="47" t="str">
        <f t="shared" si="9"/>
        <v>71</v>
      </c>
      <c r="D114" s="47" t="str">
        <f>C114&amp;" "&amp;Strings!D115</f>
        <v xml:space="preserve">71 </v>
      </c>
      <c r="E114" s="47" t="str">
        <f>Strings!C115</f>
        <v>Octagon Rod</v>
      </c>
      <c r="F114" s="47" t="str">
        <f>Strings!B115</f>
        <v>Steal Weapon</v>
      </c>
      <c r="G114" s="47" t="str">
        <f>Strings!E115</f>
        <v>Gust</v>
      </c>
      <c r="K114" s="89" t="str">
        <f t="shared" si="10"/>
        <v>06F</v>
      </c>
      <c r="L114" s="95" t="s">
        <v>1153</v>
      </c>
      <c r="M114" s="75">
        <f t="shared" si="15"/>
        <v>112</v>
      </c>
      <c r="N114" s="75" t="str">
        <f t="shared" si="12"/>
        <v/>
      </c>
      <c r="O114" s="75">
        <f t="shared" si="13"/>
        <v>2</v>
      </c>
      <c r="P114" s="75">
        <f t="shared" si="11"/>
        <v>0</v>
      </c>
      <c r="Q114" s="77" t="str">
        <f t="shared" si="18"/>
        <v>0E Steal</v>
      </c>
      <c r="R114" s="88">
        <f t="shared" si="14"/>
        <v>0</v>
      </c>
      <c r="S114" s="77" t="s">
        <v>406</v>
      </c>
      <c r="T114" s="88">
        <f t="shared" si="14"/>
        <v>0</v>
      </c>
      <c r="U114" s="77" t="s">
        <v>406</v>
      </c>
      <c r="V114" s="88">
        <f t="shared" si="14"/>
        <v>0</v>
      </c>
      <c r="W114" s="77" t="s">
        <v>406</v>
      </c>
      <c r="X114" s="54" t="s">
        <v>406</v>
      </c>
    </row>
    <row r="115" spans="3:24">
      <c r="C115" s="47" t="str">
        <f t="shared" si="9"/>
        <v>72</v>
      </c>
      <c r="D115" s="47" t="str">
        <f>C115&amp;" "&amp;Strings!D116</f>
        <v xml:space="preserve">72 </v>
      </c>
      <c r="E115" s="47" t="str">
        <f>Strings!C116</f>
        <v>Whale Whisker</v>
      </c>
      <c r="F115" s="47" t="str">
        <f>Strings!B116</f>
        <v>Steal Accessry</v>
      </c>
      <c r="G115" s="47" t="str">
        <f>Strings!E116</f>
        <v>Revnant</v>
      </c>
      <c r="K115" s="89" t="str">
        <f t="shared" si="10"/>
        <v>070</v>
      </c>
      <c r="L115" s="95" t="s">
        <v>1154</v>
      </c>
      <c r="M115" s="75">
        <f t="shared" si="15"/>
        <v>113</v>
      </c>
      <c r="N115" s="75" t="str">
        <f t="shared" si="12"/>
        <v/>
      </c>
      <c r="O115" s="75">
        <f t="shared" si="13"/>
        <v>2</v>
      </c>
      <c r="P115" s="75">
        <f t="shared" si="11"/>
        <v>0</v>
      </c>
      <c r="Q115" s="77" t="str">
        <f t="shared" si="18"/>
        <v>0E Steal</v>
      </c>
      <c r="R115" s="88">
        <f t="shared" si="14"/>
        <v>0</v>
      </c>
      <c r="S115" s="77" t="s">
        <v>406</v>
      </c>
      <c r="T115" s="88">
        <f t="shared" si="14"/>
        <v>0</v>
      </c>
      <c r="U115" s="77" t="s">
        <v>406</v>
      </c>
      <c r="V115" s="88">
        <f t="shared" si="14"/>
        <v>0</v>
      </c>
      <c r="W115" s="77" t="s">
        <v>406</v>
      </c>
      <c r="X115" s="54" t="s">
        <v>406</v>
      </c>
    </row>
    <row r="116" spans="3:24">
      <c r="C116" s="47" t="str">
        <f t="shared" si="9"/>
        <v>73</v>
      </c>
      <c r="D116" s="47" t="str">
        <f>C116&amp;" "&amp;Strings!D117</f>
        <v>73 Fear</v>
      </c>
      <c r="E116" s="47" t="str">
        <f>Strings!C117</f>
        <v>C Bag</v>
      </c>
      <c r="F116" s="47" t="str">
        <f>Strings!B117</f>
        <v>Steal Exp</v>
      </c>
      <c r="G116" s="47" t="str">
        <f>Strings!E117</f>
        <v>Flotiball</v>
      </c>
      <c r="K116" s="89" t="str">
        <f t="shared" si="10"/>
        <v>071</v>
      </c>
      <c r="L116" s="95" t="s">
        <v>1155</v>
      </c>
      <c r="M116" s="75">
        <f t="shared" si="15"/>
        <v>114</v>
      </c>
      <c r="N116" s="75" t="str">
        <f t="shared" si="12"/>
        <v/>
      </c>
      <c r="O116" s="75">
        <f t="shared" si="13"/>
        <v>2</v>
      </c>
      <c r="P116" s="75">
        <f t="shared" si="11"/>
        <v>0</v>
      </c>
      <c r="Q116" s="77" t="str">
        <f t="shared" si="18"/>
        <v>0E Steal</v>
      </c>
      <c r="R116" s="88">
        <f t="shared" si="14"/>
        <v>0</v>
      </c>
      <c r="S116" s="77" t="s">
        <v>406</v>
      </c>
      <c r="T116" s="88">
        <f t="shared" si="14"/>
        <v>0</v>
      </c>
      <c r="U116" s="77" t="s">
        <v>406</v>
      </c>
      <c r="V116" s="88">
        <f t="shared" si="14"/>
        <v>0</v>
      </c>
      <c r="W116" s="77" t="s">
        <v>406</v>
      </c>
      <c r="X116" s="54" t="s">
        <v>406</v>
      </c>
    </row>
    <row r="117" spans="3:24">
      <c r="C117" s="47" t="str">
        <f t="shared" si="9"/>
        <v>74</v>
      </c>
      <c r="D117" s="47" t="str">
        <f>C117&amp;" "&amp;Strings!D118</f>
        <v>74 Impure</v>
      </c>
      <c r="E117" s="47" t="str">
        <f>Strings!C118</f>
        <v>FS Bag</v>
      </c>
      <c r="F117" s="47" t="str">
        <f>Strings!B118</f>
        <v>Invitation</v>
      </c>
      <c r="G117" s="47" t="str">
        <f>Strings!E118</f>
        <v>Ahriman</v>
      </c>
      <c r="K117" s="89" t="str">
        <f t="shared" si="10"/>
        <v>072</v>
      </c>
      <c r="L117" s="95" t="s">
        <v>1156</v>
      </c>
      <c r="M117" s="75">
        <f t="shared" si="15"/>
        <v>115</v>
      </c>
      <c r="N117" s="75" t="str">
        <f t="shared" si="12"/>
        <v/>
      </c>
      <c r="O117" s="75">
        <f t="shared" si="13"/>
        <v>2</v>
      </c>
      <c r="P117" s="75">
        <f t="shared" si="11"/>
        <v>0</v>
      </c>
      <c r="Q117" s="77" t="str">
        <f t="shared" si="18"/>
        <v>0E Steal</v>
      </c>
      <c r="R117" s="88">
        <f t="shared" si="14"/>
        <v>0</v>
      </c>
      <c r="S117" s="77" t="s">
        <v>406</v>
      </c>
      <c r="T117" s="88">
        <f t="shared" si="14"/>
        <v>0</v>
      </c>
      <c r="U117" s="77" t="s">
        <v>406</v>
      </c>
      <c r="V117" s="88">
        <f t="shared" si="14"/>
        <v>0</v>
      </c>
      <c r="W117" s="77" t="s">
        <v>406</v>
      </c>
      <c r="X117" s="54" t="s">
        <v>406</v>
      </c>
    </row>
    <row r="118" spans="3:24">
      <c r="C118" s="47" t="str">
        <f t="shared" si="9"/>
        <v>75</v>
      </c>
      <c r="D118" s="47" t="str">
        <f>C118&amp;" "&amp;Strings!D119</f>
        <v xml:space="preserve">75 </v>
      </c>
      <c r="E118" s="47" t="str">
        <f>Strings!C119</f>
        <v>P Bag</v>
      </c>
      <c r="F118" s="47" t="str">
        <f>Strings!B119</f>
        <v>Persuade</v>
      </c>
      <c r="G118" s="47" t="str">
        <f>Strings!E119</f>
        <v>Plague</v>
      </c>
      <c r="K118" s="89" t="str">
        <f t="shared" si="10"/>
        <v>073</v>
      </c>
      <c r="L118" s="95" t="s">
        <v>1157</v>
      </c>
      <c r="M118" s="75">
        <f t="shared" si="15"/>
        <v>116</v>
      </c>
      <c r="N118" s="75" t="str">
        <f t="shared" si="12"/>
        <v/>
      </c>
      <c r="O118" s="75">
        <f t="shared" si="13"/>
        <v>2</v>
      </c>
      <c r="P118" s="75">
        <f t="shared" si="11"/>
        <v>0</v>
      </c>
      <c r="Q118" s="77" t="str">
        <f t="shared" si="18"/>
        <v>0E Steal</v>
      </c>
      <c r="R118" s="88">
        <f t="shared" si="14"/>
        <v>0</v>
      </c>
      <c r="S118" s="77" t="s">
        <v>406</v>
      </c>
      <c r="T118" s="88">
        <f t="shared" si="14"/>
        <v>0</v>
      </c>
      <c r="U118" s="77" t="s">
        <v>406</v>
      </c>
      <c r="V118" s="88">
        <f t="shared" si="14"/>
        <v>0</v>
      </c>
      <c r="W118" s="77" t="s">
        <v>406</v>
      </c>
      <c r="X118" s="54" t="s">
        <v>406</v>
      </c>
    </row>
    <row r="119" spans="3:24">
      <c r="C119" s="47" t="str">
        <f t="shared" si="9"/>
        <v>76</v>
      </c>
      <c r="D119" s="47" t="str">
        <f>C119&amp;" "&amp;Strings!D120</f>
        <v xml:space="preserve">76 </v>
      </c>
      <c r="E119" s="47" t="str">
        <f>Strings!C120</f>
        <v>H Bag</v>
      </c>
      <c r="F119" s="47" t="str">
        <f>Strings!B120</f>
        <v>Praise</v>
      </c>
      <c r="G119" s="47" t="str">
        <f>Strings!E120</f>
        <v>Juravis</v>
      </c>
      <c r="K119" s="89" t="str">
        <f t="shared" si="10"/>
        <v>074</v>
      </c>
      <c r="L119" s="95" t="s">
        <v>1158</v>
      </c>
      <c r="M119" s="75">
        <f t="shared" si="15"/>
        <v>117</v>
      </c>
      <c r="N119" s="75" t="str">
        <f t="shared" si="12"/>
        <v/>
      </c>
      <c r="O119" s="75">
        <f t="shared" si="13"/>
        <v>2</v>
      </c>
      <c r="P119" s="75">
        <f t="shared" si="11"/>
        <v>0</v>
      </c>
      <c r="Q119" s="77" t="str">
        <f t="shared" ref="Q119:Q128" si="19">$D$16</f>
        <v>0F Talk Skill</v>
      </c>
      <c r="R119" s="88">
        <f t="shared" si="14"/>
        <v>0</v>
      </c>
      <c r="S119" s="77" t="s">
        <v>406</v>
      </c>
      <c r="T119" s="88">
        <f t="shared" si="14"/>
        <v>0</v>
      </c>
      <c r="U119" s="77" t="s">
        <v>406</v>
      </c>
      <c r="V119" s="88">
        <f t="shared" si="14"/>
        <v>0</v>
      </c>
      <c r="W119" s="77" t="s">
        <v>406</v>
      </c>
      <c r="X119" s="54" t="s">
        <v>406</v>
      </c>
    </row>
    <row r="120" spans="3:24">
      <c r="C120" s="47" t="str">
        <f t="shared" si="9"/>
        <v>77</v>
      </c>
      <c r="D120" s="47" t="str">
        <f>C120&amp;" "&amp;Strings!D121</f>
        <v>77 Fear</v>
      </c>
      <c r="E120" s="47" t="str">
        <f>Strings!C121</f>
        <v>Persia</v>
      </c>
      <c r="F120" s="47" t="str">
        <f>Strings!B121</f>
        <v>Threaten</v>
      </c>
      <c r="G120" s="47" t="str">
        <f>Strings!E121</f>
        <v>Steel Hawk</v>
      </c>
      <c r="K120" s="89" t="str">
        <f t="shared" si="10"/>
        <v>075</v>
      </c>
      <c r="L120" s="95" t="s">
        <v>1159</v>
      </c>
      <c r="M120" s="75">
        <f t="shared" si="15"/>
        <v>118</v>
      </c>
      <c r="N120" s="75" t="str">
        <f t="shared" si="12"/>
        <v/>
      </c>
      <c r="O120" s="75">
        <f t="shared" si="13"/>
        <v>2</v>
      </c>
      <c r="P120" s="75">
        <f t="shared" si="11"/>
        <v>0</v>
      </c>
      <c r="Q120" s="77" t="str">
        <f t="shared" si="19"/>
        <v>0F Talk Skill</v>
      </c>
      <c r="R120" s="88">
        <f t="shared" si="14"/>
        <v>0</v>
      </c>
      <c r="S120" s="77" t="s">
        <v>406</v>
      </c>
      <c r="T120" s="88">
        <f t="shared" si="14"/>
        <v>0</v>
      </c>
      <c r="U120" s="77" t="s">
        <v>406</v>
      </c>
      <c r="V120" s="88">
        <f t="shared" si="14"/>
        <v>0</v>
      </c>
      <c r="W120" s="77" t="s">
        <v>406</v>
      </c>
      <c r="X120" s="54" t="s">
        <v>406</v>
      </c>
    </row>
    <row r="121" spans="3:24">
      <c r="C121" s="47" t="str">
        <f t="shared" si="9"/>
        <v>78</v>
      </c>
      <c r="D121" s="47" t="str">
        <f>C121&amp;" "&amp;Strings!D122</f>
        <v>78 All Magic</v>
      </c>
      <c r="E121" s="47" t="str">
        <f>Strings!C122</f>
        <v>Cashmere</v>
      </c>
      <c r="F121" s="47" t="str">
        <f>Strings!B122</f>
        <v>Preach</v>
      </c>
      <c r="G121" s="47" t="str">
        <f>Strings!E122</f>
        <v>Cocatoris</v>
      </c>
      <c r="K121" s="89" t="str">
        <f t="shared" si="10"/>
        <v>076</v>
      </c>
      <c r="L121" s="95" t="s">
        <v>1160</v>
      </c>
      <c r="M121" s="75">
        <f t="shared" si="15"/>
        <v>119</v>
      </c>
      <c r="N121" s="75" t="str">
        <f t="shared" si="12"/>
        <v/>
      </c>
      <c r="O121" s="75">
        <f t="shared" si="13"/>
        <v>2</v>
      </c>
      <c r="P121" s="75">
        <f t="shared" si="11"/>
        <v>0</v>
      </c>
      <c r="Q121" s="77" t="str">
        <f t="shared" si="19"/>
        <v>0F Talk Skill</v>
      </c>
      <c r="R121" s="88">
        <f t="shared" si="14"/>
        <v>0</v>
      </c>
      <c r="S121" s="77" t="s">
        <v>406</v>
      </c>
      <c r="T121" s="88">
        <f t="shared" si="14"/>
        <v>0</v>
      </c>
      <c r="U121" s="77" t="s">
        <v>406</v>
      </c>
      <c r="V121" s="88">
        <f t="shared" si="14"/>
        <v>0</v>
      </c>
      <c r="W121" s="77" t="s">
        <v>406</v>
      </c>
      <c r="X121" s="54" t="s">
        <v>406</v>
      </c>
    </row>
    <row r="122" spans="3:24">
      <c r="C122" s="47" t="str">
        <f t="shared" si="9"/>
        <v>79</v>
      </c>
      <c r="D122" s="47" t="str">
        <f>C122&amp;" "&amp;Strings!D123</f>
        <v xml:space="preserve">79 </v>
      </c>
      <c r="E122" s="47" t="str">
        <f>Strings!C123</f>
        <v>Ryozan Silk</v>
      </c>
      <c r="F122" s="47" t="str">
        <f>Strings!B123</f>
        <v>Solution</v>
      </c>
      <c r="G122" s="47" t="str">
        <f>Strings!E123</f>
        <v>Uribo</v>
      </c>
      <c r="K122" s="89" t="str">
        <f t="shared" si="10"/>
        <v>077</v>
      </c>
      <c r="L122" s="95" t="s">
        <v>1161</v>
      </c>
      <c r="M122" s="75">
        <f t="shared" si="15"/>
        <v>120</v>
      </c>
      <c r="N122" s="75" t="str">
        <f t="shared" si="12"/>
        <v/>
      </c>
      <c r="O122" s="75">
        <f t="shared" si="13"/>
        <v>2</v>
      </c>
      <c r="P122" s="75">
        <f t="shared" si="11"/>
        <v>0</v>
      </c>
      <c r="Q122" s="77" t="str">
        <f t="shared" si="19"/>
        <v>0F Talk Skill</v>
      </c>
      <c r="R122" s="88">
        <f t="shared" si="14"/>
        <v>0</v>
      </c>
      <c r="S122" s="77" t="s">
        <v>406</v>
      </c>
      <c r="T122" s="88">
        <f t="shared" si="14"/>
        <v>0</v>
      </c>
      <c r="U122" s="77" t="s">
        <v>406</v>
      </c>
      <c r="V122" s="88">
        <f t="shared" si="14"/>
        <v>0</v>
      </c>
      <c r="W122" s="77" t="s">
        <v>406</v>
      </c>
      <c r="X122" s="54" t="s">
        <v>406</v>
      </c>
    </row>
    <row r="123" spans="3:24">
      <c r="C123" s="47" t="str">
        <f t="shared" si="9"/>
        <v>7A</v>
      </c>
      <c r="D123" s="47" t="str">
        <f>C123&amp;" "&amp;Strings!D124</f>
        <v xml:space="preserve">7A </v>
      </c>
      <c r="E123" s="47" t="str">
        <f>Strings!C124</f>
        <v>Shuriken</v>
      </c>
      <c r="F123" s="47" t="str">
        <f>Strings!B124</f>
        <v>Death Sentence</v>
      </c>
      <c r="G123" s="47" t="str">
        <f>Strings!E124</f>
        <v>Porky</v>
      </c>
      <c r="K123" s="89" t="str">
        <f t="shared" si="10"/>
        <v>078</v>
      </c>
      <c r="L123" s="95" t="s">
        <v>1162</v>
      </c>
      <c r="M123" s="75">
        <f t="shared" si="15"/>
        <v>121</v>
      </c>
      <c r="N123" s="75" t="str">
        <f t="shared" si="12"/>
        <v/>
      </c>
      <c r="O123" s="75">
        <f t="shared" si="13"/>
        <v>2</v>
      </c>
      <c r="P123" s="75">
        <f t="shared" si="11"/>
        <v>0</v>
      </c>
      <c r="Q123" s="77" t="str">
        <f t="shared" si="19"/>
        <v>0F Talk Skill</v>
      </c>
      <c r="R123" s="88">
        <f t="shared" si="14"/>
        <v>0</v>
      </c>
      <c r="S123" s="77" t="s">
        <v>406</v>
      </c>
      <c r="T123" s="88">
        <f t="shared" si="14"/>
        <v>0</v>
      </c>
      <c r="U123" s="77" t="s">
        <v>406</v>
      </c>
      <c r="V123" s="88">
        <f t="shared" si="14"/>
        <v>0</v>
      </c>
      <c r="W123" s="77" t="s">
        <v>406</v>
      </c>
      <c r="X123" s="54" t="s">
        <v>406</v>
      </c>
    </row>
    <row r="124" spans="3:24">
      <c r="C124" s="47" t="str">
        <f t="shared" si="9"/>
        <v>7B</v>
      </c>
      <c r="D124" s="47" t="str">
        <f>C124&amp;" "&amp;Strings!D125</f>
        <v>7B Ultimate Magic</v>
      </c>
      <c r="E124" s="47" t="str">
        <f>Strings!C125</f>
        <v>Magic Shuriken</v>
      </c>
      <c r="F124" s="47" t="str">
        <f>Strings!B125</f>
        <v>Negotiate</v>
      </c>
      <c r="G124" s="47" t="str">
        <f>Strings!E125</f>
        <v>Wildbow</v>
      </c>
      <c r="K124" s="89" t="str">
        <f t="shared" si="10"/>
        <v>079</v>
      </c>
      <c r="L124" s="95" t="s">
        <v>1163</v>
      </c>
      <c r="M124" s="75">
        <f t="shared" si="15"/>
        <v>122</v>
      </c>
      <c r="N124" s="75" t="str">
        <f t="shared" si="12"/>
        <v/>
      </c>
      <c r="O124" s="75">
        <f t="shared" si="13"/>
        <v>2</v>
      </c>
      <c r="P124" s="75">
        <f t="shared" si="11"/>
        <v>0</v>
      </c>
      <c r="Q124" s="77" t="str">
        <f t="shared" si="19"/>
        <v>0F Talk Skill</v>
      </c>
      <c r="R124" s="88">
        <f t="shared" si="14"/>
        <v>0</v>
      </c>
      <c r="S124" s="77" t="s">
        <v>406</v>
      </c>
      <c r="T124" s="88">
        <f t="shared" si="14"/>
        <v>0</v>
      </c>
      <c r="U124" s="77" t="s">
        <v>406</v>
      </c>
      <c r="V124" s="88">
        <f t="shared" si="14"/>
        <v>0</v>
      </c>
      <c r="W124" s="77" t="s">
        <v>406</v>
      </c>
      <c r="X124" s="54" t="s">
        <v>406</v>
      </c>
    </row>
    <row r="125" spans="3:24">
      <c r="C125" s="47" t="str">
        <f t="shared" si="9"/>
        <v>7C</v>
      </c>
      <c r="D125" s="47" t="str">
        <f>C125&amp;" "&amp;Strings!D126</f>
        <v>7C Chaos</v>
      </c>
      <c r="E125" s="47" t="str">
        <f>Strings!C126</f>
        <v>Yagyu Darkness</v>
      </c>
      <c r="F125" s="47" t="str">
        <f>Strings!B126</f>
        <v>Insult</v>
      </c>
      <c r="G125" s="47" t="str">
        <f>Strings!E126</f>
        <v>Woodman</v>
      </c>
      <c r="K125" s="89" t="str">
        <f t="shared" si="10"/>
        <v>07A</v>
      </c>
      <c r="L125" s="95" t="s">
        <v>1164</v>
      </c>
      <c r="M125" s="75">
        <f t="shared" si="15"/>
        <v>123</v>
      </c>
      <c r="N125" s="75" t="str">
        <f t="shared" si="12"/>
        <v/>
      </c>
      <c r="O125" s="75">
        <f t="shared" si="13"/>
        <v>2</v>
      </c>
      <c r="P125" s="75">
        <f t="shared" si="11"/>
        <v>0</v>
      </c>
      <c r="Q125" s="77" t="str">
        <f t="shared" si="19"/>
        <v>0F Talk Skill</v>
      </c>
      <c r="R125" s="88">
        <f t="shared" si="14"/>
        <v>0</v>
      </c>
      <c r="S125" s="77" t="s">
        <v>406</v>
      </c>
      <c r="T125" s="88">
        <f t="shared" si="14"/>
        <v>0</v>
      </c>
      <c r="U125" s="77" t="s">
        <v>406</v>
      </c>
      <c r="V125" s="88">
        <f t="shared" si="14"/>
        <v>0</v>
      </c>
      <c r="W125" s="77" t="s">
        <v>406</v>
      </c>
      <c r="X125" s="54" t="s">
        <v>406</v>
      </c>
    </row>
    <row r="126" spans="3:24">
      <c r="C126" s="47" t="str">
        <f t="shared" si="9"/>
        <v>7D</v>
      </c>
      <c r="D126" s="47" t="str">
        <f>C126&amp;" "&amp;Strings!D127</f>
        <v>7D Complete Magic</v>
      </c>
      <c r="E126" s="47" t="str">
        <f>Strings!C127</f>
        <v>Fire Ball</v>
      </c>
      <c r="F126" s="47" t="str">
        <f>Strings!B127</f>
        <v>Mimic Daravon</v>
      </c>
      <c r="G126" s="47" t="str">
        <f>Strings!E127</f>
        <v>Trent</v>
      </c>
      <c r="K126" s="89" t="str">
        <f t="shared" si="10"/>
        <v>07B</v>
      </c>
      <c r="L126" s="95" t="s">
        <v>1165</v>
      </c>
      <c r="M126" s="75">
        <f t="shared" si="15"/>
        <v>124</v>
      </c>
      <c r="N126" s="75" t="str">
        <f t="shared" si="12"/>
        <v/>
      </c>
      <c r="O126" s="75">
        <f t="shared" si="13"/>
        <v>2</v>
      </c>
      <c r="P126" s="75">
        <f t="shared" si="11"/>
        <v>0</v>
      </c>
      <c r="Q126" s="77" t="str">
        <f t="shared" si="19"/>
        <v>0F Talk Skill</v>
      </c>
      <c r="R126" s="88">
        <f t="shared" si="14"/>
        <v>0</v>
      </c>
      <c r="S126" s="77" t="s">
        <v>406</v>
      </c>
      <c r="T126" s="88">
        <f t="shared" si="14"/>
        <v>0</v>
      </c>
      <c r="U126" s="77" t="s">
        <v>406</v>
      </c>
      <c r="V126" s="88">
        <f t="shared" si="14"/>
        <v>0</v>
      </c>
      <c r="W126" s="77" t="s">
        <v>406</v>
      </c>
      <c r="X126" s="54" t="s">
        <v>406</v>
      </c>
    </row>
    <row r="127" spans="3:24">
      <c r="C127" s="47" t="str">
        <f t="shared" si="9"/>
        <v>7E</v>
      </c>
      <c r="D127" s="47" t="str">
        <f>C127&amp;" "&amp;Strings!D128</f>
        <v>7E Saturation</v>
      </c>
      <c r="E127" s="47" t="str">
        <f>Strings!C128</f>
        <v>Water Ball</v>
      </c>
      <c r="F127" s="47" t="str">
        <f>Strings!B128</f>
        <v>Pitfall</v>
      </c>
      <c r="G127" s="47" t="str">
        <f>Strings!E128</f>
        <v>Taiju</v>
      </c>
      <c r="K127" s="89" t="str">
        <f t="shared" si="10"/>
        <v>07C</v>
      </c>
      <c r="L127" s="95" t="s">
        <v>1166</v>
      </c>
      <c r="M127" s="75">
        <f t="shared" si="15"/>
        <v>125</v>
      </c>
      <c r="N127" s="75" t="str">
        <f t="shared" si="12"/>
        <v/>
      </c>
      <c r="O127" s="75">
        <f t="shared" si="13"/>
        <v>2</v>
      </c>
      <c r="P127" s="75">
        <f t="shared" si="11"/>
        <v>0</v>
      </c>
      <c r="Q127" s="77" t="str">
        <f t="shared" si="19"/>
        <v>0F Talk Skill</v>
      </c>
      <c r="R127" s="88">
        <f t="shared" si="14"/>
        <v>0</v>
      </c>
      <c r="S127" s="77" t="s">
        <v>406</v>
      </c>
      <c r="T127" s="88">
        <f t="shared" si="14"/>
        <v>0</v>
      </c>
      <c r="U127" s="77" t="s">
        <v>406</v>
      </c>
      <c r="V127" s="88">
        <f t="shared" si="14"/>
        <v>0</v>
      </c>
      <c r="W127" s="77" t="s">
        <v>406</v>
      </c>
      <c r="X127" s="54" t="s">
        <v>406</v>
      </c>
    </row>
    <row r="128" spans="3:24">
      <c r="C128" s="47" t="str">
        <f t="shared" si="9"/>
        <v>7F</v>
      </c>
      <c r="D128" s="47" t="str">
        <f>C128&amp;" "&amp;Strings!D129</f>
        <v xml:space="preserve">7F </v>
      </c>
      <c r="E128" s="47" t="str">
        <f>Strings!C129</f>
        <v>Lightning Ball</v>
      </c>
      <c r="F128" s="47" t="str">
        <f>Strings!B129</f>
        <v>Water Ball</v>
      </c>
      <c r="G128" s="47" t="str">
        <f>Strings!E129</f>
        <v>Bull Demon</v>
      </c>
      <c r="K128" s="89" t="str">
        <f t="shared" si="10"/>
        <v>07D</v>
      </c>
      <c r="L128" s="95" t="s">
        <v>1167</v>
      </c>
      <c r="M128" s="75">
        <f t="shared" si="15"/>
        <v>126</v>
      </c>
      <c r="N128" s="75" t="str">
        <f t="shared" si="12"/>
        <v/>
      </c>
      <c r="O128" s="75">
        <f t="shared" si="13"/>
        <v>2</v>
      </c>
      <c r="P128" s="75">
        <f t="shared" si="11"/>
        <v>0</v>
      </c>
      <c r="Q128" s="77" t="str">
        <f t="shared" si="19"/>
        <v>0F Talk Skill</v>
      </c>
      <c r="R128" s="88">
        <f t="shared" si="14"/>
        <v>0</v>
      </c>
      <c r="S128" s="77" t="s">
        <v>406</v>
      </c>
      <c r="T128" s="88">
        <f t="shared" si="14"/>
        <v>0</v>
      </c>
      <c r="U128" s="77" t="s">
        <v>406</v>
      </c>
      <c r="V128" s="88">
        <f t="shared" si="14"/>
        <v>0</v>
      </c>
      <c r="W128" s="77" t="s">
        <v>406</v>
      </c>
      <c r="X128" s="54" t="s">
        <v>406</v>
      </c>
    </row>
    <row r="129" spans="3:24">
      <c r="C129" s="47" t="str">
        <f t="shared" si="9"/>
        <v>80</v>
      </c>
      <c r="D129" s="47" t="str">
        <f>C129&amp;" "&amp;Strings!D130</f>
        <v xml:space="preserve">80 </v>
      </c>
      <c r="E129" s="47" t="str">
        <f>Strings!C130</f>
        <v>Escutcheon</v>
      </c>
      <c r="F129" s="47" t="str">
        <f>Strings!B130</f>
        <v>Hell Ivy</v>
      </c>
      <c r="G129" s="47" t="str">
        <f>Strings!E130</f>
        <v>Minitaurus</v>
      </c>
      <c r="K129" s="89" t="str">
        <f t="shared" si="10"/>
        <v>07E</v>
      </c>
      <c r="L129" s="95" t="s">
        <v>1168</v>
      </c>
      <c r="M129" s="75">
        <f t="shared" si="15"/>
        <v>127</v>
      </c>
      <c r="N129" s="75" t="str">
        <f t="shared" si="12"/>
        <v/>
      </c>
      <c r="O129" s="75">
        <f t="shared" si="13"/>
        <v>2</v>
      </c>
      <c r="P129" s="75">
        <f t="shared" si="11"/>
        <v>0</v>
      </c>
      <c r="Q129" s="77" t="str">
        <f t="shared" ref="Q129:Q140" si="20">$D$18</f>
        <v>11 Elemental</v>
      </c>
      <c r="R129" s="88">
        <f t="shared" si="14"/>
        <v>0</v>
      </c>
      <c r="S129" s="77" t="s">
        <v>406</v>
      </c>
      <c r="T129" s="88">
        <f t="shared" si="14"/>
        <v>0</v>
      </c>
      <c r="U129" s="77" t="s">
        <v>406</v>
      </c>
      <c r="V129" s="88">
        <f t="shared" si="14"/>
        <v>0</v>
      </c>
      <c r="W129" s="77" t="s">
        <v>406</v>
      </c>
      <c r="X129" s="54" t="s">
        <v>406</v>
      </c>
    </row>
    <row r="130" spans="3:24">
      <c r="C130" s="47" t="str">
        <f t="shared" ref="C130:C193" si="21">DEC2HEX(ROW()-1,2)</f>
        <v>81</v>
      </c>
      <c r="D130" s="47" t="str">
        <f>C130&amp;" "&amp;Strings!D131</f>
        <v xml:space="preserve">81 </v>
      </c>
      <c r="E130" s="47" t="str">
        <f>Strings!C131</f>
        <v>Buckler</v>
      </c>
      <c r="F130" s="47" t="str">
        <f>Strings!B131</f>
        <v>Carve {0xFD} Model</v>
      </c>
      <c r="G130" s="47" t="str">
        <f>Strings!E131</f>
        <v>Sacred</v>
      </c>
      <c r="K130" s="89" t="str">
        <f t="shared" si="10"/>
        <v>07F</v>
      </c>
      <c r="L130" s="95" t="s">
        <v>1169</v>
      </c>
      <c r="M130" s="75">
        <f t="shared" si="15"/>
        <v>128</v>
      </c>
      <c r="N130" s="75" t="str">
        <f t="shared" si="12"/>
        <v/>
      </c>
      <c r="O130" s="75">
        <f t="shared" si="13"/>
        <v>2</v>
      </c>
      <c r="P130" s="75">
        <f t="shared" si="11"/>
        <v>0</v>
      </c>
      <c r="Q130" s="77" t="str">
        <f t="shared" si="20"/>
        <v>11 Elemental</v>
      </c>
      <c r="R130" s="88">
        <f t="shared" si="14"/>
        <v>0</v>
      </c>
      <c r="S130" s="77" t="s">
        <v>406</v>
      </c>
      <c r="T130" s="88">
        <f t="shared" si="14"/>
        <v>0</v>
      </c>
      <c r="U130" s="77" t="s">
        <v>406</v>
      </c>
      <c r="V130" s="88">
        <f t="shared" si="14"/>
        <v>0</v>
      </c>
      <c r="W130" s="77" t="s">
        <v>406</v>
      </c>
      <c r="X130" s="54" t="s">
        <v>406</v>
      </c>
    </row>
    <row r="131" spans="3:24">
      <c r="C131" s="47" t="str">
        <f t="shared" si="21"/>
        <v>82</v>
      </c>
      <c r="D131" s="47" t="str">
        <f>C131&amp;" "&amp;Strings!D132</f>
        <v xml:space="preserve">82 </v>
      </c>
      <c r="E131" s="47" t="str">
        <f>Strings!C132</f>
        <v>Bronze Shield</v>
      </c>
      <c r="F131" s="47" t="str">
        <f>Strings!B132</f>
        <v>Local Quake</v>
      </c>
      <c r="G131" s="47" t="str">
        <f>Strings!E132</f>
        <v>Morbol</v>
      </c>
      <c r="K131" s="89" t="str">
        <f t="shared" ref="K131:K194" si="22">DEC2HEX(ROW()-3,3)</f>
        <v>080</v>
      </c>
      <c r="L131" s="95" t="s">
        <v>1170</v>
      </c>
      <c r="M131" s="75">
        <f t="shared" si="15"/>
        <v>129</v>
      </c>
      <c r="N131" s="75" t="str">
        <f t="shared" si="12"/>
        <v/>
      </c>
      <c r="O131" s="75">
        <f t="shared" si="13"/>
        <v>2</v>
      </c>
      <c r="P131" s="75">
        <f t="shared" ref="P131:P194" si="23">IF(AND(LEN(Q131)=0,LEN(S131)=0,LEN(U131)=0,LEN(W131)=0),1,0)</f>
        <v>0</v>
      </c>
      <c r="Q131" s="77" t="str">
        <f t="shared" si="20"/>
        <v>11 Elemental</v>
      </c>
      <c r="R131" s="88">
        <f t="shared" si="14"/>
        <v>0</v>
      </c>
      <c r="S131" s="77" t="s">
        <v>406</v>
      </c>
      <c r="T131" s="88">
        <f t="shared" si="14"/>
        <v>0</v>
      </c>
      <c r="U131" s="77" t="s">
        <v>406</v>
      </c>
      <c r="V131" s="88">
        <f t="shared" si="14"/>
        <v>0</v>
      </c>
      <c r="W131" s="77" t="s">
        <v>406</v>
      </c>
      <c r="X131" s="54" t="s">
        <v>406</v>
      </c>
    </row>
    <row r="132" spans="3:24">
      <c r="C132" s="47" t="str">
        <f t="shared" si="21"/>
        <v>83</v>
      </c>
      <c r="D132" s="47" t="str">
        <f>C132&amp;" "&amp;Strings!D133</f>
        <v xml:space="preserve">83 </v>
      </c>
      <c r="E132" s="47" t="str">
        <f>Strings!C133</f>
        <v>Round Shield</v>
      </c>
      <c r="F132" s="47" t="str">
        <f>Strings!B133</f>
        <v>Kamaitachi</v>
      </c>
      <c r="G132" s="47" t="str">
        <f>Strings!E133</f>
        <v>Ochu</v>
      </c>
      <c r="K132" s="89" t="str">
        <f t="shared" si="22"/>
        <v>081</v>
      </c>
      <c r="L132" s="95" t="s">
        <v>1171</v>
      </c>
      <c r="M132" s="75">
        <f t="shared" si="15"/>
        <v>130</v>
      </c>
      <c r="N132" s="75" t="str">
        <f t="shared" ref="N132:N195" si="24">IFERROR(DEC2HEX(MATCH(M132,$O$3:$O$514,0)-1,3)&amp;", ","")</f>
        <v/>
      </c>
      <c r="O132" s="75">
        <f t="shared" ref="O132:O195" si="25">O131+P132</f>
        <v>2</v>
      </c>
      <c r="P132" s="75">
        <f t="shared" si="23"/>
        <v>0</v>
      </c>
      <c r="Q132" s="77" t="str">
        <f t="shared" si="20"/>
        <v>11 Elemental</v>
      </c>
      <c r="R132" s="88">
        <f t="shared" ref="R132:V195" si="26">$P132</f>
        <v>0</v>
      </c>
      <c r="S132" s="77" t="s">
        <v>406</v>
      </c>
      <c r="T132" s="88">
        <f t="shared" si="26"/>
        <v>0</v>
      </c>
      <c r="U132" s="77" t="s">
        <v>406</v>
      </c>
      <c r="V132" s="88">
        <f t="shared" si="26"/>
        <v>0</v>
      </c>
      <c r="W132" s="77" t="s">
        <v>406</v>
      </c>
      <c r="X132" s="54" t="s">
        <v>406</v>
      </c>
    </row>
    <row r="133" spans="3:24">
      <c r="C133" s="47" t="str">
        <f t="shared" si="21"/>
        <v>84</v>
      </c>
      <c r="D133" s="47" t="str">
        <f>C133&amp;" "&amp;Strings!D134</f>
        <v xml:space="preserve">84 </v>
      </c>
      <c r="E133" s="47" t="str">
        <f>Strings!C134</f>
        <v>Mythril Shield</v>
      </c>
      <c r="F133" s="47" t="str">
        <f>Strings!B134</f>
        <v>Demon Fire</v>
      </c>
      <c r="G133" s="47" t="str">
        <f>Strings!E134</f>
        <v>Great Morbol</v>
      </c>
      <c r="K133" s="89" t="str">
        <f t="shared" si="22"/>
        <v>082</v>
      </c>
      <c r="L133" s="95" t="s">
        <v>1172</v>
      </c>
      <c r="M133" s="75">
        <f t="shared" ref="M133:M196" si="27">M132+1</f>
        <v>131</v>
      </c>
      <c r="N133" s="75" t="str">
        <f t="shared" si="24"/>
        <v/>
      </c>
      <c r="O133" s="75">
        <f t="shared" si="25"/>
        <v>2</v>
      </c>
      <c r="P133" s="75">
        <f t="shared" si="23"/>
        <v>0</v>
      </c>
      <c r="Q133" s="77" t="str">
        <f t="shared" si="20"/>
        <v>11 Elemental</v>
      </c>
      <c r="R133" s="88">
        <f t="shared" si="26"/>
        <v>0</v>
      </c>
      <c r="S133" s="77" t="s">
        <v>406</v>
      </c>
      <c r="T133" s="88">
        <f t="shared" si="26"/>
        <v>0</v>
      </c>
      <c r="U133" s="77" t="s">
        <v>406</v>
      </c>
      <c r="V133" s="88">
        <f t="shared" si="26"/>
        <v>0</v>
      </c>
      <c r="W133" s="77" t="s">
        <v>406</v>
      </c>
      <c r="X133" s="54" t="s">
        <v>406</v>
      </c>
    </row>
    <row r="134" spans="3:24">
      <c r="C134" s="47" t="str">
        <f t="shared" si="21"/>
        <v>85</v>
      </c>
      <c r="D134" s="47" t="str">
        <f>C134&amp;" "&amp;Strings!D135</f>
        <v xml:space="preserve">85 </v>
      </c>
      <c r="E134" s="47" t="str">
        <f>Strings!C135</f>
        <v>Gold Shield</v>
      </c>
      <c r="F134" s="47" t="str">
        <f>Strings!B135</f>
        <v>Quicksand</v>
      </c>
      <c r="G134" s="47" t="str">
        <f>Strings!E135</f>
        <v>Behemoth</v>
      </c>
      <c r="K134" s="89" t="str">
        <f t="shared" si="22"/>
        <v>083</v>
      </c>
      <c r="L134" s="95" t="s">
        <v>1173</v>
      </c>
      <c r="M134" s="75">
        <f t="shared" si="27"/>
        <v>132</v>
      </c>
      <c r="N134" s="75" t="str">
        <f t="shared" si="24"/>
        <v/>
      </c>
      <c r="O134" s="75">
        <f t="shared" si="25"/>
        <v>2</v>
      </c>
      <c r="P134" s="75">
        <f t="shared" si="23"/>
        <v>0</v>
      </c>
      <c r="Q134" s="77" t="str">
        <f t="shared" si="20"/>
        <v>11 Elemental</v>
      </c>
      <c r="R134" s="88">
        <f t="shared" si="26"/>
        <v>0</v>
      </c>
      <c r="S134" s="77" t="s">
        <v>406</v>
      </c>
      <c r="T134" s="88">
        <f t="shared" si="26"/>
        <v>0</v>
      </c>
      <c r="U134" s="77" t="s">
        <v>406</v>
      </c>
      <c r="V134" s="88">
        <f t="shared" si="26"/>
        <v>0</v>
      </c>
      <c r="W134" s="77" t="s">
        <v>406</v>
      </c>
      <c r="X134" s="54" t="s">
        <v>406</v>
      </c>
    </row>
    <row r="135" spans="3:24">
      <c r="C135" s="47" t="str">
        <f t="shared" si="21"/>
        <v>86</v>
      </c>
      <c r="D135" s="47" t="str">
        <f>C135&amp;" "&amp;Strings!D136</f>
        <v xml:space="preserve">86 </v>
      </c>
      <c r="E135" s="47" t="str">
        <f>Strings!C136</f>
        <v>Ice Shield</v>
      </c>
      <c r="F135" s="47" t="str">
        <f>Strings!B136</f>
        <v>Sand Storm</v>
      </c>
      <c r="G135" s="47" t="str">
        <f>Strings!E136</f>
        <v>King Behemoth</v>
      </c>
      <c r="K135" s="89" t="str">
        <f t="shared" si="22"/>
        <v>084</v>
      </c>
      <c r="L135" s="95" t="s">
        <v>1174</v>
      </c>
      <c r="M135" s="75">
        <f t="shared" si="27"/>
        <v>133</v>
      </c>
      <c r="N135" s="75" t="str">
        <f t="shared" si="24"/>
        <v/>
      </c>
      <c r="O135" s="75">
        <f t="shared" si="25"/>
        <v>2</v>
      </c>
      <c r="P135" s="75">
        <f t="shared" si="23"/>
        <v>0</v>
      </c>
      <c r="Q135" s="77" t="str">
        <f t="shared" si="20"/>
        <v>11 Elemental</v>
      </c>
      <c r="R135" s="88">
        <f t="shared" si="26"/>
        <v>0</v>
      </c>
      <c r="S135" s="77" t="s">
        <v>406</v>
      </c>
      <c r="T135" s="88">
        <f t="shared" si="26"/>
        <v>0</v>
      </c>
      <c r="U135" s="77" t="s">
        <v>406</v>
      </c>
      <c r="V135" s="88">
        <f t="shared" si="26"/>
        <v>0</v>
      </c>
      <c r="W135" s="77" t="s">
        <v>406</v>
      </c>
      <c r="X135" s="54" t="s">
        <v>406</v>
      </c>
    </row>
    <row r="136" spans="3:24">
      <c r="C136" s="47" t="str">
        <f t="shared" si="21"/>
        <v>87</v>
      </c>
      <c r="D136" s="47" t="str">
        <f>C136&amp;" "&amp;Strings!D137</f>
        <v xml:space="preserve">87 </v>
      </c>
      <c r="E136" s="47" t="str">
        <f>Strings!C137</f>
        <v>Flame Shield</v>
      </c>
      <c r="F136" s="47" t="str">
        <f>Strings!B137</f>
        <v>Blizzard</v>
      </c>
      <c r="G136" s="47" t="str">
        <f>Strings!E137</f>
        <v>Dark Behemoth</v>
      </c>
      <c r="K136" s="89" t="str">
        <f t="shared" si="22"/>
        <v>085</v>
      </c>
      <c r="L136" s="95" t="s">
        <v>1175</v>
      </c>
      <c r="M136" s="75">
        <f t="shared" si="27"/>
        <v>134</v>
      </c>
      <c r="N136" s="75" t="str">
        <f t="shared" si="24"/>
        <v/>
      </c>
      <c r="O136" s="75">
        <f t="shared" si="25"/>
        <v>2</v>
      </c>
      <c r="P136" s="75">
        <f t="shared" si="23"/>
        <v>0</v>
      </c>
      <c r="Q136" s="77" t="str">
        <f t="shared" si="20"/>
        <v>11 Elemental</v>
      </c>
      <c r="R136" s="88">
        <f t="shared" si="26"/>
        <v>0</v>
      </c>
      <c r="S136" s="77" t="s">
        <v>406</v>
      </c>
      <c r="T136" s="88">
        <f t="shared" si="26"/>
        <v>0</v>
      </c>
      <c r="U136" s="77" t="s">
        <v>406</v>
      </c>
      <c r="V136" s="88">
        <f t="shared" si="26"/>
        <v>0</v>
      </c>
      <c r="W136" s="77" t="s">
        <v>406</v>
      </c>
      <c r="X136" s="54" t="s">
        <v>406</v>
      </c>
    </row>
    <row r="137" spans="3:24">
      <c r="C137" s="47" t="str">
        <f t="shared" si="21"/>
        <v>88</v>
      </c>
      <c r="D137" s="47" t="str">
        <f>C137&amp;" "&amp;Strings!D138</f>
        <v xml:space="preserve">88 </v>
      </c>
      <c r="E137" s="47" t="str">
        <f>Strings!C138</f>
        <v>Aegis Shield</v>
      </c>
      <c r="F137" s="47" t="str">
        <f>Strings!B138</f>
        <v>Gusty Wind</v>
      </c>
      <c r="G137" s="47" t="str">
        <f>Strings!E138</f>
        <v>Dragon</v>
      </c>
      <c r="K137" s="89" t="str">
        <f t="shared" si="22"/>
        <v>086</v>
      </c>
      <c r="L137" s="95" t="s">
        <v>1176</v>
      </c>
      <c r="M137" s="75">
        <f t="shared" si="27"/>
        <v>135</v>
      </c>
      <c r="N137" s="75" t="str">
        <f t="shared" si="24"/>
        <v/>
      </c>
      <c r="O137" s="75">
        <f t="shared" si="25"/>
        <v>2</v>
      </c>
      <c r="P137" s="75">
        <f t="shared" si="23"/>
        <v>0</v>
      </c>
      <c r="Q137" s="77" t="str">
        <f t="shared" si="20"/>
        <v>11 Elemental</v>
      </c>
      <c r="R137" s="88">
        <f t="shared" si="26"/>
        <v>0</v>
      </c>
      <c r="S137" s="77" t="s">
        <v>406</v>
      </c>
      <c r="T137" s="88">
        <f t="shared" si="26"/>
        <v>0</v>
      </c>
      <c r="U137" s="77" t="s">
        <v>406</v>
      </c>
      <c r="V137" s="88">
        <f t="shared" si="26"/>
        <v>0</v>
      </c>
      <c r="W137" s="77" t="s">
        <v>406</v>
      </c>
      <c r="X137" s="54" t="s">
        <v>406</v>
      </c>
    </row>
    <row r="138" spans="3:24">
      <c r="C138" s="47" t="str">
        <f t="shared" si="21"/>
        <v>89</v>
      </c>
      <c r="D138" s="47" t="str">
        <f>C138&amp;" "&amp;Strings!D139</f>
        <v xml:space="preserve">89 </v>
      </c>
      <c r="E138" s="47" t="str">
        <f>Strings!C139</f>
        <v>Diamond Shield</v>
      </c>
      <c r="F138" s="47" t="str">
        <f>Strings!B139</f>
        <v>Lava Ball</v>
      </c>
      <c r="G138" s="47" t="str">
        <f>Strings!E139</f>
        <v>Blue Dragon</v>
      </c>
      <c r="K138" s="89" t="str">
        <f t="shared" si="22"/>
        <v>087</v>
      </c>
      <c r="L138" s="95" t="s">
        <v>1177</v>
      </c>
      <c r="M138" s="75">
        <f t="shared" si="27"/>
        <v>136</v>
      </c>
      <c r="N138" s="75" t="str">
        <f t="shared" si="24"/>
        <v/>
      </c>
      <c r="O138" s="75">
        <f t="shared" si="25"/>
        <v>2</v>
      </c>
      <c r="P138" s="75">
        <f t="shared" si="23"/>
        <v>0</v>
      </c>
      <c r="Q138" s="77" t="str">
        <f t="shared" si="20"/>
        <v>11 Elemental</v>
      </c>
      <c r="R138" s="88">
        <f t="shared" si="26"/>
        <v>0</v>
      </c>
      <c r="S138" s="77" t="s">
        <v>406</v>
      </c>
      <c r="T138" s="88">
        <f t="shared" si="26"/>
        <v>0</v>
      </c>
      <c r="U138" s="77" t="s">
        <v>406</v>
      </c>
      <c r="V138" s="88">
        <f t="shared" si="26"/>
        <v>0</v>
      </c>
      <c r="W138" s="77" t="s">
        <v>406</v>
      </c>
      <c r="X138" s="54" t="s">
        <v>406</v>
      </c>
    </row>
    <row r="139" spans="3:24">
      <c r="C139" s="47" t="str">
        <f t="shared" si="21"/>
        <v>8A</v>
      </c>
      <c r="D139" s="47" t="str">
        <f>C139&amp;" "&amp;Strings!D140</f>
        <v xml:space="preserve">8A </v>
      </c>
      <c r="E139" s="47" t="str">
        <f>Strings!C140</f>
        <v>Platina Shield</v>
      </c>
      <c r="F139" s="47" t="str">
        <f>Strings!B140</f>
        <v>Head Break</v>
      </c>
      <c r="G139" s="47" t="str">
        <f>Strings!E140</f>
        <v>Red Dragon</v>
      </c>
      <c r="K139" s="89" t="str">
        <f t="shared" si="22"/>
        <v>088</v>
      </c>
      <c r="L139" s="95" t="s">
        <v>1178</v>
      </c>
      <c r="M139" s="75">
        <f t="shared" si="27"/>
        <v>137</v>
      </c>
      <c r="N139" s="75" t="str">
        <f t="shared" si="24"/>
        <v/>
      </c>
      <c r="O139" s="75">
        <f t="shared" si="25"/>
        <v>2</v>
      </c>
      <c r="P139" s="75">
        <f t="shared" si="23"/>
        <v>0</v>
      </c>
      <c r="Q139" s="77" t="str">
        <f t="shared" si="20"/>
        <v>11 Elemental</v>
      </c>
      <c r="R139" s="88">
        <f t="shared" si="26"/>
        <v>0</v>
      </c>
      <c r="S139" s="77" t="s">
        <v>406</v>
      </c>
      <c r="T139" s="88">
        <f t="shared" si="26"/>
        <v>0</v>
      </c>
      <c r="U139" s="77" t="s">
        <v>406</v>
      </c>
      <c r="V139" s="88">
        <f t="shared" si="26"/>
        <v>0</v>
      </c>
      <c r="W139" s="77" t="s">
        <v>406</v>
      </c>
      <c r="X139" s="54" t="s">
        <v>406</v>
      </c>
    </row>
    <row r="140" spans="3:24">
      <c r="C140" s="47" t="str">
        <f t="shared" si="21"/>
        <v>8B</v>
      </c>
      <c r="D140" s="47" t="str">
        <f>C140&amp;" "&amp;Strings!D141</f>
        <v xml:space="preserve">8B </v>
      </c>
      <c r="E140" s="47" t="str">
        <f>Strings!C141</f>
        <v>Crystal Shield</v>
      </c>
      <c r="F140" s="47" t="str">
        <f>Strings!B141</f>
        <v>Armor Break</v>
      </c>
      <c r="G140" s="47" t="str">
        <f>Strings!E141</f>
        <v>Hyudra</v>
      </c>
      <c r="K140" s="89" t="str">
        <f t="shared" si="22"/>
        <v>089</v>
      </c>
      <c r="L140" s="95" t="s">
        <v>1179</v>
      </c>
      <c r="M140" s="75">
        <f t="shared" si="27"/>
        <v>138</v>
      </c>
      <c r="N140" s="75" t="str">
        <f t="shared" si="24"/>
        <v/>
      </c>
      <c r="O140" s="75">
        <f t="shared" si="25"/>
        <v>2</v>
      </c>
      <c r="P140" s="75">
        <f t="shared" si="23"/>
        <v>0</v>
      </c>
      <c r="Q140" s="77" t="str">
        <f t="shared" si="20"/>
        <v>11 Elemental</v>
      </c>
      <c r="R140" s="88">
        <f t="shared" si="26"/>
        <v>0</v>
      </c>
      <c r="S140" s="77" t="s">
        <v>406</v>
      </c>
      <c r="T140" s="88">
        <f t="shared" si="26"/>
        <v>0</v>
      </c>
      <c r="U140" s="77" t="s">
        <v>406</v>
      </c>
      <c r="V140" s="88">
        <f t="shared" si="26"/>
        <v>0</v>
      </c>
      <c r="W140" s="77" t="s">
        <v>406</v>
      </c>
      <c r="X140" s="54" t="s">
        <v>406</v>
      </c>
    </row>
    <row r="141" spans="3:24">
      <c r="C141" s="47" t="str">
        <f t="shared" si="21"/>
        <v>8C</v>
      </c>
      <c r="D141" s="47" t="str">
        <f>C141&amp;" "&amp;Strings!D142</f>
        <v xml:space="preserve">8C </v>
      </c>
      <c r="E141" s="47" t="str">
        <f>Strings!C142</f>
        <v>Genji Shield</v>
      </c>
      <c r="F141" s="47" t="str">
        <f>Strings!B142</f>
        <v>Shield Break</v>
      </c>
      <c r="G141" s="47" t="str">
        <f>Strings!E142</f>
        <v>Hydra</v>
      </c>
      <c r="K141" s="89" t="str">
        <f t="shared" si="22"/>
        <v>08A</v>
      </c>
      <c r="L141" s="95" t="s">
        <v>1180</v>
      </c>
      <c r="M141" s="75">
        <f t="shared" si="27"/>
        <v>139</v>
      </c>
      <c r="N141" s="75" t="str">
        <f t="shared" si="24"/>
        <v/>
      </c>
      <c r="O141" s="75">
        <f t="shared" si="25"/>
        <v>2</v>
      </c>
      <c r="P141" s="75">
        <f t="shared" si="23"/>
        <v>0</v>
      </c>
      <c r="Q141" s="77" t="str">
        <f>$D$8&amp;", "&amp;$D$32&amp;", "&amp;$D$52&amp;", "&amp;$D$156</f>
        <v>07 Battle Skill, 1F Basic Skill, 33 Battle Skill, 9B Sword Skill</v>
      </c>
      <c r="R141" s="88">
        <f t="shared" si="26"/>
        <v>0</v>
      </c>
      <c r="S141" s="77" t="s">
        <v>406</v>
      </c>
      <c r="T141" s="88">
        <f t="shared" si="26"/>
        <v>0</v>
      </c>
      <c r="U141" s="77" t="s">
        <v>406</v>
      </c>
      <c r="V141" s="88">
        <f t="shared" si="26"/>
        <v>0</v>
      </c>
      <c r="W141" s="77" t="s">
        <v>406</v>
      </c>
      <c r="X141" s="54" t="s">
        <v>406</v>
      </c>
    </row>
    <row r="142" spans="3:24">
      <c r="C142" s="47" t="str">
        <f t="shared" si="21"/>
        <v>8D</v>
      </c>
      <c r="D142" s="47" t="str">
        <f>C142&amp;" "&amp;Strings!D143</f>
        <v xml:space="preserve">8D </v>
      </c>
      <c r="E142" s="47" t="str">
        <f>Strings!C143</f>
        <v>Kaiser Plate</v>
      </c>
      <c r="F142" s="47" t="str">
        <f>Strings!B143</f>
        <v>Weapon Break</v>
      </c>
      <c r="G142" s="47" t="str">
        <f>Strings!E143</f>
        <v>Tiamat</v>
      </c>
      <c r="K142" s="89" t="str">
        <f t="shared" si="22"/>
        <v>08B</v>
      </c>
      <c r="L142" s="95" t="s">
        <v>1181</v>
      </c>
      <c r="M142" s="75">
        <f t="shared" si="27"/>
        <v>140</v>
      </c>
      <c r="N142" s="75" t="str">
        <f t="shared" si="24"/>
        <v/>
      </c>
      <c r="O142" s="75">
        <f t="shared" si="25"/>
        <v>2</v>
      </c>
      <c r="P142" s="75">
        <f t="shared" si="23"/>
        <v>0</v>
      </c>
      <c r="Q142" s="77" t="str">
        <f>$D$8&amp;", "&amp;$D$32&amp;", "&amp;$D$52&amp;", "&amp;$D$156</f>
        <v>07 Battle Skill, 1F Basic Skill, 33 Battle Skill, 9B Sword Skill</v>
      </c>
      <c r="R142" s="88">
        <f t="shared" si="26"/>
        <v>0</v>
      </c>
      <c r="S142" s="77" t="s">
        <v>406</v>
      </c>
      <c r="T142" s="88">
        <f t="shared" si="26"/>
        <v>0</v>
      </c>
      <c r="U142" s="77" t="s">
        <v>406</v>
      </c>
      <c r="V142" s="88">
        <f t="shared" si="26"/>
        <v>0</v>
      </c>
      <c r="W142" s="77" t="s">
        <v>406</v>
      </c>
      <c r="X142" s="54" t="s">
        <v>406</v>
      </c>
    </row>
    <row r="143" spans="3:24">
      <c r="C143" s="47" t="str">
        <f t="shared" si="21"/>
        <v>8E</v>
      </c>
      <c r="D143" s="47" t="str">
        <f>C143&amp;" "&amp;Strings!D144</f>
        <v xml:space="preserve">8E </v>
      </c>
      <c r="E143" s="47" t="str">
        <f>Strings!C144</f>
        <v>Venetian Shield</v>
      </c>
      <c r="F143" s="47" t="str">
        <f>Strings!B144</f>
        <v>Magic Break</v>
      </c>
      <c r="G143" s="47" t="str">
        <f>Strings!E144</f>
        <v>None</v>
      </c>
      <c r="K143" s="89" t="str">
        <f t="shared" si="22"/>
        <v>08C</v>
      </c>
      <c r="L143" s="95" t="s">
        <v>1182</v>
      </c>
      <c r="M143" s="75">
        <f t="shared" si="27"/>
        <v>141</v>
      </c>
      <c r="N143" s="75" t="str">
        <f t="shared" si="24"/>
        <v/>
      </c>
      <c r="O143" s="75">
        <f t="shared" si="25"/>
        <v>2</v>
      </c>
      <c r="P143" s="75">
        <f t="shared" si="23"/>
        <v>0</v>
      </c>
      <c r="Q143" s="77" t="str">
        <f t="shared" ref="Q143:Q148" si="28">$D$8&amp;", "&amp;$D$52&amp;", "&amp;$D$156</f>
        <v>07 Battle Skill, 33 Battle Skill, 9B Sword Skill</v>
      </c>
      <c r="R143" s="88">
        <f t="shared" si="26"/>
        <v>0</v>
      </c>
      <c r="S143" s="77" t="s">
        <v>406</v>
      </c>
      <c r="T143" s="88">
        <f t="shared" si="26"/>
        <v>0</v>
      </c>
      <c r="U143" s="77" t="s">
        <v>406</v>
      </c>
      <c r="V143" s="88">
        <f t="shared" si="26"/>
        <v>0</v>
      </c>
      <c r="W143" s="77" t="s">
        <v>406</v>
      </c>
      <c r="X143" s="54" t="s">
        <v>406</v>
      </c>
    </row>
    <row r="144" spans="3:24">
      <c r="C144" s="47" t="str">
        <f t="shared" si="21"/>
        <v>8F</v>
      </c>
      <c r="D144" s="47" t="str">
        <f>C144&amp;" "&amp;Strings!D145</f>
        <v xml:space="preserve">8F </v>
      </c>
      <c r="E144" s="47" t="str">
        <f>Strings!C145</f>
        <v>Escutcheon</v>
      </c>
      <c r="F144" s="47" t="str">
        <f>Strings!B145</f>
        <v>Speed Break</v>
      </c>
      <c r="G144" s="47" t="str">
        <f>Strings!E145</f>
        <v>None</v>
      </c>
      <c r="K144" s="89" t="str">
        <f t="shared" si="22"/>
        <v>08D</v>
      </c>
      <c r="L144" s="95" t="s">
        <v>1183</v>
      </c>
      <c r="M144" s="75">
        <f t="shared" si="27"/>
        <v>142</v>
      </c>
      <c r="N144" s="75" t="str">
        <f t="shared" si="24"/>
        <v/>
      </c>
      <c r="O144" s="75">
        <f t="shared" si="25"/>
        <v>2</v>
      </c>
      <c r="P144" s="75">
        <f t="shared" si="23"/>
        <v>0</v>
      </c>
      <c r="Q144" s="77" t="str">
        <f t="shared" si="28"/>
        <v>07 Battle Skill, 33 Battle Skill, 9B Sword Skill</v>
      </c>
      <c r="R144" s="88">
        <f t="shared" si="26"/>
        <v>0</v>
      </c>
      <c r="S144" s="77" t="s">
        <v>406</v>
      </c>
      <c r="T144" s="88">
        <f t="shared" si="26"/>
        <v>0</v>
      </c>
      <c r="U144" s="77" t="s">
        <v>406</v>
      </c>
      <c r="V144" s="88">
        <f t="shared" si="26"/>
        <v>0</v>
      </c>
      <c r="W144" s="77" t="s">
        <v>406</v>
      </c>
      <c r="X144" s="54" t="s">
        <v>406</v>
      </c>
    </row>
    <row r="145" spans="3:24">
      <c r="C145" s="47" t="str">
        <f t="shared" si="21"/>
        <v>90</v>
      </c>
      <c r="D145" s="47" t="str">
        <f>C145&amp;" "&amp;Strings!D146</f>
        <v xml:space="preserve">90 </v>
      </c>
      <c r="E145" s="47" t="str">
        <f>Strings!C146</f>
        <v>Leather Helmet</v>
      </c>
      <c r="F145" s="47" t="str">
        <f>Strings!B146</f>
        <v>Power Break</v>
      </c>
      <c r="G145" s="47" t="str">
        <f>Strings!E146</f>
        <v>Byblos</v>
      </c>
      <c r="K145" s="89" t="str">
        <f t="shared" si="22"/>
        <v>08E</v>
      </c>
      <c r="L145" s="95" t="s">
        <v>1184</v>
      </c>
      <c r="M145" s="75">
        <f t="shared" si="27"/>
        <v>143</v>
      </c>
      <c r="N145" s="75" t="str">
        <f t="shared" si="24"/>
        <v/>
      </c>
      <c r="O145" s="75">
        <f t="shared" si="25"/>
        <v>2</v>
      </c>
      <c r="P145" s="75">
        <f t="shared" si="23"/>
        <v>0</v>
      </c>
      <c r="Q145" s="77" t="str">
        <f t="shared" si="28"/>
        <v>07 Battle Skill, 33 Battle Skill, 9B Sword Skill</v>
      </c>
      <c r="R145" s="88">
        <f t="shared" si="26"/>
        <v>0</v>
      </c>
      <c r="S145" s="77" t="s">
        <v>406</v>
      </c>
      <c r="T145" s="88">
        <f t="shared" si="26"/>
        <v>0</v>
      </c>
      <c r="U145" s="77" t="s">
        <v>406</v>
      </c>
      <c r="V145" s="88">
        <f t="shared" si="26"/>
        <v>0</v>
      </c>
      <c r="W145" s="77" t="s">
        <v>406</v>
      </c>
      <c r="X145" s="54" t="s">
        <v>406</v>
      </c>
    </row>
    <row r="146" spans="3:24">
      <c r="C146" s="47" t="str">
        <f t="shared" si="21"/>
        <v>91</v>
      </c>
      <c r="D146" s="47" t="str">
        <f>C146&amp;" "&amp;Strings!D147</f>
        <v xml:space="preserve">91 </v>
      </c>
      <c r="E146" s="47" t="str">
        <f>Strings!C147</f>
        <v>Bronze Helmet</v>
      </c>
      <c r="F146" s="47" t="str">
        <f>Strings!B147</f>
        <v>Mind Break</v>
      </c>
      <c r="G146" s="47" t="str">
        <f>Strings!E147</f>
        <v>Steel Giant</v>
      </c>
      <c r="K146" s="89" t="str">
        <f t="shared" si="22"/>
        <v>08F</v>
      </c>
      <c r="L146" s="95" t="s">
        <v>1185</v>
      </c>
      <c r="M146" s="75">
        <f t="shared" si="27"/>
        <v>144</v>
      </c>
      <c r="N146" s="75" t="str">
        <f t="shared" si="24"/>
        <v/>
      </c>
      <c r="O146" s="75">
        <f t="shared" si="25"/>
        <v>2</v>
      </c>
      <c r="P146" s="75">
        <f t="shared" si="23"/>
        <v>0</v>
      </c>
      <c r="Q146" s="77" t="str">
        <f t="shared" si="28"/>
        <v>07 Battle Skill, 33 Battle Skill, 9B Sword Skill</v>
      </c>
      <c r="R146" s="88">
        <f t="shared" si="26"/>
        <v>0</v>
      </c>
      <c r="S146" s="77" t="s">
        <v>406</v>
      </c>
      <c r="T146" s="88">
        <f t="shared" si="26"/>
        <v>0</v>
      </c>
      <c r="U146" s="77" t="s">
        <v>406</v>
      </c>
      <c r="V146" s="88">
        <f t="shared" si="26"/>
        <v>0</v>
      </c>
      <c r="W146" s="77" t="s">
        <v>406</v>
      </c>
      <c r="X146" s="54" t="s">
        <v>406</v>
      </c>
    </row>
    <row r="147" spans="3:24">
      <c r="C147" s="47" t="str">
        <f t="shared" si="21"/>
        <v>92</v>
      </c>
      <c r="D147" s="47" t="str">
        <f>C147&amp;" "&amp;Strings!D148</f>
        <v xml:space="preserve">92 </v>
      </c>
      <c r="E147" s="47" t="str">
        <f>Strings!C148</f>
        <v>Iron Helmet</v>
      </c>
      <c r="F147" s="47" t="str">
        <f>Strings!B148</f>
        <v>Accumulate</v>
      </c>
      <c r="G147" s="47" t="str">
        <f>Strings!E148</f>
        <v>None</v>
      </c>
      <c r="K147" s="89" t="str">
        <f t="shared" si="22"/>
        <v>090</v>
      </c>
      <c r="L147" s="95" t="s">
        <v>1186</v>
      </c>
      <c r="M147" s="75">
        <f t="shared" si="27"/>
        <v>145</v>
      </c>
      <c r="N147" s="75" t="str">
        <f t="shared" si="24"/>
        <v/>
      </c>
      <c r="O147" s="75">
        <f t="shared" si="25"/>
        <v>2</v>
      </c>
      <c r="P147" s="75">
        <f t="shared" si="23"/>
        <v>0</v>
      </c>
      <c r="Q147" s="77" t="str">
        <f t="shared" si="28"/>
        <v>07 Battle Skill, 33 Battle Skill, 9B Sword Skill</v>
      </c>
      <c r="R147" s="88">
        <f t="shared" si="26"/>
        <v>0</v>
      </c>
      <c r="S147" s="77" t="s">
        <v>406</v>
      </c>
      <c r="T147" s="88">
        <f t="shared" si="26"/>
        <v>0</v>
      </c>
      <c r="U147" s="77" t="s">
        <v>406</v>
      </c>
      <c r="V147" s="88">
        <f t="shared" si="26"/>
        <v>0</v>
      </c>
      <c r="W147" s="77" t="s">
        <v>406</v>
      </c>
      <c r="X147" s="54" t="s">
        <v>406</v>
      </c>
    </row>
    <row r="148" spans="3:24">
      <c r="C148" s="47" t="str">
        <f t="shared" si="21"/>
        <v>93</v>
      </c>
      <c r="D148" s="47" t="str">
        <f>C148&amp;" "&amp;Strings!D149</f>
        <v xml:space="preserve">93 </v>
      </c>
      <c r="E148" s="47" t="str">
        <f>Strings!C149</f>
        <v>Barbuta</v>
      </c>
      <c r="F148" s="47" t="str">
        <f>Strings!B149</f>
        <v>Dash</v>
      </c>
      <c r="G148" s="47" t="str">
        <f>Strings!E149</f>
        <v>None</v>
      </c>
      <c r="K148" s="89" t="str">
        <f t="shared" si="22"/>
        <v>091</v>
      </c>
      <c r="L148" s="95" t="s">
        <v>1187</v>
      </c>
      <c r="M148" s="75">
        <f t="shared" si="27"/>
        <v>146</v>
      </c>
      <c r="N148" s="75" t="str">
        <f t="shared" si="24"/>
        <v/>
      </c>
      <c r="O148" s="75">
        <f t="shared" si="25"/>
        <v>2</v>
      </c>
      <c r="P148" s="75">
        <f t="shared" si="23"/>
        <v>0</v>
      </c>
      <c r="Q148" s="77" t="str">
        <f t="shared" si="28"/>
        <v>07 Battle Skill, 33 Battle Skill, 9B Sword Skill</v>
      </c>
      <c r="R148" s="88">
        <f t="shared" si="26"/>
        <v>0</v>
      </c>
      <c r="S148" s="77" t="s">
        <v>406</v>
      </c>
      <c r="T148" s="88">
        <f t="shared" si="26"/>
        <v>0</v>
      </c>
      <c r="U148" s="77" t="s">
        <v>406</v>
      </c>
      <c r="V148" s="88">
        <f t="shared" si="26"/>
        <v>0</v>
      </c>
      <c r="W148" s="77" t="s">
        <v>406</v>
      </c>
      <c r="X148" s="54" t="s">
        <v>406</v>
      </c>
    </row>
    <row r="149" spans="3:24">
      <c r="C149" s="47" t="str">
        <f t="shared" si="21"/>
        <v>94</v>
      </c>
      <c r="D149" s="47" t="str">
        <f>C149&amp;" "&amp;Strings!D150</f>
        <v xml:space="preserve">94 </v>
      </c>
      <c r="E149" s="47" t="str">
        <f>Strings!C150</f>
        <v>Mythril Helmet</v>
      </c>
      <c r="F149" s="47" t="str">
        <f>Strings!B150</f>
        <v>Throw Stone</v>
      </c>
      <c r="G149" s="47" t="str">
        <f>Strings!E150</f>
        <v>None</v>
      </c>
      <c r="K149" s="89" t="str">
        <f t="shared" si="22"/>
        <v>092</v>
      </c>
      <c r="L149" s="95" t="s">
        <v>1188</v>
      </c>
      <c r="M149" s="75">
        <f t="shared" si="27"/>
        <v>147</v>
      </c>
      <c r="N149" s="75" t="str">
        <f t="shared" si="24"/>
        <v/>
      </c>
      <c r="O149" s="75">
        <f t="shared" si="25"/>
        <v>2</v>
      </c>
      <c r="P149" s="75">
        <f t="shared" si="23"/>
        <v>0</v>
      </c>
      <c r="Q149" s="77" t="str">
        <f>$D$6&amp;", "&amp;$D$26&amp;", "&amp;$D$27&amp;", "&amp;$D$28&amp;", "&amp;$D$29&amp;", "&amp;$D$32&amp;", "&amp;$D$48</f>
        <v>05 Basic Skill, 19 Guts, 1A Guts, 1B Guts, 1C Guts, 1F Basic Skill, 2F Starry Heaven</v>
      </c>
      <c r="R149" s="88">
        <f t="shared" si="26"/>
        <v>0</v>
      </c>
      <c r="S149" s="77" t="s">
        <v>406</v>
      </c>
      <c r="T149" s="88">
        <f t="shared" si="26"/>
        <v>0</v>
      </c>
      <c r="U149" s="77" t="s">
        <v>406</v>
      </c>
      <c r="V149" s="88">
        <f t="shared" si="26"/>
        <v>0</v>
      </c>
      <c r="W149" s="77" t="s">
        <v>406</v>
      </c>
      <c r="X149" s="54" t="s">
        <v>406</v>
      </c>
    </row>
    <row r="150" spans="3:24">
      <c r="C150" s="47" t="str">
        <f t="shared" si="21"/>
        <v>95</v>
      </c>
      <c r="D150" s="47" t="str">
        <f>C150&amp;" "&amp;Strings!D151</f>
        <v xml:space="preserve">95 </v>
      </c>
      <c r="E150" s="47" t="str">
        <f>Strings!C151</f>
        <v>Gold Helmet</v>
      </c>
      <c r="F150" s="47" t="str">
        <f>Strings!B151</f>
        <v>Heal</v>
      </c>
      <c r="G150" s="47" t="str">
        <f>Strings!E151</f>
        <v>None</v>
      </c>
      <c r="K150" s="89" t="str">
        <f t="shared" si="22"/>
        <v>093</v>
      </c>
      <c r="L150" s="95" t="s">
        <v>1189</v>
      </c>
      <c r="M150" s="75">
        <f t="shared" si="27"/>
        <v>148</v>
      </c>
      <c r="N150" s="75" t="str">
        <f t="shared" si="24"/>
        <v/>
      </c>
      <c r="O150" s="75">
        <f t="shared" si="25"/>
        <v>2</v>
      </c>
      <c r="P150" s="75">
        <f t="shared" si="23"/>
        <v>0</v>
      </c>
      <c r="Q150" s="77" t="str">
        <f>$D$6&amp;", "&amp;$D$26&amp;", "&amp;$D$27&amp;", "&amp;$D$28&amp;", "&amp;$D$29&amp;", "&amp;$D$32&amp;", "&amp;$D$48</f>
        <v>05 Basic Skill, 19 Guts, 1A Guts, 1B Guts, 1C Guts, 1F Basic Skill, 2F Starry Heaven</v>
      </c>
      <c r="R150" s="88">
        <f t="shared" si="26"/>
        <v>0</v>
      </c>
      <c r="S150" s="77" t="s">
        <v>406</v>
      </c>
      <c r="T150" s="88">
        <f t="shared" si="26"/>
        <v>0</v>
      </c>
      <c r="U150" s="77" t="s">
        <v>406</v>
      </c>
      <c r="V150" s="88">
        <f t="shared" si="26"/>
        <v>0</v>
      </c>
      <c r="W150" s="77" t="s">
        <v>406</v>
      </c>
      <c r="X150" s="54" t="s">
        <v>406</v>
      </c>
    </row>
    <row r="151" spans="3:24">
      <c r="C151" s="47" t="str">
        <f t="shared" si="21"/>
        <v>96</v>
      </c>
      <c r="D151" s="47" t="str">
        <f>C151&amp;" "&amp;Strings!D152</f>
        <v xml:space="preserve">96 </v>
      </c>
      <c r="E151" s="47" t="str">
        <f>Strings!C152</f>
        <v>Cross Helmet</v>
      </c>
      <c r="F151" s="47" t="str">
        <f>Strings!B152</f>
        <v>Yell</v>
      </c>
      <c r="G151" s="47" t="str">
        <f>Strings!E152</f>
        <v>Apanda</v>
      </c>
      <c r="K151" s="89" t="str">
        <f t="shared" si="22"/>
        <v>094</v>
      </c>
      <c r="L151" s="95" t="s">
        <v>1190</v>
      </c>
      <c r="M151" s="75">
        <f t="shared" si="27"/>
        <v>149</v>
      </c>
      <c r="N151" s="75" t="str">
        <f t="shared" si="24"/>
        <v/>
      </c>
      <c r="O151" s="75">
        <f t="shared" si="25"/>
        <v>2</v>
      </c>
      <c r="P151" s="75">
        <f t="shared" si="23"/>
        <v>0</v>
      </c>
      <c r="Q151" s="77" t="str">
        <f>$D$6&amp;", "&amp;$D$26&amp;", "&amp;$D$27&amp;", "&amp;$D$28&amp;", "&amp;$D$29&amp;", "&amp;$D$32&amp;", "&amp;$D$48</f>
        <v>05 Basic Skill, 19 Guts, 1A Guts, 1B Guts, 1C Guts, 1F Basic Skill, 2F Starry Heaven</v>
      </c>
      <c r="R151" s="88">
        <f t="shared" si="26"/>
        <v>0</v>
      </c>
      <c r="S151" s="77" t="s">
        <v>406</v>
      </c>
      <c r="T151" s="88">
        <f t="shared" si="26"/>
        <v>0</v>
      </c>
      <c r="U151" s="77" t="s">
        <v>406</v>
      </c>
      <c r="V151" s="88">
        <f t="shared" si="26"/>
        <v>0</v>
      </c>
      <c r="W151" s="77" t="s">
        <v>406</v>
      </c>
      <c r="X151" s="54" t="s">
        <v>406</v>
      </c>
    </row>
    <row r="152" spans="3:24">
      <c r="C152" s="47" t="str">
        <f t="shared" si="21"/>
        <v>97</v>
      </c>
      <c r="D152" s="47" t="str">
        <f>C152&amp;" "&amp;Strings!D153</f>
        <v xml:space="preserve">97 </v>
      </c>
      <c r="E152" s="47" t="str">
        <f>Strings!C153</f>
        <v>Diamond Helmet</v>
      </c>
      <c r="F152" s="47" t="str">
        <f>Strings!B153</f>
        <v>Cheer Up</v>
      </c>
      <c r="G152" s="47" t="str">
        <f>Strings!E153</f>
        <v>Serpentarius</v>
      </c>
      <c r="K152" s="89" t="str">
        <f t="shared" si="22"/>
        <v>095</v>
      </c>
      <c r="L152" s="95" t="s">
        <v>1191</v>
      </c>
      <c r="M152" s="75">
        <f t="shared" si="27"/>
        <v>150</v>
      </c>
      <c r="N152" s="75" t="str">
        <f t="shared" si="24"/>
        <v/>
      </c>
      <c r="O152" s="75">
        <f t="shared" si="25"/>
        <v>2</v>
      </c>
      <c r="P152" s="75">
        <f t="shared" si="23"/>
        <v>0</v>
      </c>
      <c r="Q152" s="77" t="str">
        <f>$D$6&amp;", "&amp;$D$26&amp;", "&amp;$D$27&amp;", "&amp;$D$28&amp;", "&amp;$D$29&amp;", "&amp;$D$32&amp;", "&amp;$D$48</f>
        <v>05 Basic Skill, 19 Guts, 1A Guts, 1B Guts, 1C Guts, 1F Basic Skill, 2F Starry Heaven</v>
      </c>
      <c r="R152" s="88">
        <f t="shared" si="26"/>
        <v>0</v>
      </c>
      <c r="S152" s="77" t="s">
        <v>406</v>
      </c>
      <c r="T152" s="88">
        <f t="shared" si="26"/>
        <v>0</v>
      </c>
      <c r="U152" s="77" t="s">
        <v>406</v>
      </c>
      <c r="V152" s="88">
        <f t="shared" si="26"/>
        <v>0</v>
      </c>
      <c r="W152" s="77" t="s">
        <v>406</v>
      </c>
      <c r="X152" s="54" t="s">
        <v>406</v>
      </c>
    </row>
    <row r="153" spans="3:24">
      <c r="C153" s="47" t="str">
        <f t="shared" si="21"/>
        <v>98</v>
      </c>
      <c r="D153" s="47" t="str">
        <f>C153&amp;" "&amp;Strings!D154</f>
        <v xml:space="preserve">98 </v>
      </c>
      <c r="E153" s="47" t="str">
        <f>Strings!C154</f>
        <v>Platina Helmet</v>
      </c>
      <c r="F153" s="47" t="str">
        <f>Strings!B154</f>
        <v>Wish</v>
      </c>
      <c r="G153" s="47" t="str">
        <f>Strings!E154</f>
        <v>Holy Dragon</v>
      </c>
      <c r="K153" s="89" t="str">
        <f t="shared" si="22"/>
        <v>096</v>
      </c>
      <c r="L153" s="95" t="s">
        <v>1192</v>
      </c>
      <c r="M153" s="75">
        <f t="shared" si="27"/>
        <v>151</v>
      </c>
      <c r="N153" s="75" t="str">
        <f t="shared" si="24"/>
        <v/>
      </c>
      <c r="O153" s="75">
        <f t="shared" si="25"/>
        <v>2</v>
      </c>
      <c r="P153" s="75">
        <f t="shared" si="23"/>
        <v>0</v>
      </c>
      <c r="Q153" s="77" t="str">
        <f>$D$26&amp;", "&amp;$D$27&amp;", "&amp;$D$28</f>
        <v>19 Guts, 1A Guts, 1B Guts</v>
      </c>
      <c r="R153" s="88">
        <f t="shared" si="26"/>
        <v>0</v>
      </c>
      <c r="S153" s="77" t="s">
        <v>406</v>
      </c>
      <c r="T153" s="88">
        <f t="shared" si="26"/>
        <v>0</v>
      </c>
      <c r="U153" s="77" t="s">
        <v>406</v>
      </c>
      <c r="V153" s="88">
        <f t="shared" si="26"/>
        <v>0</v>
      </c>
      <c r="W153" s="77" t="s">
        <v>406</v>
      </c>
      <c r="X153" s="54" t="s">
        <v>406</v>
      </c>
    </row>
    <row r="154" spans="3:24">
      <c r="C154" s="47" t="str">
        <f t="shared" si="21"/>
        <v>99</v>
      </c>
      <c r="D154" s="47" t="str">
        <f>C154&amp;" "&amp;Strings!D155</f>
        <v xml:space="preserve">99 </v>
      </c>
      <c r="E154" s="47" t="str">
        <f>Strings!C155</f>
        <v>Circlet</v>
      </c>
      <c r="F154" s="47" t="str">
        <f>Strings!B155</f>
        <v>Scream</v>
      </c>
      <c r="G154" s="47" t="str">
        <f>Strings!E155</f>
        <v>Archaic Demon</v>
      </c>
      <c r="K154" s="89" t="str">
        <f t="shared" si="22"/>
        <v>097</v>
      </c>
      <c r="L154" s="95" t="s">
        <v>1193</v>
      </c>
      <c r="M154" s="75">
        <f t="shared" si="27"/>
        <v>152</v>
      </c>
      <c r="N154" s="75" t="str">
        <f t="shared" si="24"/>
        <v/>
      </c>
      <c r="O154" s="75">
        <f t="shared" si="25"/>
        <v>2</v>
      </c>
      <c r="P154" s="75">
        <f t="shared" si="23"/>
        <v>0</v>
      </c>
      <c r="Q154" s="77" t="str">
        <f>$D$27&amp;", "&amp;$D$28</f>
        <v>1A Guts, 1B Guts</v>
      </c>
      <c r="R154" s="88">
        <f t="shared" si="26"/>
        <v>0</v>
      </c>
      <c r="S154" s="77" t="s">
        <v>406</v>
      </c>
      <c r="T154" s="88">
        <f t="shared" si="26"/>
        <v>0</v>
      </c>
      <c r="U154" s="77" t="s">
        <v>406</v>
      </c>
      <c r="V154" s="88">
        <f t="shared" si="26"/>
        <v>0</v>
      </c>
      <c r="W154" s="77" t="s">
        <v>406</v>
      </c>
      <c r="X154" s="54" t="s">
        <v>406</v>
      </c>
    </row>
    <row r="155" spans="3:24">
      <c r="C155" s="47" t="str">
        <f t="shared" si="21"/>
        <v>9A</v>
      </c>
      <c r="D155" s="47" t="str">
        <f>C155&amp;" "&amp;Strings!D156</f>
        <v xml:space="preserve">9A </v>
      </c>
      <c r="E155" s="47" t="str">
        <f>Strings!C156</f>
        <v>Crystal Helmet</v>
      </c>
      <c r="F155" s="47" t="str">
        <f>Strings!B156</f>
        <v>Ultima</v>
      </c>
      <c r="G155" s="47" t="str">
        <f>Strings!E156</f>
        <v>Ultima Demon</v>
      </c>
      <c r="K155" s="89" t="str">
        <f t="shared" si="22"/>
        <v>098</v>
      </c>
      <c r="L155" s="95" t="s">
        <v>1194</v>
      </c>
      <c r="M155" s="75">
        <f t="shared" si="27"/>
        <v>153</v>
      </c>
      <c r="N155" s="75" t="str">
        <f t="shared" si="24"/>
        <v/>
      </c>
      <c r="O155" s="75">
        <f t="shared" si="25"/>
        <v>2</v>
      </c>
      <c r="P155" s="75">
        <f t="shared" si="23"/>
        <v>0</v>
      </c>
      <c r="Q155" s="77" t="str">
        <f>$D$26&amp;", "&amp;$D$27&amp;", "&amp;$D$28&amp;", "&amp;$D$29&amp;", "&amp;$D$30&amp;", "&amp;$D$36&amp;", "&amp;$D$50&amp;", "&amp;$D$77</f>
        <v>19 Guts, 1A Guts, 1B Guts, 1C Guts, 1D Holy Sword, 23 Magic, 31 Holy Magic, 4C Holy Magic</v>
      </c>
      <c r="R155" s="88">
        <f t="shared" si="26"/>
        <v>0</v>
      </c>
      <c r="S155" s="77" t="s">
        <v>406</v>
      </c>
      <c r="T155" s="88">
        <f t="shared" si="26"/>
        <v>0</v>
      </c>
      <c r="U155" s="77" t="s">
        <v>406</v>
      </c>
      <c r="V155" s="88">
        <f t="shared" si="26"/>
        <v>0</v>
      </c>
      <c r="W155" s="77" t="s">
        <v>406</v>
      </c>
      <c r="X155" s="54" t="s">
        <v>406</v>
      </c>
    </row>
    <row r="156" spans="3:24">
      <c r="C156" s="47" t="str">
        <f t="shared" si="21"/>
        <v>9B</v>
      </c>
      <c r="D156" s="47" t="str">
        <f>C156&amp;" "&amp;Strings!D157</f>
        <v>9B Sword Skill</v>
      </c>
      <c r="E156" s="47" t="str">
        <f>Strings!C157</f>
        <v>Genji Helmet</v>
      </c>
      <c r="F156" s="47" t="str">
        <f>Strings!B157</f>
        <v>Stasis Sword</v>
      </c>
      <c r="G156" s="47" t="str">
        <f>Strings!E157</f>
        <v/>
      </c>
      <c r="K156" s="89" t="str">
        <f t="shared" si="22"/>
        <v>099</v>
      </c>
      <c r="L156" s="95" t="s">
        <v>1195</v>
      </c>
      <c r="M156" s="75">
        <f t="shared" si="27"/>
        <v>154</v>
      </c>
      <c r="N156" s="75" t="str">
        <f t="shared" si="24"/>
        <v/>
      </c>
      <c r="O156" s="75">
        <f t="shared" si="25"/>
        <v>2</v>
      </c>
      <c r="P156" s="75">
        <f t="shared" si="23"/>
        <v>0</v>
      </c>
      <c r="Q156" s="77" t="str">
        <f>$D$28</f>
        <v>1B Guts</v>
      </c>
      <c r="R156" s="88">
        <f t="shared" si="26"/>
        <v>0</v>
      </c>
      <c r="S156" s="77" t="s">
        <v>406</v>
      </c>
      <c r="T156" s="88">
        <f t="shared" si="26"/>
        <v>0</v>
      </c>
      <c r="U156" s="77" t="s">
        <v>406</v>
      </c>
      <c r="V156" s="88">
        <f t="shared" si="26"/>
        <v>0</v>
      </c>
      <c r="W156" s="77" t="s">
        <v>406</v>
      </c>
      <c r="X156" s="54" t="s">
        <v>406</v>
      </c>
    </row>
    <row r="157" spans="3:24">
      <c r="C157" s="47" t="str">
        <f t="shared" si="21"/>
        <v>9C</v>
      </c>
      <c r="D157" s="47" t="str">
        <f>C157&amp;" "&amp;Strings!D158</f>
        <v>9C Charge</v>
      </c>
      <c r="E157" s="47" t="str">
        <f>Strings!C158</f>
        <v>Grand Helmet</v>
      </c>
      <c r="F157" s="47" t="str">
        <f>Strings!B158</f>
        <v>Split Punch</v>
      </c>
      <c r="G157" s="47" t="str">
        <f>Strings!E158</f>
        <v/>
      </c>
      <c r="K157" s="89" t="str">
        <f t="shared" si="22"/>
        <v>09A</v>
      </c>
      <c r="L157" s="95" t="s">
        <v>1196</v>
      </c>
      <c r="M157" s="75">
        <f t="shared" si="27"/>
        <v>155</v>
      </c>
      <c r="N157" s="75" t="str">
        <f t="shared" si="24"/>
        <v/>
      </c>
      <c r="O157" s="75">
        <f t="shared" si="25"/>
        <v>2</v>
      </c>
      <c r="P157" s="75">
        <f t="shared" si="23"/>
        <v>0</v>
      </c>
      <c r="Q157" s="77" t="str">
        <f>$D$28&amp;", "&amp;$D$55&amp;", "&amp;$D$56&amp;", "&amp;$D$77&amp;", "&amp;$D$176</f>
        <v>1B Guts, 36 Use Hand, 37 Use Hand, 4C Holy Magic, AF Night Magic</v>
      </c>
      <c r="R157" s="88">
        <f t="shared" si="26"/>
        <v>0</v>
      </c>
      <c r="S157" s="77" t="s">
        <v>406</v>
      </c>
      <c r="T157" s="88">
        <f t="shared" si="26"/>
        <v>0</v>
      </c>
      <c r="U157" s="77" t="s">
        <v>406</v>
      </c>
      <c r="V157" s="88">
        <f t="shared" si="26"/>
        <v>0</v>
      </c>
      <c r="W157" s="77" t="s">
        <v>406</v>
      </c>
      <c r="X157" s="54" t="s">
        <v>406</v>
      </c>
    </row>
    <row r="158" spans="3:24">
      <c r="C158" s="47" t="str">
        <f t="shared" si="21"/>
        <v>9D</v>
      </c>
      <c r="D158" s="47" t="str">
        <f>C158&amp;" "&amp;Strings!D159</f>
        <v>9D Black Magic</v>
      </c>
      <c r="E158" s="47" t="str">
        <f>Strings!C159</f>
        <v>Leather Hat</v>
      </c>
      <c r="F158" s="47" t="str">
        <f>Strings!B159</f>
        <v>Crush Punch</v>
      </c>
      <c r="G158" s="47" t="str">
        <f>Strings!E159</f>
        <v/>
      </c>
      <c r="K158" s="89" t="str">
        <f t="shared" si="22"/>
        <v>09B</v>
      </c>
      <c r="L158" s="95" t="s">
        <v>1197</v>
      </c>
      <c r="M158" s="75">
        <f t="shared" si="27"/>
        <v>156</v>
      </c>
      <c r="N158" s="75" t="str">
        <f t="shared" si="24"/>
        <v/>
      </c>
      <c r="O158" s="75">
        <f t="shared" si="25"/>
        <v>2</v>
      </c>
      <c r="P158" s="75">
        <f t="shared" si="23"/>
        <v>0</v>
      </c>
      <c r="Q158" s="77" t="str">
        <f>$D$30&amp;", "&amp;$D$34&amp;", "&amp;$D$35&amp;", "&amp;$D$41&amp;", "&amp;$D$49&amp;", "&amp;$D$71&amp;", "&amp;$D$75</f>
        <v>1D Holy Sword, 21 Holy Sword, 22 Holy Sword, 28 Holy Sword, 30 Holy Sword, 46 Sword Skill, 4A All Swordskill</v>
      </c>
      <c r="R158" s="88">
        <f t="shared" si="26"/>
        <v>0</v>
      </c>
      <c r="S158" s="77" t="s">
        <v>406</v>
      </c>
      <c r="T158" s="88">
        <f t="shared" si="26"/>
        <v>0</v>
      </c>
      <c r="U158" s="77" t="s">
        <v>406</v>
      </c>
      <c r="V158" s="88">
        <f t="shared" si="26"/>
        <v>0</v>
      </c>
      <c r="W158" s="77" t="s">
        <v>406</v>
      </c>
      <c r="X158" s="54" t="s">
        <v>406</v>
      </c>
    </row>
    <row r="159" spans="3:24">
      <c r="C159" s="47" t="str">
        <f t="shared" si="21"/>
        <v>9E</v>
      </c>
      <c r="D159" s="47" t="str">
        <f>C159&amp;" "&amp;Strings!D160</f>
        <v>9E Time Magic</v>
      </c>
      <c r="E159" s="47" t="str">
        <f>Strings!C160</f>
        <v>Feather Hat</v>
      </c>
      <c r="F159" s="47" t="str">
        <f>Strings!B160</f>
        <v>Lightning Stab</v>
      </c>
      <c r="G159" s="47" t="str">
        <f>Strings!E160</f>
        <v/>
      </c>
      <c r="K159" s="89" t="str">
        <f t="shared" si="22"/>
        <v>09C</v>
      </c>
      <c r="L159" s="95" t="s">
        <v>1198</v>
      </c>
      <c r="M159" s="75">
        <f t="shared" si="27"/>
        <v>157</v>
      </c>
      <c r="N159" s="75" t="str">
        <f t="shared" si="24"/>
        <v/>
      </c>
      <c r="O159" s="75">
        <f t="shared" si="25"/>
        <v>2</v>
      </c>
      <c r="P159" s="75">
        <f t="shared" si="23"/>
        <v>0</v>
      </c>
      <c r="Q159" s="77" t="str">
        <f>$D$30&amp;", "&amp;$D$34&amp;", "&amp;$D$35&amp;", "&amp;$D$41&amp;", "&amp;$D$49&amp;", "&amp;$D$71&amp;", "&amp;$D$75</f>
        <v>1D Holy Sword, 21 Holy Sword, 22 Holy Sword, 28 Holy Sword, 30 Holy Sword, 46 Sword Skill, 4A All Swordskill</v>
      </c>
      <c r="R159" s="88">
        <f t="shared" si="26"/>
        <v>0</v>
      </c>
      <c r="S159" s="77" t="s">
        <v>406</v>
      </c>
      <c r="T159" s="88">
        <f t="shared" si="26"/>
        <v>0</v>
      </c>
      <c r="U159" s="77" t="s">
        <v>406</v>
      </c>
      <c r="V159" s="88">
        <f t="shared" si="26"/>
        <v>0</v>
      </c>
      <c r="W159" s="77" t="s">
        <v>406</v>
      </c>
      <c r="X159" s="54" t="s">
        <v>406</v>
      </c>
    </row>
    <row r="160" spans="3:24">
      <c r="C160" s="47" t="str">
        <f t="shared" si="21"/>
        <v>9F</v>
      </c>
      <c r="D160" s="47" t="str">
        <f>C160&amp;" "&amp;Strings!D161</f>
        <v>9F Yin Yang Magic</v>
      </c>
      <c r="E160" s="47" t="str">
        <f>Strings!C161</f>
        <v>Red Hood</v>
      </c>
      <c r="F160" s="47" t="str">
        <f>Strings!B161</f>
        <v>Holy Explosion</v>
      </c>
      <c r="G160" s="47" t="str">
        <f>Strings!E161</f>
        <v/>
      </c>
      <c r="K160" s="89" t="str">
        <f t="shared" si="22"/>
        <v>09D</v>
      </c>
      <c r="L160" s="95" t="s">
        <v>1199</v>
      </c>
      <c r="M160" s="75">
        <f t="shared" si="27"/>
        <v>158</v>
      </c>
      <c r="N160" s="75" t="str">
        <f t="shared" si="24"/>
        <v/>
      </c>
      <c r="O160" s="75">
        <f t="shared" si="25"/>
        <v>2</v>
      </c>
      <c r="P160" s="75">
        <f t="shared" si="23"/>
        <v>0</v>
      </c>
      <c r="Q160" s="77" t="str">
        <f>$D$30&amp;", "&amp;$D$34&amp;", "&amp;$D$35&amp;", "&amp;$D$41&amp;", "&amp;$D$49&amp;", "&amp;$D$71&amp;", "&amp;$D$75</f>
        <v>1D Holy Sword, 21 Holy Sword, 22 Holy Sword, 28 Holy Sword, 30 Holy Sword, 46 Sword Skill, 4A All Swordskill</v>
      </c>
      <c r="R160" s="88">
        <f t="shared" si="26"/>
        <v>0</v>
      </c>
      <c r="S160" s="77" t="s">
        <v>406</v>
      </c>
      <c r="T160" s="88">
        <f t="shared" si="26"/>
        <v>0</v>
      </c>
      <c r="U160" s="77" t="s">
        <v>406</v>
      </c>
      <c r="V160" s="88">
        <f t="shared" si="26"/>
        <v>0</v>
      </c>
      <c r="W160" s="77" t="s">
        <v>406</v>
      </c>
      <c r="X160" s="54" t="s">
        <v>406</v>
      </c>
    </row>
    <row r="161" spans="3:24">
      <c r="C161" s="47" t="str">
        <f t="shared" si="21"/>
        <v>A0</v>
      </c>
      <c r="D161" s="47" t="str">
        <f>C161&amp;" "&amp;Strings!D162</f>
        <v>A0 Summon Magic</v>
      </c>
      <c r="E161" s="47" t="str">
        <f>Strings!C162</f>
        <v>Headgear</v>
      </c>
      <c r="F161" s="47" t="str">
        <f>Strings!B162</f>
        <v>Shellbust Stab</v>
      </c>
      <c r="K161" s="89" t="str">
        <f t="shared" si="22"/>
        <v>09E</v>
      </c>
      <c r="L161" s="95" t="s">
        <v>1200</v>
      </c>
      <c r="M161" s="75">
        <f t="shared" si="27"/>
        <v>159</v>
      </c>
      <c r="N161" s="75" t="str">
        <f t="shared" si="24"/>
        <v/>
      </c>
      <c r="O161" s="75">
        <f t="shared" si="25"/>
        <v>2</v>
      </c>
      <c r="P161" s="75">
        <f t="shared" si="23"/>
        <v>0</v>
      </c>
      <c r="Q161" s="77" t="str">
        <f>$D$30&amp;", "&amp;$D$34&amp;", "&amp;$D$41&amp;", "&amp;$D$49&amp;", "&amp;$D$59&amp;", "&amp;$D$71&amp;", "&amp;$D$75</f>
        <v>1D Holy Sword, 21 Holy Sword, 28 Holy Sword, 30 Holy Sword, 3A Holy Sword, 46 Sword Skill, 4A All Swordskill</v>
      </c>
      <c r="R161" s="88">
        <f t="shared" si="26"/>
        <v>0</v>
      </c>
      <c r="S161" s="77" t="s">
        <v>406</v>
      </c>
      <c r="T161" s="88">
        <f t="shared" si="26"/>
        <v>0</v>
      </c>
      <c r="U161" s="77" t="s">
        <v>406</v>
      </c>
      <c r="V161" s="88">
        <f t="shared" si="26"/>
        <v>0</v>
      </c>
      <c r="W161" s="77" t="s">
        <v>406</v>
      </c>
      <c r="X161" s="54" t="s">
        <v>406</v>
      </c>
    </row>
    <row r="162" spans="3:24">
      <c r="C162" s="47" t="str">
        <f t="shared" si="21"/>
        <v>A1</v>
      </c>
      <c r="D162" s="47" t="str">
        <f>C162&amp;" "&amp;Strings!D163</f>
        <v>A1 Item</v>
      </c>
      <c r="E162" s="47" t="str">
        <f>Strings!C163</f>
        <v>Triangle Hat</v>
      </c>
      <c r="F162" s="47" t="str">
        <f>Strings!B163</f>
        <v>Blastar Punch</v>
      </c>
      <c r="K162" s="89" t="str">
        <f t="shared" si="22"/>
        <v>09F</v>
      </c>
      <c r="L162" s="95" t="s">
        <v>1201</v>
      </c>
      <c r="M162" s="75">
        <f t="shared" si="27"/>
        <v>160</v>
      </c>
      <c r="N162" s="75" t="str">
        <f t="shared" si="24"/>
        <v/>
      </c>
      <c r="O162" s="75">
        <f t="shared" si="25"/>
        <v>2</v>
      </c>
      <c r="P162" s="75">
        <f t="shared" si="23"/>
        <v>0</v>
      </c>
      <c r="Q162" s="77" t="str">
        <f>$D$30&amp;", "&amp;$D$34&amp;", "&amp;$D$41&amp;", "&amp;$D$71&amp;", "&amp;$D$75</f>
        <v>1D Holy Sword, 21 Holy Sword, 28 Holy Sword, 46 Sword Skill, 4A All Swordskill</v>
      </c>
      <c r="R162" s="88">
        <f t="shared" si="26"/>
        <v>0</v>
      </c>
      <c r="S162" s="77" t="s">
        <v>406</v>
      </c>
      <c r="T162" s="88">
        <f t="shared" si="26"/>
        <v>0</v>
      </c>
      <c r="U162" s="77" t="s">
        <v>406</v>
      </c>
      <c r="V162" s="88">
        <f t="shared" si="26"/>
        <v>0</v>
      </c>
      <c r="W162" s="77" t="s">
        <v>406</v>
      </c>
      <c r="X162" s="54" t="s">
        <v>406</v>
      </c>
    </row>
    <row r="163" spans="3:24">
      <c r="C163" s="47" t="str">
        <f t="shared" si="21"/>
        <v>A2</v>
      </c>
      <c r="D163" s="47" t="str">
        <f>C163&amp;" "&amp;Strings!D164</f>
        <v>A2 White Magic</v>
      </c>
      <c r="E163" s="47" t="str">
        <f>Strings!C164</f>
        <v>Green Beret</v>
      </c>
      <c r="F163" s="47" t="str">
        <f>Strings!B164</f>
        <v>Hellcry Punch</v>
      </c>
      <c r="K163" s="89" t="str">
        <f t="shared" si="22"/>
        <v>0A0</v>
      </c>
      <c r="L163" s="95" t="s">
        <v>1202</v>
      </c>
      <c r="M163" s="75">
        <f t="shared" si="27"/>
        <v>161</v>
      </c>
      <c r="N163" s="75" t="str">
        <f t="shared" si="24"/>
        <v/>
      </c>
      <c r="O163" s="75">
        <f t="shared" si="25"/>
        <v>2</v>
      </c>
      <c r="P163" s="75">
        <f t="shared" si="23"/>
        <v>0</v>
      </c>
      <c r="Q163" s="77" t="str">
        <f>$D$31&amp;", "&amp;$D$61&amp;", "&amp;$D$65&amp;", "&amp;$D$67&amp;", "&amp;$D$68&amp;", "&amp;$D$71&amp;", "&amp;$D$75</f>
        <v>1E Mighty Sword, 3C Mighty Sword, 40 Mighty Sword, 42 Mighty Sword, 43 Mighty Sword, 46 Sword Skill, 4A All Swordskill</v>
      </c>
      <c r="R163" s="88">
        <f t="shared" si="26"/>
        <v>0</v>
      </c>
      <c r="S163" s="77" t="s">
        <v>406</v>
      </c>
      <c r="T163" s="88">
        <f t="shared" si="26"/>
        <v>0</v>
      </c>
      <c r="U163" s="77" t="s">
        <v>406</v>
      </c>
      <c r="V163" s="88">
        <f t="shared" si="26"/>
        <v>0</v>
      </c>
      <c r="W163" s="77" t="s">
        <v>406</v>
      </c>
      <c r="X163" s="54" t="s">
        <v>406</v>
      </c>
    </row>
    <row r="164" spans="3:24">
      <c r="C164" s="47" t="str">
        <f t="shared" si="21"/>
        <v>A3</v>
      </c>
      <c r="D164" s="47" t="str">
        <f>C164&amp;" "&amp;Strings!D165</f>
        <v>A3 Black Magic</v>
      </c>
      <c r="E164" s="47" t="str">
        <f>Strings!C165</f>
        <v>Twist Headband</v>
      </c>
      <c r="F164" s="47" t="str">
        <f>Strings!B165</f>
        <v>Icewolf Bite</v>
      </c>
      <c r="K164" s="89" t="str">
        <f t="shared" si="22"/>
        <v>0A1</v>
      </c>
      <c r="L164" s="95" t="s">
        <v>1203</v>
      </c>
      <c r="M164" s="75">
        <f t="shared" si="27"/>
        <v>162</v>
      </c>
      <c r="N164" s="75" t="str">
        <f t="shared" si="24"/>
        <v/>
      </c>
      <c r="O164" s="75">
        <f t="shared" si="25"/>
        <v>2</v>
      </c>
      <c r="P164" s="75">
        <f t="shared" si="23"/>
        <v>0</v>
      </c>
      <c r="Q164" s="77" t="str">
        <f>$D$31&amp;", "&amp;$D$61&amp;", "&amp;$D$65&amp;", "&amp;$D$67&amp;", "&amp;$D$68&amp;", "&amp;$D$71&amp;", "&amp;$D$75</f>
        <v>1E Mighty Sword, 3C Mighty Sword, 40 Mighty Sword, 42 Mighty Sword, 43 Mighty Sword, 46 Sword Skill, 4A All Swordskill</v>
      </c>
      <c r="R164" s="88">
        <f t="shared" si="26"/>
        <v>0</v>
      </c>
      <c r="S164" s="77" t="s">
        <v>406</v>
      </c>
      <c r="T164" s="88">
        <f t="shared" si="26"/>
        <v>0</v>
      </c>
      <c r="U164" s="77" t="s">
        <v>406</v>
      </c>
      <c r="V164" s="88">
        <f t="shared" si="26"/>
        <v>0</v>
      </c>
      <c r="W164" s="77" t="s">
        <v>406</v>
      </c>
      <c r="X164" s="54" t="s">
        <v>406</v>
      </c>
    </row>
    <row r="165" spans="3:24">
      <c r="C165" s="47" t="str">
        <f t="shared" si="21"/>
        <v>A4</v>
      </c>
      <c r="D165" s="47" t="str">
        <f>C165&amp;" "&amp;Strings!D166</f>
        <v>A4 Yin Yang Magic</v>
      </c>
      <c r="E165" s="47" t="str">
        <f>Strings!C166</f>
        <v>Holy Miter</v>
      </c>
      <c r="F165" s="47" t="str">
        <f>Strings!B166</f>
        <v>Dark Sword</v>
      </c>
      <c r="K165" s="89" t="str">
        <f t="shared" si="22"/>
        <v>0A2</v>
      </c>
      <c r="L165" s="95" t="s">
        <v>1204</v>
      </c>
      <c r="M165" s="75">
        <f t="shared" si="27"/>
        <v>163</v>
      </c>
      <c r="N165" s="75" t="str">
        <f t="shared" si="24"/>
        <v/>
      </c>
      <c r="O165" s="75">
        <f t="shared" si="25"/>
        <v>2</v>
      </c>
      <c r="P165" s="75">
        <f t="shared" si="23"/>
        <v>0</v>
      </c>
      <c r="Q165" s="77" t="str">
        <f>$D$31&amp;", "&amp;$D$61&amp;", "&amp;$D$65&amp;", "&amp;$D$68&amp;", "&amp;$D$71&amp;", "&amp;$D$75</f>
        <v>1E Mighty Sword, 3C Mighty Sword, 40 Mighty Sword, 43 Mighty Sword, 46 Sword Skill, 4A All Swordskill</v>
      </c>
      <c r="R165" s="88">
        <f t="shared" si="26"/>
        <v>0</v>
      </c>
      <c r="S165" s="77" t="s">
        <v>406</v>
      </c>
      <c r="T165" s="88">
        <f t="shared" si="26"/>
        <v>0</v>
      </c>
      <c r="U165" s="77" t="s">
        <v>406</v>
      </c>
      <c r="V165" s="88">
        <f t="shared" si="26"/>
        <v>0</v>
      </c>
      <c r="W165" s="77" t="s">
        <v>406</v>
      </c>
      <c r="X165" s="54" t="s">
        <v>406</v>
      </c>
    </row>
    <row r="166" spans="3:24">
      <c r="C166" s="47" t="str">
        <f t="shared" si="21"/>
        <v>A5</v>
      </c>
      <c r="D166" s="47" t="str">
        <f>C166&amp;" "&amp;Strings!D167</f>
        <v xml:space="preserve">A5 </v>
      </c>
      <c r="E166" s="47" t="str">
        <f>Strings!C167</f>
        <v>Black Hood</v>
      </c>
      <c r="F166" s="47" t="str">
        <f>Strings!B167</f>
        <v>Night Sword</v>
      </c>
      <c r="K166" s="89" t="str">
        <f t="shared" si="22"/>
        <v>0A3</v>
      </c>
      <c r="L166" s="95" t="s">
        <v>1205</v>
      </c>
      <c r="M166" s="75">
        <f t="shared" si="27"/>
        <v>164</v>
      </c>
      <c r="N166" s="75" t="str">
        <f t="shared" si="24"/>
        <v/>
      </c>
      <c r="O166" s="75">
        <f t="shared" si="25"/>
        <v>2</v>
      </c>
      <c r="P166" s="75">
        <f t="shared" si="23"/>
        <v>0</v>
      </c>
      <c r="Q166" s="77" t="str">
        <f>$D$31&amp;", "&amp;$D$65&amp;", "&amp;$D$68&amp;", "&amp;$D$71&amp;", "&amp;$D$75</f>
        <v>1E Mighty Sword, 40 Mighty Sword, 43 Mighty Sword, 46 Sword Skill, 4A All Swordskill</v>
      </c>
      <c r="R166" s="88">
        <f t="shared" si="26"/>
        <v>0</v>
      </c>
      <c r="S166" s="77" t="s">
        <v>406</v>
      </c>
      <c r="T166" s="88">
        <f t="shared" si="26"/>
        <v>0</v>
      </c>
      <c r="U166" s="77" t="s">
        <v>406</v>
      </c>
      <c r="V166" s="88">
        <f t="shared" si="26"/>
        <v>0</v>
      </c>
      <c r="W166" s="77" t="s">
        <v>406</v>
      </c>
      <c r="X166" s="54" t="s">
        <v>406</v>
      </c>
    </row>
    <row r="167" spans="3:24">
      <c r="C167" s="47" t="str">
        <f t="shared" si="21"/>
        <v>A6</v>
      </c>
      <c r="D167" s="47" t="str">
        <f>C167&amp;" "&amp;Strings!D168</f>
        <v xml:space="preserve">A6 </v>
      </c>
      <c r="E167" s="47" t="str">
        <f>Strings!C168</f>
        <v>Golden Hairpin</v>
      </c>
      <c r="F167" s="47" t="str">
        <f>Strings!B168</f>
        <v>Dark Holy</v>
      </c>
      <c r="K167" s="89" t="str">
        <f t="shared" si="22"/>
        <v>0A4</v>
      </c>
      <c r="L167" s="95" t="s">
        <v>1206</v>
      </c>
      <c r="M167" s="75">
        <f t="shared" si="27"/>
        <v>165</v>
      </c>
      <c r="N167" s="75" t="str">
        <f t="shared" si="24"/>
        <v/>
      </c>
      <c r="O167" s="75">
        <f t="shared" si="25"/>
        <v>2</v>
      </c>
      <c r="P167" s="75">
        <f t="shared" si="23"/>
        <v>0</v>
      </c>
      <c r="Q167" s="77" t="str">
        <f>$D$33&amp;", "&amp;$D$40&amp;", "&amp;$D$75</f>
        <v>20 Dark Sword, 27 Dark Sword, 4A All Swordskill</v>
      </c>
      <c r="R167" s="88">
        <f t="shared" si="26"/>
        <v>0</v>
      </c>
      <c r="S167" s="77" t="s">
        <v>406</v>
      </c>
      <c r="T167" s="88">
        <f t="shared" si="26"/>
        <v>0</v>
      </c>
      <c r="U167" s="77" t="s">
        <v>406</v>
      </c>
      <c r="V167" s="88">
        <f t="shared" si="26"/>
        <v>0</v>
      </c>
      <c r="W167" s="77" t="s">
        <v>406</v>
      </c>
      <c r="X167" s="54" t="s">
        <v>406</v>
      </c>
    </row>
    <row r="168" spans="3:24">
      <c r="C168" s="47" t="str">
        <f t="shared" si="21"/>
        <v>A7</v>
      </c>
      <c r="D168" s="47" t="str">
        <f>C168&amp;" "&amp;Strings!D169</f>
        <v xml:space="preserve">A7 </v>
      </c>
      <c r="E168" s="47" t="str">
        <f>Strings!C169</f>
        <v>Flash Hat</v>
      </c>
      <c r="F168" s="47" t="str">
        <f>Strings!B169</f>
        <v>Deathspell 2</v>
      </c>
      <c r="K168" s="89" t="str">
        <f t="shared" si="22"/>
        <v>0A5</v>
      </c>
      <c r="L168" s="95" t="s">
        <v>1207</v>
      </c>
      <c r="M168" s="75">
        <f t="shared" si="27"/>
        <v>166</v>
      </c>
      <c r="N168" s="75" t="str">
        <f t="shared" si="24"/>
        <v/>
      </c>
      <c r="O168" s="75">
        <f t="shared" si="25"/>
        <v>2</v>
      </c>
      <c r="P168" s="75">
        <f t="shared" si="23"/>
        <v>0</v>
      </c>
      <c r="Q168" s="77" t="str">
        <f>$D$33&amp;", "&amp;$D$40&amp;", "&amp;$D$75</f>
        <v>20 Dark Sword, 27 Dark Sword, 4A All Swordskill</v>
      </c>
      <c r="R168" s="88">
        <f t="shared" si="26"/>
        <v>0</v>
      </c>
      <c r="S168" s="77" t="s">
        <v>406</v>
      </c>
      <c r="T168" s="88">
        <f t="shared" si="26"/>
        <v>0</v>
      </c>
      <c r="U168" s="77" t="s">
        <v>406</v>
      </c>
      <c r="V168" s="88">
        <f t="shared" si="26"/>
        <v>0</v>
      </c>
      <c r="W168" s="77" t="s">
        <v>406</v>
      </c>
      <c r="X168" s="54" t="s">
        <v>406</v>
      </c>
    </row>
    <row r="169" spans="3:24">
      <c r="C169" s="47" t="str">
        <f t="shared" si="21"/>
        <v>A8</v>
      </c>
      <c r="D169" s="47" t="str">
        <f>C169&amp;" "&amp;Strings!D170</f>
        <v xml:space="preserve">A8 </v>
      </c>
      <c r="E169" s="47" t="str">
        <f>Strings!C170</f>
        <v>Thief Hat</v>
      </c>
      <c r="F169" s="47" t="str">
        <f>Strings!B170</f>
        <v>Galaxy Stop</v>
      </c>
      <c r="K169" s="89" t="str">
        <f t="shared" si="22"/>
        <v>0A6</v>
      </c>
      <c r="L169" s="95" t="s">
        <v>1208</v>
      </c>
      <c r="M169" s="75">
        <f t="shared" si="27"/>
        <v>167</v>
      </c>
      <c r="N169" s="75" t="str">
        <f t="shared" si="24"/>
        <v/>
      </c>
      <c r="O169" s="75">
        <f t="shared" si="25"/>
        <v>2</v>
      </c>
      <c r="P169" s="75">
        <f t="shared" si="23"/>
        <v>0</v>
      </c>
      <c r="Q169" s="77" t="str">
        <f>$D$73&amp;", "&amp;$D$135&amp;", "&amp;$D$175&amp;", "&amp;$D$176</f>
        <v>48 All Magic, 86 , AE Dark Magic, AF Night Magic</v>
      </c>
      <c r="R169" s="88">
        <f t="shared" si="26"/>
        <v>0</v>
      </c>
      <c r="S169" s="77" t="s">
        <v>406</v>
      </c>
      <c r="T169" s="88">
        <f t="shared" si="26"/>
        <v>0</v>
      </c>
      <c r="U169" s="77" t="s">
        <v>406</v>
      </c>
      <c r="V169" s="88">
        <f t="shared" si="26"/>
        <v>0</v>
      </c>
      <c r="W169" s="77" t="s">
        <v>406</v>
      </c>
      <c r="X169" s="54" t="s">
        <v>406</v>
      </c>
    </row>
    <row r="170" spans="3:24">
      <c r="C170" s="47" t="str">
        <f t="shared" si="21"/>
        <v>A9</v>
      </c>
      <c r="D170" s="47" t="str">
        <f>C170&amp;" "&amp;Strings!D171</f>
        <v xml:space="preserve">A9 </v>
      </c>
      <c r="E170" s="47" t="str">
        <f>Strings!C171</f>
        <v>Cachusha</v>
      </c>
      <c r="F170" s="47" t="str">
        <f>Strings!B171</f>
        <v>Heaven Thunder</v>
      </c>
      <c r="K170" s="89" t="str">
        <f t="shared" si="22"/>
        <v>0A7</v>
      </c>
      <c r="L170" s="95" t="s">
        <v>1209</v>
      </c>
      <c r="M170" s="75">
        <f t="shared" si="27"/>
        <v>168</v>
      </c>
      <c r="N170" s="75" t="str">
        <f t="shared" si="24"/>
        <v/>
      </c>
      <c r="O170" s="75">
        <f t="shared" si="25"/>
        <v>2</v>
      </c>
      <c r="P170" s="75">
        <f t="shared" si="23"/>
        <v>0</v>
      </c>
      <c r="Q170" s="77" t="str">
        <f>$D$37&amp;", "&amp;$D$50&amp;", "&amp;$D$77&amp;", "&amp;$D$135</f>
        <v xml:space="preserve">24 Holy Magic, 31 Holy Magic, 4C Holy Magic, 86 </v>
      </c>
      <c r="R170" s="88">
        <f t="shared" si="26"/>
        <v>0</v>
      </c>
      <c r="S170" s="77" t="s">
        <v>406</v>
      </c>
      <c r="T170" s="88">
        <f t="shared" si="26"/>
        <v>0</v>
      </c>
      <c r="U170" s="77" t="s">
        <v>406</v>
      </c>
      <c r="V170" s="88">
        <f t="shared" si="26"/>
        <v>0</v>
      </c>
      <c r="W170" s="77" t="s">
        <v>406</v>
      </c>
      <c r="X170" s="54" t="s">
        <v>406</v>
      </c>
    </row>
    <row r="171" spans="3:24">
      <c r="C171" s="47" t="str">
        <f t="shared" si="21"/>
        <v>AA</v>
      </c>
      <c r="D171" s="47" t="str">
        <f>C171&amp;" "&amp;Strings!D172</f>
        <v>AA Byblos</v>
      </c>
      <c r="E171" s="47" t="str">
        <f>Strings!C172</f>
        <v>Barette</v>
      </c>
      <c r="F171" s="47" t="str">
        <f>Strings!B172</f>
        <v>Asura</v>
      </c>
      <c r="K171" s="89" t="str">
        <f t="shared" si="22"/>
        <v>0A8</v>
      </c>
      <c r="L171" s="95" t="s">
        <v>1210</v>
      </c>
      <c r="M171" s="75">
        <f t="shared" si="27"/>
        <v>169</v>
      </c>
      <c r="N171" s="75" t="str">
        <f t="shared" si="24"/>
        <v/>
      </c>
      <c r="O171" s="75">
        <f t="shared" si="25"/>
        <v>2</v>
      </c>
      <c r="P171" s="75">
        <f t="shared" si="23"/>
        <v>0</v>
      </c>
      <c r="Q171" s="77" t="str">
        <f>$D$48&amp;", "&amp;$D$135</f>
        <v xml:space="preserve">2F Starry Heaven, 86 </v>
      </c>
      <c r="R171" s="88">
        <f t="shared" si="26"/>
        <v>0</v>
      </c>
      <c r="S171" s="77" t="s">
        <v>406</v>
      </c>
      <c r="T171" s="88">
        <f t="shared" si="26"/>
        <v>0</v>
      </c>
      <c r="U171" s="77" t="s">
        <v>406</v>
      </c>
      <c r="V171" s="88">
        <f t="shared" si="26"/>
        <v>0</v>
      </c>
      <c r="W171" s="77" t="s">
        <v>406</v>
      </c>
      <c r="X171" s="54" t="s">
        <v>406</v>
      </c>
    </row>
    <row r="172" spans="3:24">
      <c r="C172" s="47" t="str">
        <f t="shared" si="21"/>
        <v>AB</v>
      </c>
      <c r="D172" s="47" t="str">
        <f>C172&amp;" "&amp;Strings!D173</f>
        <v>AB Work</v>
      </c>
      <c r="E172" s="47" t="str">
        <f>Strings!C173</f>
        <v>Ribbon</v>
      </c>
      <c r="F172" s="47" t="str">
        <f>Strings!B173</f>
        <v>Diamond Sword</v>
      </c>
      <c r="K172" s="89" t="str">
        <f t="shared" si="22"/>
        <v>0A9</v>
      </c>
      <c r="L172" s="95" t="s">
        <v>1211</v>
      </c>
      <c r="M172" s="75">
        <f t="shared" si="27"/>
        <v>170</v>
      </c>
      <c r="N172" s="75" t="str">
        <f t="shared" si="24"/>
        <v/>
      </c>
      <c r="O172" s="75">
        <f t="shared" si="25"/>
        <v>2</v>
      </c>
      <c r="P172" s="75">
        <f t="shared" si="23"/>
        <v>0</v>
      </c>
      <c r="Q172" s="77" t="str">
        <f>$D$46&amp;", "&amp;$D$51</f>
        <v>2D Truth, 32 Truth</v>
      </c>
      <c r="R172" s="88">
        <f t="shared" si="26"/>
        <v>0</v>
      </c>
      <c r="S172" s="77" t="s">
        <v>406</v>
      </c>
      <c r="T172" s="88">
        <f t="shared" si="26"/>
        <v>0</v>
      </c>
      <c r="U172" s="77" t="s">
        <v>406</v>
      </c>
      <c r="V172" s="88">
        <f t="shared" si="26"/>
        <v>0</v>
      </c>
      <c r="W172" s="77" t="s">
        <v>406</v>
      </c>
      <c r="X172" s="54" t="s">
        <v>406</v>
      </c>
    </row>
    <row r="173" spans="3:24">
      <c r="C173" s="47" t="str">
        <f t="shared" si="21"/>
        <v>AC</v>
      </c>
      <c r="D173" s="47" t="str">
        <f>C173&amp;" "&amp;Strings!D174</f>
        <v>AC Bio</v>
      </c>
      <c r="E173" s="47" t="str">
        <f>Strings!C174</f>
        <v>Leather Armor</v>
      </c>
      <c r="F173" s="47" t="str">
        <f>Strings!B174</f>
        <v>Hydragon Pit</v>
      </c>
      <c r="K173" s="89" t="str">
        <f t="shared" si="22"/>
        <v>0AA</v>
      </c>
      <c r="L173" s="95" t="s">
        <v>1118</v>
      </c>
      <c r="M173" s="75">
        <f t="shared" si="27"/>
        <v>171</v>
      </c>
      <c r="N173" s="75" t="str">
        <f t="shared" si="24"/>
        <v/>
      </c>
      <c r="O173" s="75">
        <f t="shared" si="25"/>
        <v>2</v>
      </c>
      <c r="P173" s="75">
        <f t="shared" si="23"/>
        <v>0</v>
      </c>
      <c r="Q173" s="77" t="str">
        <f>$D$46&amp;", "&amp;$D$51</f>
        <v>2D Truth, 32 Truth</v>
      </c>
      <c r="R173" s="88">
        <f t="shared" si="26"/>
        <v>0</v>
      </c>
      <c r="S173" s="77" t="s">
        <v>406</v>
      </c>
      <c r="T173" s="88">
        <f t="shared" si="26"/>
        <v>0</v>
      </c>
      <c r="U173" s="77" t="s">
        <v>406</v>
      </c>
      <c r="V173" s="88">
        <f t="shared" si="26"/>
        <v>0</v>
      </c>
      <c r="W173" s="77" t="s">
        <v>406</v>
      </c>
      <c r="X173" s="54" t="s">
        <v>406</v>
      </c>
    </row>
    <row r="174" spans="3:24">
      <c r="C174" s="47" t="str">
        <f t="shared" si="21"/>
        <v>AD</v>
      </c>
      <c r="D174" s="47" t="str">
        <f>C174&amp;" "&amp;Strings!D175</f>
        <v>AD Dark Cloud</v>
      </c>
      <c r="E174" s="47" t="str">
        <f>Strings!C175</f>
        <v>Linen Cuirass</v>
      </c>
      <c r="F174" s="47" t="str">
        <f>Strings!B175</f>
        <v>Space Storage</v>
      </c>
      <c r="K174" s="89" t="str">
        <f t="shared" si="22"/>
        <v>0AB</v>
      </c>
      <c r="L174" s="95" t="s">
        <v>1212</v>
      </c>
      <c r="M174" s="75">
        <f t="shared" si="27"/>
        <v>172</v>
      </c>
      <c r="N174" s="75" t="str">
        <f t="shared" si="24"/>
        <v/>
      </c>
      <c r="O174" s="75">
        <f t="shared" si="25"/>
        <v>2</v>
      </c>
      <c r="P174" s="75">
        <f t="shared" si="23"/>
        <v>0</v>
      </c>
      <c r="Q174" s="77" t="str">
        <f>$D$51</f>
        <v>32 Truth</v>
      </c>
      <c r="R174" s="88">
        <f t="shared" si="26"/>
        <v>0</v>
      </c>
      <c r="S174" s="77" t="s">
        <v>406</v>
      </c>
      <c r="T174" s="88">
        <f t="shared" si="26"/>
        <v>0</v>
      </c>
      <c r="U174" s="77" t="s">
        <v>406</v>
      </c>
      <c r="V174" s="88">
        <f t="shared" si="26"/>
        <v>0</v>
      </c>
      <c r="W174" s="77" t="s">
        <v>406</v>
      </c>
      <c r="X174" s="54" t="s">
        <v>406</v>
      </c>
    </row>
    <row r="175" spans="3:24">
      <c r="C175" s="47" t="str">
        <f t="shared" si="21"/>
        <v>AE</v>
      </c>
      <c r="D175" s="47" t="str">
        <f>C175&amp;" "&amp;Strings!D176</f>
        <v>AE Dark Magic</v>
      </c>
      <c r="E175" s="47" t="str">
        <f>Strings!C176</f>
        <v>Bronze Armor</v>
      </c>
      <c r="F175" s="47" t="str">
        <f>Strings!B176</f>
        <v>Sky Demon</v>
      </c>
      <c r="K175" s="89" t="str">
        <f t="shared" si="22"/>
        <v>0AC</v>
      </c>
      <c r="L175" s="95" t="s">
        <v>1213</v>
      </c>
      <c r="M175" s="75">
        <f t="shared" si="27"/>
        <v>173</v>
      </c>
      <c r="N175" s="75" t="str">
        <f t="shared" si="24"/>
        <v/>
      </c>
      <c r="O175" s="75">
        <f t="shared" si="25"/>
        <v>2</v>
      </c>
      <c r="P175" s="75">
        <f t="shared" si="23"/>
        <v>0</v>
      </c>
      <c r="Q175" s="77" t="str">
        <f>$D$51</f>
        <v>32 Truth</v>
      </c>
      <c r="R175" s="88">
        <f t="shared" si="26"/>
        <v>0</v>
      </c>
      <c r="S175" s="77" t="s">
        <v>406</v>
      </c>
      <c r="T175" s="88">
        <f t="shared" si="26"/>
        <v>0</v>
      </c>
      <c r="U175" s="77" t="s">
        <v>406</v>
      </c>
      <c r="V175" s="88">
        <f t="shared" si="26"/>
        <v>0</v>
      </c>
      <c r="W175" s="77" t="s">
        <v>406</v>
      </c>
      <c r="X175" s="54" t="s">
        <v>406</v>
      </c>
    </row>
    <row r="176" spans="3:24">
      <c r="C176" s="47" t="str">
        <f t="shared" si="21"/>
        <v>AF</v>
      </c>
      <c r="D176" s="47" t="str">
        <f>C176&amp;" "&amp;Strings!D177</f>
        <v>AF Night Magic</v>
      </c>
      <c r="E176" s="47" t="str">
        <f>Strings!C177</f>
        <v>Chain Mail</v>
      </c>
      <c r="F176" s="47" t="str">
        <f>Strings!B177</f>
        <v>Heaven Bltback</v>
      </c>
      <c r="K176" s="89" t="str">
        <f t="shared" si="22"/>
        <v>0AD</v>
      </c>
      <c r="L176" s="95" t="s">
        <v>1214</v>
      </c>
      <c r="M176" s="75">
        <f t="shared" si="27"/>
        <v>174</v>
      </c>
      <c r="N176" s="75" t="str">
        <f t="shared" si="24"/>
        <v/>
      </c>
      <c r="O176" s="75">
        <f t="shared" si="25"/>
        <v>2</v>
      </c>
      <c r="P176" s="75">
        <f t="shared" si="23"/>
        <v>0</v>
      </c>
      <c r="Q176" s="77" t="str">
        <f>$D$51</f>
        <v>32 Truth</v>
      </c>
      <c r="R176" s="88">
        <f t="shared" si="26"/>
        <v>0</v>
      </c>
      <c r="S176" s="77" t="s">
        <v>406</v>
      </c>
      <c r="T176" s="88">
        <f t="shared" si="26"/>
        <v>0</v>
      </c>
      <c r="U176" s="77" t="s">
        <v>406</v>
      </c>
      <c r="V176" s="88">
        <f t="shared" si="26"/>
        <v>0</v>
      </c>
      <c r="W176" s="77" t="s">
        <v>406</v>
      </c>
      <c r="X176" s="54" t="s">
        <v>406</v>
      </c>
    </row>
    <row r="177" spans="3:24">
      <c r="C177" s="47" t="str">
        <f t="shared" si="21"/>
        <v>B0</v>
      </c>
      <c r="D177" s="47" t="str">
        <f>C177&amp;" "&amp;Strings!E96</f>
        <v>B0 Chocobo</v>
      </c>
      <c r="E177" s="47" t="str">
        <f>Strings!C178</f>
        <v>Mythril Armor</v>
      </c>
      <c r="F177" s="47" t="str">
        <f>Strings!B178</f>
        <v>Asura Back</v>
      </c>
      <c r="K177" s="89" t="str">
        <f t="shared" si="22"/>
        <v>0AE</v>
      </c>
      <c r="L177" s="95" t="s">
        <v>1215</v>
      </c>
      <c r="M177" s="75">
        <f t="shared" si="27"/>
        <v>175</v>
      </c>
      <c r="N177" s="75" t="str">
        <f t="shared" si="24"/>
        <v/>
      </c>
      <c r="O177" s="75">
        <f t="shared" si="25"/>
        <v>2</v>
      </c>
      <c r="P177" s="75">
        <f t="shared" si="23"/>
        <v>0</v>
      </c>
      <c r="Q177" s="77" t="str">
        <f>$D$51</f>
        <v>32 Truth</v>
      </c>
      <c r="R177" s="88">
        <f t="shared" si="26"/>
        <v>0</v>
      </c>
      <c r="S177" s="77" t="s">
        <v>406</v>
      </c>
      <c r="T177" s="88">
        <f t="shared" si="26"/>
        <v>0</v>
      </c>
      <c r="U177" s="77" t="s">
        <v>406</v>
      </c>
      <c r="V177" s="88">
        <f t="shared" si="26"/>
        <v>0</v>
      </c>
      <c r="W177" s="77" t="s">
        <v>406</v>
      </c>
      <c r="X177" s="54" t="s">
        <v>406</v>
      </c>
    </row>
    <row r="178" spans="3:24">
      <c r="C178" s="47" t="str">
        <f t="shared" si="21"/>
        <v>B1</v>
      </c>
      <c r="D178" s="47" t="str">
        <f>C178&amp;" "&amp;Strings!E97</f>
        <v>B1 Black Chocobo</v>
      </c>
      <c r="E178" s="47" t="str">
        <f>Strings!C179</f>
        <v>Plate Mail</v>
      </c>
      <c r="F178" s="47" t="str">
        <f>Strings!B179</f>
        <v>Dia Swrd Back</v>
      </c>
      <c r="K178" s="89" t="str">
        <f t="shared" si="22"/>
        <v>0AF</v>
      </c>
      <c r="L178" s="95" t="s">
        <v>1216</v>
      </c>
      <c r="M178" s="75">
        <f t="shared" si="27"/>
        <v>176</v>
      </c>
      <c r="N178" s="75" t="str">
        <f t="shared" si="24"/>
        <v/>
      </c>
      <c r="O178" s="75">
        <f t="shared" si="25"/>
        <v>2</v>
      </c>
      <c r="P178" s="75">
        <f t="shared" si="23"/>
        <v>0</v>
      </c>
      <c r="Q178" s="77" t="str">
        <f t="shared" ref="Q178:Q183" si="29">$D$47</f>
        <v>2E Un-truth</v>
      </c>
      <c r="R178" s="88">
        <f t="shared" si="26"/>
        <v>0</v>
      </c>
      <c r="S178" s="77" t="s">
        <v>406</v>
      </c>
      <c r="T178" s="88">
        <f t="shared" si="26"/>
        <v>0</v>
      </c>
      <c r="U178" s="77" t="s">
        <v>406</v>
      </c>
      <c r="V178" s="88">
        <f t="shared" si="26"/>
        <v>0</v>
      </c>
      <c r="W178" s="77" t="s">
        <v>406</v>
      </c>
      <c r="X178" s="54" t="s">
        <v>406</v>
      </c>
    </row>
    <row r="179" spans="3:24">
      <c r="C179" s="47" t="str">
        <f t="shared" si="21"/>
        <v>B2</v>
      </c>
      <c r="D179" s="47" t="str">
        <f>C179&amp;" "&amp;Strings!E98</f>
        <v>B2 Red Chocobo</v>
      </c>
      <c r="E179" s="47" t="str">
        <f>Strings!C180</f>
        <v>Gold Armor</v>
      </c>
      <c r="F179" s="47" t="str">
        <f>Strings!B180</f>
        <v>Dragn Pit Back</v>
      </c>
      <c r="K179" s="89" t="str">
        <f t="shared" si="22"/>
        <v>0B0</v>
      </c>
      <c r="L179" s="95" t="s">
        <v>1217</v>
      </c>
      <c r="M179" s="75">
        <f t="shared" si="27"/>
        <v>177</v>
      </c>
      <c r="N179" s="75" t="str">
        <f t="shared" si="24"/>
        <v/>
      </c>
      <c r="O179" s="75">
        <f t="shared" si="25"/>
        <v>2</v>
      </c>
      <c r="P179" s="75">
        <f t="shared" si="23"/>
        <v>0</v>
      </c>
      <c r="Q179" s="77" t="str">
        <f t="shared" si="29"/>
        <v>2E Un-truth</v>
      </c>
      <c r="R179" s="88">
        <f t="shared" si="26"/>
        <v>0</v>
      </c>
      <c r="S179" s="77" t="s">
        <v>406</v>
      </c>
      <c r="T179" s="88">
        <f t="shared" si="26"/>
        <v>0</v>
      </c>
      <c r="U179" s="77" t="s">
        <v>406</v>
      </c>
      <c r="V179" s="88">
        <f t="shared" si="26"/>
        <v>0</v>
      </c>
      <c r="W179" s="77" t="s">
        <v>406</v>
      </c>
      <c r="X179" s="54" t="s">
        <v>406</v>
      </c>
    </row>
    <row r="180" spans="3:24">
      <c r="C180" s="47" t="str">
        <f t="shared" si="21"/>
        <v>B3</v>
      </c>
      <c r="D180" s="47" t="str">
        <f>C180&amp;" "&amp;Strings!E99</f>
        <v>B3 Goblin</v>
      </c>
      <c r="E180" s="47" t="str">
        <f>Strings!C181</f>
        <v>Diamond Armor</v>
      </c>
      <c r="F180" s="47" t="str">
        <f>Strings!B181</f>
        <v>Space Str Back</v>
      </c>
      <c r="K180" s="89" t="str">
        <f t="shared" si="22"/>
        <v>0B1</v>
      </c>
      <c r="L180" s="95" t="s">
        <v>1218</v>
      </c>
      <c r="M180" s="75">
        <f t="shared" si="27"/>
        <v>178</v>
      </c>
      <c r="N180" s="75" t="str">
        <f t="shared" si="24"/>
        <v/>
      </c>
      <c r="O180" s="75">
        <f t="shared" si="25"/>
        <v>2</v>
      </c>
      <c r="P180" s="75">
        <f t="shared" si="23"/>
        <v>0</v>
      </c>
      <c r="Q180" s="77" t="str">
        <f t="shared" si="29"/>
        <v>2E Un-truth</v>
      </c>
      <c r="R180" s="88">
        <f t="shared" si="26"/>
        <v>0</v>
      </c>
      <c r="S180" s="77" t="s">
        <v>406</v>
      </c>
      <c r="T180" s="88">
        <f t="shared" si="26"/>
        <v>0</v>
      </c>
      <c r="U180" s="77" t="s">
        <v>406</v>
      </c>
      <c r="V180" s="88">
        <f t="shared" si="26"/>
        <v>0</v>
      </c>
      <c r="W180" s="77" t="s">
        <v>406</v>
      </c>
      <c r="X180" s="54" t="s">
        <v>406</v>
      </c>
    </row>
    <row r="181" spans="3:24">
      <c r="C181" s="47" t="str">
        <f t="shared" si="21"/>
        <v>B4</v>
      </c>
      <c r="D181" s="47" t="str">
        <f>C181&amp;" "&amp;Strings!E100</f>
        <v>B4 Black Goblin</v>
      </c>
      <c r="E181" s="47" t="str">
        <f>Strings!C182</f>
        <v>Platina Armor</v>
      </c>
      <c r="F181" s="47" t="str">
        <f>Strings!B182</f>
        <v>Sky Demon Back</v>
      </c>
      <c r="K181" s="89" t="str">
        <f t="shared" si="22"/>
        <v>0B2</v>
      </c>
      <c r="L181" s="95" t="s">
        <v>1219</v>
      </c>
      <c r="M181" s="75">
        <f t="shared" si="27"/>
        <v>179</v>
      </c>
      <c r="N181" s="75" t="str">
        <f t="shared" si="24"/>
        <v/>
      </c>
      <c r="O181" s="75">
        <f t="shared" si="25"/>
        <v>2</v>
      </c>
      <c r="P181" s="75">
        <f t="shared" si="23"/>
        <v>0</v>
      </c>
      <c r="Q181" s="77" t="str">
        <f t="shared" si="29"/>
        <v>2E Un-truth</v>
      </c>
      <c r="R181" s="88">
        <f t="shared" si="26"/>
        <v>0</v>
      </c>
      <c r="S181" s="77" t="s">
        <v>406</v>
      </c>
      <c r="T181" s="88">
        <f t="shared" si="26"/>
        <v>0</v>
      </c>
      <c r="U181" s="77" t="s">
        <v>406</v>
      </c>
      <c r="V181" s="88">
        <f t="shared" si="26"/>
        <v>0</v>
      </c>
      <c r="W181" s="77" t="s">
        <v>406</v>
      </c>
      <c r="X181" s="54" t="s">
        <v>406</v>
      </c>
    </row>
    <row r="182" spans="3:24">
      <c r="C182" s="47" t="str">
        <f t="shared" si="21"/>
        <v>B5</v>
      </c>
      <c r="D182" s="47" t="str">
        <f>C182&amp;" "&amp;Strings!E101</f>
        <v>B5 Gobbledeguck</v>
      </c>
      <c r="E182" s="47" t="str">
        <f>Strings!C183</f>
        <v>Carabini Mail</v>
      </c>
      <c r="F182" s="47" t="str">
        <f>Strings!B183</f>
        <v>Seal</v>
      </c>
      <c r="K182" s="89" t="str">
        <f t="shared" si="22"/>
        <v>0B3</v>
      </c>
      <c r="L182" s="95" t="s">
        <v>1220</v>
      </c>
      <c r="M182" s="75">
        <f t="shared" si="27"/>
        <v>180</v>
      </c>
      <c r="N182" s="75" t="str">
        <f t="shared" si="24"/>
        <v/>
      </c>
      <c r="O182" s="75">
        <f t="shared" si="25"/>
        <v>2</v>
      </c>
      <c r="P182" s="75">
        <f t="shared" si="23"/>
        <v>0</v>
      </c>
      <c r="Q182" s="77" t="str">
        <f t="shared" si="29"/>
        <v>2E Un-truth</v>
      </c>
      <c r="R182" s="88">
        <f t="shared" si="26"/>
        <v>0</v>
      </c>
      <c r="S182" s="77" t="s">
        <v>406</v>
      </c>
      <c r="T182" s="88">
        <f t="shared" si="26"/>
        <v>0</v>
      </c>
      <c r="U182" s="77" t="s">
        <v>406</v>
      </c>
      <c r="V182" s="88">
        <f t="shared" si="26"/>
        <v>0</v>
      </c>
      <c r="W182" s="77" t="s">
        <v>406</v>
      </c>
      <c r="X182" s="54" t="s">
        <v>406</v>
      </c>
    </row>
    <row r="183" spans="3:24">
      <c r="C183" s="47" t="str">
        <f t="shared" si="21"/>
        <v>B6</v>
      </c>
      <c r="D183" s="47" t="str">
        <f>C183&amp;" "&amp;Strings!E102</f>
        <v>B6 Bomb</v>
      </c>
      <c r="E183" s="47" t="str">
        <f>Strings!C184</f>
        <v>Crystal Mail</v>
      </c>
      <c r="F183" s="47" t="str">
        <f>Strings!B184</f>
        <v>Shadow Stitch</v>
      </c>
      <c r="K183" s="89" t="str">
        <f t="shared" si="22"/>
        <v>0B4</v>
      </c>
      <c r="L183" s="95" t="s">
        <v>1221</v>
      </c>
      <c r="M183" s="75">
        <f t="shared" si="27"/>
        <v>181</v>
      </c>
      <c r="N183" s="75" t="str">
        <f t="shared" si="24"/>
        <v/>
      </c>
      <c r="O183" s="75">
        <f t="shared" si="25"/>
        <v>2</v>
      </c>
      <c r="P183" s="75">
        <f t="shared" si="23"/>
        <v>0</v>
      </c>
      <c r="Q183" s="77" t="str">
        <f t="shared" si="29"/>
        <v>2E Un-truth</v>
      </c>
      <c r="R183" s="88">
        <f t="shared" si="26"/>
        <v>0</v>
      </c>
      <c r="S183" s="77" t="s">
        <v>406</v>
      </c>
      <c r="T183" s="88">
        <f t="shared" si="26"/>
        <v>0</v>
      </c>
      <c r="U183" s="77" t="s">
        <v>406</v>
      </c>
      <c r="V183" s="88">
        <f t="shared" si="26"/>
        <v>0</v>
      </c>
      <c r="W183" s="77" t="s">
        <v>406</v>
      </c>
      <c r="X183" s="54" t="s">
        <v>406</v>
      </c>
    </row>
    <row r="184" spans="3:24">
      <c r="C184" s="47" t="str">
        <f t="shared" si="21"/>
        <v>B7</v>
      </c>
      <c r="D184" s="47" t="str">
        <f>C184&amp;" "&amp;Strings!E103</f>
        <v>B7 Grenade</v>
      </c>
      <c r="E184" s="47" t="str">
        <f>Strings!C185</f>
        <v>Genji Armor</v>
      </c>
      <c r="F184" s="47" t="str">
        <f>Strings!B185</f>
        <v xml:space="preserve">Stop Bracelet </v>
      </c>
      <c r="K184" s="89" t="str">
        <f t="shared" si="22"/>
        <v>0B5</v>
      </c>
      <c r="L184" s="95" t="s">
        <v>1222</v>
      </c>
      <c r="M184" s="75">
        <f t="shared" si="27"/>
        <v>182</v>
      </c>
      <c r="N184" s="75" t="str">
        <f t="shared" si="24"/>
        <v/>
      </c>
      <c r="O184" s="75">
        <f t="shared" si="25"/>
        <v>2</v>
      </c>
      <c r="P184" s="75">
        <f t="shared" si="23"/>
        <v>0</v>
      </c>
      <c r="Q184" s="77" t="str">
        <f>$D$55&amp;", "&amp;$D$56&amp;", "&amp;$D$135</f>
        <v xml:space="preserve">36 Use Hand, 37 Use Hand, 86 </v>
      </c>
      <c r="R184" s="88">
        <f t="shared" si="26"/>
        <v>0</v>
      </c>
      <c r="S184" s="77" t="s">
        <v>406</v>
      </c>
      <c r="T184" s="88">
        <f t="shared" si="26"/>
        <v>0</v>
      </c>
      <c r="U184" s="77" t="s">
        <v>406</v>
      </c>
      <c r="V184" s="88">
        <f t="shared" si="26"/>
        <v>0</v>
      </c>
      <c r="W184" s="77" t="s">
        <v>406</v>
      </c>
      <c r="X184" s="54" t="s">
        <v>406</v>
      </c>
    </row>
    <row r="185" spans="3:24">
      <c r="C185" s="47" t="str">
        <f t="shared" si="21"/>
        <v>B8</v>
      </c>
      <c r="D185" s="47" t="str">
        <f>C185&amp;" "&amp;Strings!E104</f>
        <v>B8 Explosive</v>
      </c>
      <c r="E185" s="47" t="str">
        <f>Strings!C186</f>
        <v>Reflect Mail</v>
      </c>
      <c r="F185" s="47" t="str">
        <f>Strings!B186</f>
        <v/>
      </c>
      <c r="K185" s="89" t="str">
        <f t="shared" si="22"/>
        <v>0B6</v>
      </c>
      <c r="L185" s="95" t="s">
        <v>1223</v>
      </c>
      <c r="M185" s="75">
        <f t="shared" si="27"/>
        <v>183</v>
      </c>
      <c r="N185" s="75" t="str">
        <f t="shared" si="24"/>
        <v/>
      </c>
      <c r="O185" s="75">
        <f t="shared" si="25"/>
        <v>2</v>
      </c>
      <c r="P185" s="75">
        <f t="shared" si="23"/>
        <v>0</v>
      </c>
      <c r="Q185" s="77" t="str">
        <f>$D$55&amp;", "&amp;$D$56&amp;", "&amp;$D$135</f>
        <v xml:space="preserve">36 Use Hand, 37 Use Hand, 86 </v>
      </c>
      <c r="R185" s="88">
        <f t="shared" si="26"/>
        <v>0</v>
      </c>
      <c r="S185" s="77" t="s">
        <v>406</v>
      </c>
      <c r="T185" s="88">
        <f t="shared" si="26"/>
        <v>0</v>
      </c>
      <c r="U185" s="77" t="s">
        <v>406</v>
      </c>
      <c r="V185" s="88">
        <f t="shared" si="26"/>
        <v>0</v>
      </c>
      <c r="W185" s="77" t="s">
        <v>406</v>
      </c>
      <c r="X185" s="54" t="s">
        <v>406</v>
      </c>
    </row>
    <row r="186" spans="3:24">
      <c r="C186" s="47" t="str">
        <f t="shared" si="21"/>
        <v>B9</v>
      </c>
      <c r="D186" s="47" t="str">
        <f>C186&amp;" "&amp;Strings!E105</f>
        <v>B9 Red Panther</v>
      </c>
      <c r="E186" s="47" t="str">
        <f>Strings!C187</f>
        <v>Maximillian</v>
      </c>
      <c r="F186" s="47" t="str">
        <f>Strings!B187</f>
        <v>Shock</v>
      </c>
      <c r="K186" s="89" t="str">
        <f t="shared" si="22"/>
        <v>0B7</v>
      </c>
      <c r="L186" s="95" t="s">
        <v>1224</v>
      </c>
      <c r="M186" s="75">
        <f t="shared" si="27"/>
        <v>184</v>
      </c>
      <c r="N186" s="75" t="str">
        <f t="shared" si="24"/>
        <v/>
      </c>
      <c r="O186" s="75">
        <f t="shared" si="25"/>
        <v>2</v>
      </c>
      <c r="P186" s="75">
        <f t="shared" si="23"/>
        <v>0</v>
      </c>
      <c r="Q186" s="77" t="str">
        <f>$D$55&amp;", "&amp;$D$56&amp;", "&amp;$D$135</f>
        <v xml:space="preserve">36 Use Hand, 37 Use Hand, 86 </v>
      </c>
      <c r="R186" s="88">
        <f t="shared" si="26"/>
        <v>0</v>
      </c>
      <c r="S186" s="77" t="s">
        <v>406</v>
      </c>
      <c r="T186" s="88">
        <f t="shared" si="26"/>
        <v>0</v>
      </c>
      <c r="U186" s="77" t="s">
        <v>406</v>
      </c>
      <c r="V186" s="88">
        <f t="shared" si="26"/>
        <v>0</v>
      </c>
      <c r="W186" s="77" t="s">
        <v>406</v>
      </c>
      <c r="X186" s="54" t="s">
        <v>406</v>
      </c>
    </row>
    <row r="187" spans="3:24">
      <c r="C187" s="47" t="str">
        <f t="shared" si="21"/>
        <v>BA</v>
      </c>
      <c r="D187" s="47" t="str">
        <f>C187&amp;" "&amp;Strings!E106</f>
        <v>BA Cuar</v>
      </c>
      <c r="E187" s="47" t="str">
        <f>Strings!C188</f>
        <v>Clothes</v>
      </c>
      <c r="F187" s="47" t="str">
        <f>Strings!B188</f>
        <v>Difference</v>
      </c>
      <c r="K187" s="89" t="str">
        <f t="shared" si="22"/>
        <v>0B8</v>
      </c>
      <c r="L187" s="95" t="s">
        <v>406</v>
      </c>
      <c r="M187" s="75">
        <f t="shared" si="27"/>
        <v>185</v>
      </c>
      <c r="N187" s="75" t="str">
        <f t="shared" si="24"/>
        <v/>
      </c>
      <c r="O187" s="75">
        <f t="shared" si="25"/>
        <v>3</v>
      </c>
      <c r="P187" s="75">
        <f t="shared" si="23"/>
        <v>1</v>
      </c>
      <c r="Q187" s="77" t="s">
        <v>406</v>
      </c>
      <c r="R187" s="88">
        <f t="shared" si="26"/>
        <v>1</v>
      </c>
      <c r="S187" s="77" t="s">
        <v>406</v>
      </c>
      <c r="T187" s="88">
        <f t="shared" si="26"/>
        <v>1</v>
      </c>
      <c r="U187" s="77" t="s">
        <v>406</v>
      </c>
      <c r="V187" s="88">
        <f t="shared" si="26"/>
        <v>1</v>
      </c>
      <c r="W187" s="77" t="s">
        <v>406</v>
      </c>
      <c r="X187" s="54" t="s">
        <v>406</v>
      </c>
    </row>
    <row r="188" spans="3:24">
      <c r="C188" s="47" t="str">
        <f t="shared" si="21"/>
        <v>BB</v>
      </c>
      <c r="D188" s="47" t="str">
        <f>C188&amp;" "&amp;Strings!E107</f>
        <v>BB Vampire</v>
      </c>
      <c r="E188" s="47" t="str">
        <f>Strings!C189</f>
        <v>Leather Outfit</v>
      </c>
      <c r="F188" s="47" t="str">
        <f>Strings!B189</f>
        <v>Seal</v>
      </c>
      <c r="K188" s="89" t="str">
        <f t="shared" si="22"/>
        <v>0B9</v>
      </c>
      <c r="L188" s="95" t="s">
        <v>1225</v>
      </c>
      <c r="M188" s="75">
        <f t="shared" si="27"/>
        <v>186</v>
      </c>
      <c r="N188" s="75" t="str">
        <f t="shared" si="24"/>
        <v/>
      </c>
      <c r="O188" s="75">
        <f t="shared" si="25"/>
        <v>3</v>
      </c>
      <c r="P188" s="75">
        <f t="shared" si="23"/>
        <v>0</v>
      </c>
      <c r="Q188" s="77" t="str">
        <f>$D$135&amp;", "&amp;$D$171</f>
        <v>86 , AA Byblos</v>
      </c>
      <c r="R188" s="88">
        <f t="shared" si="26"/>
        <v>0</v>
      </c>
      <c r="S188" s="77" t="s">
        <v>406</v>
      </c>
      <c r="T188" s="88">
        <f t="shared" si="26"/>
        <v>0</v>
      </c>
      <c r="U188" s="77" t="s">
        <v>406</v>
      </c>
      <c r="V188" s="88">
        <f t="shared" si="26"/>
        <v>0</v>
      </c>
      <c r="W188" s="77" t="s">
        <v>406</v>
      </c>
      <c r="X188" s="54" t="s">
        <v>406</v>
      </c>
    </row>
    <row r="189" spans="3:24">
      <c r="C189" s="47" t="str">
        <f t="shared" si="21"/>
        <v>BC</v>
      </c>
      <c r="D189" s="47" t="str">
        <f>C189&amp;" "&amp;Strings!E108</f>
        <v>BC Pisco Demon</v>
      </c>
      <c r="E189" s="47" t="str">
        <f>Strings!C190</f>
        <v>Leather Vest</v>
      </c>
      <c r="F189" s="47" t="str">
        <f>Strings!B190</f>
        <v>Chicken Race</v>
      </c>
      <c r="K189" s="89" t="str">
        <f t="shared" si="22"/>
        <v>0BA</v>
      </c>
      <c r="L189" s="95" t="s">
        <v>1226</v>
      </c>
      <c r="M189" s="75">
        <f t="shared" si="27"/>
        <v>187</v>
      </c>
      <c r="N189" s="75" t="str">
        <f t="shared" si="24"/>
        <v/>
      </c>
      <c r="O189" s="75">
        <f t="shared" si="25"/>
        <v>3</v>
      </c>
      <c r="P189" s="75">
        <f t="shared" si="23"/>
        <v>0</v>
      </c>
      <c r="Q189" s="77" t="str">
        <f>$D$135&amp;", "&amp;$D$171</f>
        <v>86 , AA Byblos</v>
      </c>
      <c r="R189" s="88">
        <f t="shared" si="26"/>
        <v>0</v>
      </c>
      <c r="S189" s="77" t="s">
        <v>406</v>
      </c>
      <c r="T189" s="88">
        <f t="shared" si="26"/>
        <v>0</v>
      </c>
      <c r="U189" s="77" t="s">
        <v>406</v>
      </c>
      <c r="V189" s="88">
        <f t="shared" si="26"/>
        <v>0</v>
      </c>
      <c r="W189" s="77" t="s">
        <v>406</v>
      </c>
      <c r="X189" s="54" t="s">
        <v>406</v>
      </c>
    </row>
    <row r="190" spans="3:24">
      <c r="C190" s="47" t="str">
        <f t="shared" si="21"/>
        <v>BD</v>
      </c>
      <c r="D190" s="47" t="str">
        <f>C190&amp;" "&amp;Strings!E109</f>
        <v>BD Squidlarkin</v>
      </c>
      <c r="E190" s="47" t="str">
        <f>Strings!C191</f>
        <v>Chain Vest</v>
      </c>
      <c r="F190" s="47" t="str">
        <f>Strings!B191</f>
        <v>Hold Tight</v>
      </c>
      <c r="K190" s="89" t="str">
        <f t="shared" si="22"/>
        <v>0BB</v>
      </c>
      <c r="L190" s="95" t="s">
        <v>1222</v>
      </c>
      <c r="M190" s="75">
        <f t="shared" si="27"/>
        <v>188</v>
      </c>
      <c r="N190" s="75" t="str">
        <f t="shared" si="24"/>
        <v/>
      </c>
      <c r="O190" s="75">
        <f t="shared" si="25"/>
        <v>3</v>
      </c>
      <c r="P190" s="75">
        <f t="shared" si="23"/>
        <v>0</v>
      </c>
      <c r="Q190" s="77" t="str">
        <f>$D$104&amp;", "&amp;$D$120&amp;", "&amp;$D$136</f>
        <v xml:space="preserve">67 Fear, 77 Fear, 87 </v>
      </c>
      <c r="R190" s="88">
        <f t="shared" si="26"/>
        <v>0</v>
      </c>
      <c r="S190" s="77" t="s">
        <v>406</v>
      </c>
      <c r="T190" s="88">
        <f t="shared" si="26"/>
        <v>0</v>
      </c>
      <c r="U190" s="77" t="s">
        <v>406</v>
      </c>
      <c r="V190" s="88">
        <f t="shared" si="26"/>
        <v>0</v>
      </c>
      <c r="W190" s="77" t="s">
        <v>406</v>
      </c>
      <c r="X190" s="54" t="s">
        <v>406</v>
      </c>
    </row>
    <row r="191" spans="3:24">
      <c r="C191" s="47" t="str">
        <f t="shared" si="21"/>
        <v>BE</v>
      </c>
      <c r="D191" s="47" t="str">
        <f>C191&amp;" "&amp;Strings!E110</f>
        <v>BE Mindflare</v>
      </c>
      <c r="E191" s="47" t="str">
        <f>Strings!C192</f>
        <v>Mythril Vest</v>
      </c>
      <c r="F191" s="47" t="str">
        <f>Strings!B192</f>
        <v>Darkness</v>
      </c>
      <c r="K191" s="89" t="str">
        <f t="shared" si="22"/>
        <v>0BC</v>
      </c>
      <c r="L191" s="95" t="s">
        <v>1227</v>
      </c>
      <c r="M191" s="75">
        <f t="shared" si="27"/>
        <v>189</v>
      </c>
      <c r="N191" s="75" t="str">
        <f t="shared" si="24"/>
        <v/>
      </c>
      <c r="O191" s="75">
        <f t="shared" si="25"/>
        <v>3</v>
      </c>
      <c r="P191" s="75">
        <f t="shared" si="23"/>
        <v>0</v>
      </c>
      <c r="Q191" s="77" t="str">
        <f>$D$108&amp;", "&amp;$D$116&amp;", "&amp;$D$120&amp;", "&amp;$D$136</f>
        <v xml:space="preserve">6B Fear, 73 Fear, 77 Fear, 87 </v>
      </c>
      <c r="R191" s="88">
        <f t="shared" si="26"/>
        <v>0</v>
      </c>
      <c r="S191" s="77" t="s">
        <v>406</v>
      </c>
      <c r="T191" s="88">
        <f t="shared" si="26"/>
        <v>0</v>
      </c>
      <c r="U191" s="77" t="s">
        <v>406</v>
      </c>
      <c r="V191" s="88">
        <f t="shared" si="26"/>
        <v>0</v>
      </c>
      <c r="W191" s="77" t="s">
        <v>406</v>
      </c>
      <c r="X191" s="54" t="s">
        <v>406</v>
      </c>
    </row>
    <row r="192" spans="3:24">
      <c r="C192" s="47" t="str">
        <f t="shared" si="21"/>
        <v>BF</v>
      </c>
      <c r="D192" s="47" t="str">
        <f>C192&amp;" "&amp;Strings!E111</f>
        <v>BF Skeleton</v>
      </c>
      <c r="E192" s="47" t="str">
        <f>Strings!C193</f>
        <v>Adaman Vest</v>
      </c>
      <c r="F192" s="47" t="str">
        <f>Strings!B193</f>
        <v>Lose Voice</v>
      </c>
      <c r="K192" s="89" t="str">
        <f t="shared" si="22"/>
        <v>0BD</v>
      </c>
      <c r="L192" s="95" t="s">
        <v>1228</v>
      </c>
      <c r="M192" s="75">
        <f t="shared" si="27"/>
        <v>190</v>
      </c>
      <c r="N192" s="75" t="str">
        <f t="shared" si="24"/>
        <v/>
      </c>
      <c r="O192" s="75">
        <f t="shared" si="25"/>
        <v>3</v>
      </c>
      <c r="P192" s="75">
        <f t="shared" si="23"/>
        <v>0</v>
      </c>
      <c r="Q192" s="77" t="str">
        <f>$D$136</f>
        <v xml:space="preserve">87 </v>
      </c>
      <c r="R192" s="88">
        <f t="shared" si="26"/>
        <v>0</v>
      </c>
      <c r="S192" s="77" t="s">
        <v>406</v>
      </c>
      <c r="T192" s="88">
        <f t="shared" si="26"/>
        <v>0</v>
      </c>
      <c r="U192" s="77" t="s">
        <v>406</v>
      </c>
      <c r="V192" s="88">
        <f t="shared" si="26"/>
        <v>0</v>
      </c>
      <c r="W192" s="77" t="s">
        <v>406</v>
      </c>
      <c r="X192" s="54" t="s">
        <v>406</v>
      </c>
    </row>
    <row r="193" spans="3:24">
      <c r="C193" s="47" t="str">
        <f t="shared" si="21"/>
        <v>C0</v>
      </c>
      <c r="D193" s="47" t="str">
        <f>C193&amp;" "&amp;Strings!E112</f>
        <v>C0 Bone Snatch</v>
      </c>
      <c r="E193" s="47" t="str">
        <f>Strings!C194</f>
        <v>Wizard Outfit</v>
      </c>
      <c r="F193" s="47" t="str">
        <f>Strings!B194</f>
        <v>Loss</v>
      </c>
      <c r="K193" s="89" t="str">
        <f t="shared" si="22"/>
        <v>0BE</v>
      </c>
      <c r="L193" s="95" t="s">
        <v>1229</v>
      </c>
      <c r="M193" s="75">
        <f t="shared" si="27"/>
        <v>191</v>
      </c>
      <c r="N193" s="75" t="str">
        <f t="shared" si="24"/>
        <v/>
      </c>
      <c r="O193" s="75">
        <f t="shared" si="25"/>
        <v>3</v>
      </c>
      <c r="P193" s="75">
        <f t="shared" si="23"/>
        <v>0</v>
      </c>
      <c r="Q193" s="77" t="str">
        <f>$D$108&amp;", "&amp;$D$136</f>
        <v xml:space="preserve">6B Fear, 87 </v>
      </c>
      <c r="R193" s="88">
        <f t="shared" si="26"/>
        <v>0</v>
      </c>
      <c r="S193" s="77" t="s">
        <v>406</v>
      </c>
      <c r="T193" s="88">
        <f t="shared" si="26"/>
        <v>0</v>
      </c>
      <c r="U193" s="77" t="s">
        <v>406</v>
      </c>
      <c r="V193" s="88">
        <f t="shared" si="26"/>
        <v>0</v>
      </c>
      <c r="W193" s="77" t="s">
        <v>406</v>
      </c>
      <c r="X193" s="54" t="s">
        <v>406</v>
      </c>
    </row>
    <row r="194" spans="3:24">
      <c r="C194" s="47" t="str">
        <f t="shared" ref="C194:C224" si="30">DEC2HEX(ROW()-1,2)</f>
        <v>C1</v>
      </c>
      <c r="D194" s="47" t="str">
        <f>C194&amp;" "&amp;Strings!E113</f>
        <v>C1 Living Bone</v>
      </c>
      <c r="E194" s="47" t="str">
        <f>Strings!C195</f>
        <v>Brigandine</v>
      </c>
      <c r="F194" s="47" t="str">
        <f>Strings!B195</f>
        <v>Spell</v>
      </c>
      <c r="K194" s="89" t="str">
        <f t="shared" si="22"/>
        <v>0BF</v>
      </c>
      <c r="L194" s="95" t="s">
        <v>1230</v>
      </c>
      <c r="M194" s="75">
        <f t="shared" si="27"/>
        <v>192</v>
      </c>
      <c r="N194" s="75" t="str">
        <f t="shared" si="24"/>
        <v/>
      </c>
      <c r="O194" s="75">
        <f t="shared" si="25"/>
        <v>3</v>
      </c>
      <c r="P194" s="75">
        <f t="shared" si="23"/>
        <v>0</v>
      </c>
      <c r="Q194" s="77" t="str">
        <f>$D$104&amp;", "&amp;$D$120&amp;", "&amp;$D$136</f>
        <v xml:space="preserve">67 Fear, 77 Fear, 87 </v>
      </c>
      <c r="R194" s="88">
        <f t="shared" si="26"/>
        <v>0</v>
      </c>
      <c r="S194" s="77" t="s">
        <v>406</v>
      </c>
      <c r="T194" s="88">
        <f t="shared" si="26"/>
        <v>0</v>
      </c>
      <c r="U194" s="77" t="s">
        <v>406</v>
      </c>
      <c r="V194" s="88">
        <f t="shared" si="26"/>
        <v>0</v>
      </c>
      <c r="W194" s="77" t="s">
        <v>406</v>
      </c>
      <c r="X194" s="54" t="s">
        <v>406</v>
      </c>
    </row>
    <row r="195" spans="3:24">
      <c r="C195" s="47" t="str">
        <f t="shared" si="30"/>
        <v>C2</v>
      </c>
      <c r="D195" s="47" t="str">
        <f>C195&amp;" "&amp;Strings!E114</f>
        <v>C2 Ghoul</v>
      </c>
      <c r="E195" s="47" t="str">
        <f>Strings!C196</f>
        <v>Judo Outfit</v>
      </c>
      <c r="F195" s="47" t="str">
        <f>Strings!B196</f>
        <v>Nightmare</v>
      </c>
      <c r="K195" s="89" t="str">
        <f t="shared" ref="K195:K258" si="31">DEC2HEX(ROW()-3,3)</f>
        <v>0C0</v>
      </c>
      <c r="L195" s="95" t="s">
        <v>1231</v>
      </c>
      <c r="M195" s="75">
        <f t="shared" si="27"/>
        <v>193</v>
      </c>
      <c r="N195" s="75" t="str">
        <f t="shared" si="24"/>
        <v/>
      </c>
      <c r="O195" s="75">
        <f t="shared" si="25"/>
        <v>3</v>
      </c>
      <c r="P195" s="75">
        <f t="shared" ref="P195:P258" si="32">IF(AND(LEN(Q195)=0,LEN(S195)=0,LEN(U195)=0,LEN(W195)=0),1,0)</f>
        <v>0</v>
      </c>
      <c r="Q195" s="77" t="str">
        <f>$D$104&amp;", "&amp;$D$120&amp;", "&amp;$D$136</f>
        <v xml:space="preserve">67 Fear, 77 Fear, 87 </v>
      </c>
      <c r="R195" s="88">
        <f t="shared" si="26"/>
        <v>0</v>
      </c>
      <c r="S195" s="77" t="s">
        <v>406</v>
      </c>
      <c r="T195" s="88">
        <f t="shared" si="26"/>
        <v>0</v>
      </c>
      <c r="U195" s="77" t="s">
        <v>406</v>
      </c>
      <c r="V195" s="88">
        <f t="shared" si="26"/>
        <v>0</v>
      </c>
      <c r="W195" s="77" t="s">
        <v>406</v>
      </c>
      <c r="X195" s="54" t="s">
        <v>406</v>
      </c>
    </row>
    <row r="196" spans="3:24">
      <c r="C196" s="47" t="str">
        <f t="shared" si="30"/>
        <v>C3</v>
      </c>
      <c r="D196" s="47" t="str">
        <f>C196&amp;" "&amp;Strings!E115</f>
        <v>C3 Gust</v>
      </c>
      <c r="E196" s="47" t="str">
        <f>Strings!C197</f>
        <v>Power Sleeve</v>
      </c>
      <c r="F196" s="47" t="str">
        <f>Strings!B197</f>
        <v>Death Cold</v>
      </c>
      <c r="K196" s="89" t="str">
        <f t="shared" si="31"/>
        <v>0C1</v>
      </c>
      <c r="L196" s="95" t="s">
        <v>1232</v>
      </c>
      <c r="M196" s="75">
        <f t="shared" si="27"/>
        <v>194</v>
      </c>
      <c r="N196" s="75" t="str">
        <f t="shared" ref="N196:N259" si="33">IFERROR(DEC2HEX(MATCH(M196,$O$3:$O$514,0)-1,3)&amp;", ","")</f>
        <v/>
      </c>
      <c r="O196" s="75">
        <f t="shared" ref="O196:O259" si="34">O195+P196</f>
        <v>3</v>
      </c>
      <c r="P196" s="75">
        <f t="shared" si="32"/>
        <v>0</v>
      </c>
      <c r="Q196" s="77" t="str">
        <f>$D$108&amp;", "&amp;$D$112&amp;", "&amp;$D$136</f>
        <v xml:space="preserve">6B Fear, 6F Fear, 87 </v>
      </c>
      <c r="R196" s="88">
        <f t="shared" ref="R196:V259" si="35">$P196</f>
        <v>0</v>
      </c>
      <c r="S196" s="77" t="s">
        <v>406</v>
      </c>
      <c r="T196" s="88">
        <f t="shared" si="35"/>
        <v>0</v>
      </c>
      <c r="U196" s="77" t="s">
        <v>406</v>
      </c>
      <c r="V196" s="88">
        <f t="shared" si="35"/>
        <v>0</v>
      </c>
      <c r="W196" s="77" t="s">
        <v>406</v>
      </c>
      <c r="X196" s="54" t="s">
        <v>406</v>
      </c>
    </row>
    <row r="197" spans="3:24">
      <c r="C197" s="47" t="str">
        <f t="shared" si="30"/>
        <v>C4</v>
      </c>
      <c r="D197" s="47" t="str">
        <f>C197&amp;" "&amp;Strings!E116</f>
        <v>C4 Revnant</v>
      </c>
      <c r="E197" s="47" t="str">
        <f>Strings!C198</f>
        <v>Earth Clothes</v>
      </c>
      <c r="F197" s="47" t="str">
        <f>Strings!B198</f>
        <v>Magic Ruin</v>
      </c>
      <c r="K197" s="89" t="str">
        <f t="shared" si="31"/>
        <v>0C2</v>
      </c>
      <c r="L197" s="95" t="s">
        <v>1233</v>
      </c>
      <c r="M197" s="75">
        <f t="shared" ref="M197:M260" si="36">M196+1</f>
        <v>195</v>
      </c>
      <c r="N197" s="75" t="str">
        <f t="shared" si="33"/>
        <v/>
      </c>
      <c r="O197" s="75">
        <f t="shared" si="34"/>
        <v>3</v>
      </c>
      <c r="P197" s="75">
        <f t="shared" si="32"/>
        <v>0</v>
      </c>
      <c r="Q197" s="77" t="str">
        <f>$D$108&amp;", "&amp;$D$116&amp;", "&amp;$D$136</f>
        <v xml:space="preserve">6B Fear, 73 Fear, 87 </v>
      </c>
      <c r="R197" s="88">
        <f t="shared" si="35"/>
        <v>0</v>
      </c>
      <c r="S197" s="77" t="s">
        <v>406</v>
      </c>
      <c r="T197" s="88">
        <f t="shared" si="35"/>
        <v>0</v>
      </c>
      <c r="U197" s="77" t="s">
        <v>406</v>
      </c>
      <c r="V197" s="88">
        <f t="shared" si="35"/>
        <v>0</v>
      </c>
      <c r="W197" s="77" t="s">
        <v>406</v>
      </c>
      <c r="X197" s="54" t="s">
        <v>406</v>
      </c>
    </row>
    <row r="198" spans="3:24">
      <c r="C198" s="47" t="str">
        <f t="shared" si="30"/>
        <v>C5</v>
      </c>
      <c r="D198" s="47" t="str">
        <f>C198&amp;" "&amp;Strings!E117</f>
        <v>C5 Flotiball</v>
      </c>
      <c r="E198" s="47" t="str">
        <f>Strings!C199</f>
        <v>Secret Clothes</v>
      </c>
      <c r="F198" s="47" t="str">
        <f>Strings!B199</f>
        <v>Speed Ruin</v>
      </c>
      <c r="K198" s="89" t="str">
        <f t="shared" si="31"/>
        <v>0C3</v>
      </c>
      <c r="L198" s="95" t="s">
        <v>1234</v>
      </c>
      <c r="M198" s="75">
        <f t="shared" si="36"/>
        <v>196</v>
      </c>
      <c r="N198" s="75" t="str">
        <f t="shared" si="33"/>
        <v/>
      </c>
      <c r="O198" s="75">
        <f t="shared" si="34"/>
        <v>3</v>
      </c>
      <c r="P198" s="75">
        <f t="shared" si="32"/>
        <v>0</v>
      </c>
      <c r="Q198" s="77" t="str">
        <f>$D$112&amp;", "&amp;$D$116&amp;", "&amp;$D$136</f>
        <v xml:space="preserve">6F Fear, 73 Fear, 87 </v>
      </c>
      <c r="R198" s="88">
        <f t="shared" si="35"/>
        <v>0</v>
      </c>
      <c r="S198" s="77" t="s">
        <v>406</v>
      </c>
      <c r="T198" s="88">
        <f t="shared" si="35"/>
        <v>0</v>
      </c>
      <c r="U198" s="77" t="s">
        <v>406</v>
      </c>
      <c r="V198" s="88">
        <f t="shared" si="35"/>
        <v>0</v>
      </c>
      <c r="W198" s="77" t="s">
        <v>406</v>
      </c>
      <c r="X198" s="54" t="s">
        <v>406</v>
      </c>
    </row>
    <row r="199" spans="3:24">
      <c r="C199" s="47" t="str">
        <f t="shared" si="30"/>
        <v>C6</v>
      </c>
      <c r="D199" s="47" t="str">
        <f>C199&amp;" "&amp;Strings!E118</f>
        <v>C6 Ahriman</v>
      </c>
      <c r="E199" s="47" t="str">
        <f>Strings!C200</f>
        <v>Black Costume</v>
      </c>
      <c r="F199" s="47" t="str">
        <f>Strings!B200</f>
        <v>Power Ruin</v>
      </c>
      <c r="K199" s="89" t="str">
        <f t="shared" si="31"/>
        <v>0C4</v>
      </c>
      <c r="L199" s="95" t="s">
        <v>1235</v>
      </c>
      <c r="M199" s="75">
        <f t="shared" si="36"/>
        <v>197</v>
      </c>
      <c r="N199" s="75" t="str">
        <f t="shared" si="33"/>
        <v/>
      </c>
      <c r="O199" s="75">
        <f t="shared" si="34"/>
        <v>3</v>
      </c>
      <c r="P199" s="75">
        <f t="shared" si="32"/>
        <v>0</v>
      </c>
      <c r="Q199" s="77" t="str">
        <f>$D$76</f>
        <v>4B Destroy Sword</v>
      </c>
      <c r="R199" s="88">
        <f t="shared" si="35"/>
        <v>0</v>
      </c>
      <c r="S199" s="77" t="s">
        <v>406</v>
      </c>
      <c r="T199" s="88">
        <f t="shared" si="35"/>
        <v>0</v>
      </c>
      <c r="U199" s="77" t="s">
        <v>406</v>
      </c>
      <c r="V199" s="88">
        <f t="shared" si="35"/>
        <v>0</v>
      </c>
      <c r="W199" s="77" t="s">
        <v>406</v>
      </c>
      <c r="X199" s="54" t="s">
        <v>406</v>
      </c>
    </row>
    <row r="200" spans="3:24">
      <c r="C200" s="47" t="str">
        <f t="shared" si="30"/>
        <v>C7</v>
      </c>
      <c r="D200" s="47" t="str">
        <f>C200&amp;" "&amp;Strings!E119</f>
        <v>C7 Plague</v>
      </c>
      <c r="E200" s="47" t="str">
        <f>Strings!C201</f>
        <v>Rubber Costume</v>
      </c>
      <c r="F200" s="47" t="str">
        <f>Strings!B201</f>
        <v>Mind Ruin</v>
      </c>
      <c r="K200" s="89" t="str">
        <f t="shared" si="31"/>
        <v>0C5</v>
      </c>
      <c r="L200" s="95" t="s">
        <v>1236</v>
      </c>
      <c r="M200" s="75">
        <f t="shared" si="36"/>
        <v>198</v>
      </c>
      <c r="N200" s="75" t="str">
        <f t="shared" si="33"/>
        <v/>
      </c>
      <c r="O200" s="75">
        <f t="shared" si="34"/>
        <v>3</v>
      </c>
      <c r="P200" s="75">
        <f t="shared" si="32"/>
        <v>0</v>
      </c>
      <c r="Q200" s="77" t="str">
        <f>$D$76&amp;", "&amp;$D$112</f>
        <v>4B Destroy Sword, 6F Fear</v>
      </c>
      <c r="R200" s="88">
        <f t="shared" si="35"/>
        <v>0</v>
      </c>
      <c r="S200" s="77" t="s">
        <v>406</v>
      </c>
      <c r="T200" s="88">
        <f t="shared" si="35"/>
        <v>0</v>
      </c>
      <c r="U200" s="77" t="s">
        <v>406</v>
      </c>
      <c r="V200" s="88">
        <f t="shared" si="35"/>
        <v>0</v>
      </c>
      <c r="W200" s="77" t="s">
        <v>406</v>
      </c>
      <c r="X200" s="54" t="s">
        <v>406</v>
      </c>
    </row>
    <row r="201" spans="3:24">
      <c r="C201" s="47" t="str">
        <f t="shared" si="30"/>
        <v>C8</v>
      </c>
      <c r="D201" s="47" t="str">
        <f>C201&amp;" "&amp;Strings!E120</f>
        <v>C8 Juravis</v>
      </c>
      <c r="E201" s="47" t="str">
        <f>Strings!C202</f>
        <v>Linen Robe</v>
      </c>
      <c r="F201" s="47" t="str">
        <f>Strings!B202</f>
        <v>Blood Suck</v>
      </c>
      <c r="K201" s="89" t="str">
        <f t="shared" si="31"/>
        <v>0C6</v>
      </c>
      <c r="L201" s="95" t="s">
        <v>1237</v>
      </c>
      <c r="M201" s="75">
        <f t="shared" si="36"/>
        <v>199</v>
      </c>
      <c r="N201" s="75" t="str">
        <f t="shared" si="33"/>
        <v/>
      </c>
      <c r="O201" s="75">
        <f t="shared" si="34"/>
        <v>3</v>
      </c>
      <c r="P201" s="75">
        <f t="shared" si="32"/>
        <v>0</v>
      </c>
      <c r="Q201" s="77" t="str">
        <f>$D$76</f>
        <v>4B Destroy Sword</v>
      </c>
      <c r="R201" s="88">
        <f t="shared" si="35"/>
        <v>0</v>
      </c>
      <c r="S201" s="77" t="s">
        <v>406</v>
      </c>
      <c r="T201" s="88">
        <f t="shared" si="35"/>
        <v>0</v>
      </c>
      <c r="U201" s="77" t="s">
        <v>406</v>
      </c>
      <c r="V201" s="88">
        <f t="shared" si="35"/>
        <v>0</v>
      </c>
      <c r="W201" s="77" t="s">
        <v>406</v>
      </c>
      <c r="X201" s="54" t="s">
        <v>406</v>
      </c>
    </row>
    <row r="202" spans="3:24">
      <c r="C202" s="47" t="str">
        <f t="shared" si="30"/>
        <v>C9</v>
      </c>
      <c r="D202" s="47" t="str">
        <f>C202&amp;" "&amp;Strings!E121</f>
        <v>C9 Steel Hawk</v>
      </c>
      <c r="E202" s="47" t="str">
        <f>Strings!C203</f>
        <v>Silk Robe</v>
      </c>
      <c r="F202" s="47" t="str">
        <f>Strings!B203</f>
        <v>Allure</v>
      </c>
      <c r="K202" s="89" t="str">
        <f t="shared" si="31"/>
        <v>0C7</v>
      </c>
      <c r="L202" s="95" t="s">
        <v>1238</v>
      </c>
      <c r="M202" s="75">
        <f t="shared" si="36"/>
        <v>200</v>
      </c>
      <c r="N202" s="75" t="str">
        <f t="shared" si="33"/>
        <v/>
      </c>
      <c r="O202" s="75">
        <f t="shared" si="34"/>
        <v>3</v>
      </c>
      <c r="P202" s="75">
        <f t="shared" si="32"/>
        <v>0</v>
      </c>
      <c r="Q202" s="77" t="str">
        <f>$D$76</f>
        <v>4B Destroy Sword</v>
      </c>
      <c r="R202" s="88">
        <f t="shared" si="35"/>
        <v>0</v>
      </c>
      <c r="S202" s="77" t="s">
        <v>406</v>
      </c>
      <c r="T202" s="88">
        <f t="shared" si="35"/>
        <v>0</v>
      </c>
      <c r="U202" s="77" t="s">
        <v>406</v>
      </c>
      <c r="V202" s="88">
        <f t="shared" si="35"/>
        <v>0</v>
      </c>
      <c r="W202" s="77" t="s">
        <v>406</v>
      </c>
      <c r="X202" s="54" t="s">
        <v>406</v>
      </c>
    </row>
    <row r="203" spans="3:24">
      <c r="C203" s="47" t="str">
        <f t="shared" si="30"/>
        <v>CA</v>
      </c>
      <c r="D203" s="47" t="str">
        <f>C203&amp;" "&amp;Strings!E122</f>
        <v>CA Cocatoris</v>
      </c>
      <c r="E203" s="47" t="str">
        <f>Strings!C204</f>
        <v>Wizard Robe</v>
      </c>
      <c r="F203" s="47" t="str">
        <f>Strings!B204</f>
        <v>Bio</v>
      </c>
      <c r="K203" s="89" t="str">
        <f t="shared" si="31"/>
        <v>0C8</v>
      </c>
      <c r="L203" s="95" t="s">
        <v>1239</v>
      </c>
      <c r="M203" s="75">
        <f t="shared" si="36"/>
        <v>201</v>
      </c>
      <c r="N203" s="75" t="str">
        <f t="shared" si="33"/>
        <v/>
      </c>
      <c r="O203" s="75">
        <f t="shared" si="34"/>
        <v>3</v>
      </c>
      <c r="P203" s="75">
        <f t="shared" si="32"/>
        <v>0</v>
      </c>
      <c r="Q203" s="77" t="str">
        <f>$D$64&amp;", "&amp;$D$135&amp;", "&amp;$D$168</f>
        <v xml:space="preserve">3F Blood Suck, 86 , A7 </v>
      </c>
      <c r="R203" s="88">
        <f t="shared" si="35"/>
        <v>0</v>
      </c>
      <c r="S203" s="77" t="s">
        <v>406</v>
      </c>
      <c r="T203" s="88">
        <f t="shared" si="35"/>
        <v>0</v>
      </c>
      <c r="U203" s="77" t="s">
        <v>406</v>
      </c>
      <c r="V203" s="88">
        <f t="shared" si="35"/>
        <v>0</v>
      </c>
      <c r="W203" s="77" t="s">
        <v>406</v>
      </c>
      <c r="X203" s="54" t="s">
        <v>406</v>
      </c>
    </row>
    <row r="204" spans="3:24">
      <c r="C204" s="47" t="str">
        <f t="shared" si="30"/>
        <v>CB</v>
      </c>
      <c r="D204" s="47" t="str">
        <f>C204&amp;" "&amp;Strings!E123</f>
        <v>CB Uribo</v>
      </c>
      <c r="E204" s="47" t="str">
        <f>Strings!C205</f>
        <v>Chameleon Robe</v>
      </c>
      <c r="F204" s="47" t="str">
        <f>Strings!B205</f>
        <v>Bio</v>
      </c>
      <c r="K204" s="89" t="str">
        <f t="shared" si="31"/>
        <v>0C9</v>
      </c>
      <c r="L204" s="95" t="s">
        <v>1240</v>
      </c>
      <c r="M204" s="75">
        <f t="shared" si="36"/>
        <v>202</v>
      </c>
      <c r="N204" s="75" t="str">
        <f t="shared" si="33"/>
        <v/>
      </c>
      <c r="O204" s="75">
        <f t="shared" si="34"/>
        <v>3</v>
      </c>
      <c r="P204" s="75">
        <f t="shared" si="32"/>
        <v>0</v>
      </c>
      <c r="Q204" s="77" t="str">
        <f>$D$55&amp;", "&amp;$D$56&amp;", "&amp;$D$135</f>
        <v xml:space="preserve">36 Use Hand, 37 Use Hand, 86 </v>
      </c>
      <c r="R204" s="88">
        <f t="shared" si="35"/>
        <v>0</v>
      </c>
      <c r="S204" s="77" t="s">
        <v>406</v>
      </c>
      <c r="T204" s="88">
        <f t="shared" si="35"/>
        <v>0</v>
      </c>
      <c r="U204" s="77" t="s">
        <v>406</v>
      </c>
      <c r="V204" s="88">
        <f t="shared" si="35"/>
        <v>0</v>
      </c>
      <c r="W204" s="77" t="s">
        <v>406</v>
      </c>
      <c r="X204" s="54" t="s">
        <v>406</v>
      </c>
    </row>
    <row r="205" spans="3:24">
      <c r="C205" s="47" t="str">
        <f t="shared" si="30"/>
        <v>CC</v>
      </c>
      <c r="D205" s="47" t="str">
        <f>C205&amp;" "&amp;Strings!E124</f>
        <v>CC Porky</v>
      </c>
      <c r="E205" s="47" t="str">
        <f>Strings!C206</f>
        <v>White Robe</v>
      </c>
      <c r="F205" s="47" t="str">
        <f>Strings!B206</f>
        <v>Bio</v>
      </c>
      <c r="K205" s="89" t="str">
        <f t="shared" si="31"/>
        <v>0CA</v>
      </c>
      <c r="L205" s="95" t="s">
        <v>1241</v>
      </c>
      <c r="M205" s="75">
        <f t="shared" si="36"/>
        <v>203</v>
      </c>
      <c r="N205" s="75" t="str">
        <f t="shared" si="33"/>
        <v/>
      </c>
      <c r="O205" s="75">
        <f t="shared" si="34"/>
        <v>3</v>
      </c>
      <c r="P205" s="75">
        <f t="shared" si="32"/>
        <v>0</v>
      </c>
      <c r="Q205" s="77" t="str">
        <f t="shared" ref="Q205:Q212" si="37">$D$117&amp;", "&amp;$D$137&amp;", "&amp;$D$173</f>
        <v>74 Impure, 88 , AC Bio</v>
      </c>
      <c r="R205" s="88">
        <f t="shared" si="35"/>
        <v>0</v>
      </c>
      <c r="S205" s="77" t="s">
        <v>406</v>
      </c>
      <c r="T205" s="88">
        <f t="shared" si="35"/>
        <v>0</v>
      </c>
      <c r="U205" s="77" t="s">
        <v>406</v>
      </c>
      <c r="V205" s="88">
        <f t="shared" si="35"/>
        <v>0</v>
      </c>
      <c r="W205" s="77" t="s">
        <v>406</v>
      </c>
      <c r="X205" s="54" t="s">
        <v>406</v>
      </c>
    </row>
    <row r="206" spans="3:24">
      <c r="C206" s="47" t="str">
        <f t="shared" si="30"/>
        <v>CD</v>
      </c>
      <c r="D206" s="47" t="str">
        <f>C206&amp;" "&amp;Strings!E125</f>
        <v>CD Wildbow</v>
      </c>
      <c r="E206" s="47" t="str">
        <f>Strings!C207</f>
        <v>Black Robe</v>
      </c>
      <c r="F206" s="47" t="str">
        <f>Strings!B207</f>
        <v>Bio 2</v>
      </c>
      <c r="K206" s="89" t="str">
        <f t="shared" si="31"/>
        <v>0CB</v>
      </c>
      <c r="L206" s="95" t="s">
        <v>1241</v>
      </c>
      <c r="M206" s="75">
        <f t="shared" si="36"/>
        <v>204</v>
      </c>
      <c r="N206" s="75" t="str">
        <f t="shared" si="33"/>
        <v/>
      </c>
      <c r="O206" s="75">
        <f t="shared" si="34"/>
        <v>3</v>
      </c>
      <c r="P206" s="75">
        <f t="shared" si="32"/>
        <v>0</v>
      </c>
      <c r="Q206" s="77" t="str">
        <f t="shared" si="37"/>
        <v>74 Impure, 88 , AC Bio</v>
      </c>
      <c r="R206" s="88">
        <f t="shared" si="35"/>
        <v>0</v>
      </c>
      <c r="S206" s="77" t="s">
        <v>406</v>
      </c>
      <c r="T206" s="88">
        <f t="shared" si="35"/>
        <v>0</v>
      </c>
      <c r="U206" s="77" t="s">
        <v>406</v>
      </c>
      <c r="V206" s="88">
        <f t="shared" si="35"/>
        <v>0</v>
      </c>
      <c r="W206" s="77" t="s">
        <v>406</v>
      </c>
      <c r="X206" s="54" t="s">
        <v>406</v>
      </c>
    </row>
    <row r="207" spans="3:24">
      <c r="C207" s="47" t="str">
        <f t="shared" si="30"/>
        <v>CE</v>
      </c>
      <c r="D207" s="47" t="str">
        <f>C207&amp;" "&amp;Strings!E126</f>
        <v>CE Woodman</v>
      </c>
      <c r="E207" s="47" t="str">
        <f>Strings!C208</f>
        <v>Light Robe</v>
      </c>
      <c r="F207" s="47" t="str">
        <f>Strings!B208</f>
        <v>Bio 2</v>
      </c>
      <c r="K207" s="89" t="str">
        <f t="shared" si="31"/>
        <v>0CC</v>
      </c>
      <c r="L207" s="95" t="s">
        <v>1241</v>
      </c>
      <c r="M207" s="75">
        <f t="shared" si="36"/>
        <v>205</v>
      </c>
      <c r="N207" s="75" t="str">
        <f t="shared" si="33"/>
        <v/>
      </c>
      <c r="O207" s="75">
        <f t="shared" si="34"/>
        <v>3</v>
      </c>
      <c r="P207" s="75">
        <f t="shared" si="32"/>
        <v>0</v>
      </c>
      <c r="Q207" s="77" t="str">
        <f t="shared" si="37"/>
        <v>74 Impure, 88 , AC Bio</v>
      </c>
      <c r="R207" s="88">
        <f t="shared" si="35"/>
        <v>0</v>
      </c>
      <c r="S207" s="77" t="s">
        <v>406</v>
      </c>
      <c r="T207" s="88">
        <f t="shared" si="35"/>
        <v>0</v>
      </c>
      <c r="U207" s="77" t="s">
        <v>406</v>
      </c>
      <c r="V207" s="88">
        <f t="shared" si="35"/>
        <v>0</v>
      </c>
      <c r="W207" s="77" t="s">
        <v>406</v>
      </c>
      <c r="X207" s="54" t="s">
        <v>406</v>
      </c>
    </row>
    <row r="208" spans="3:24">
      <c r="C208" s="47" t="str">
        <f t="shared" si="30"/>
        <v>CF</v>
      </c>
      <c r="D208" s="47" t="str">
        <f>C208&amp;" "&amp;Strings!E127</f>
        <v>CF Trent</v>
      </c>
      <c r="E208" s="47" t="str">
        <f>Strings!C209</f>
        <v>Robe of Lords</v>
      </c>
      <c r="F208" s="47" t="str">
        <f>Strings!B209</f>
        <v>Bio 2</v>
      </c>
      <c r="K208" s="89" t="str">
        <f t="shared" si="31"/>
        <v>0CD</v>
      </c>
      <c r="L208" s="95" t="s">
        <v>1242</v>
      </c>
      <c r="M208" s="75">
        <f t="shared" si="36"/>
        <v>206</v>
      </c>
      <c r="N208" s="75" t="str">
        <f t="shared" si="33"/>
        <v/>
      </c>
      <c r="O208" s="75">
        <f t="shared" si="34"/>
        <v>3</v>
      </c>
      <c r="P208" s="75">
        <f t="shared" si="32"/>
        <v>0</v>
      </c>
      <c r="Q208" s="77" t="str">
        <f t="shared" si="37"/>
        <v>74 Impure, 88 , AC Bio</v>
      </c>
      <c r="R208" s="88">
        <f t="shared" si="35"/>
        <v>0</v>
      </c>
      <c r="S208" s="77" t="s">
        <v>406</v>
      </c>
      <c r="T208" s="88">
        <f t="shared" si="35"/>
        <v>0</v>
      </c>
      <c r="U208" s="77" t="s">
        <v>406</v>
      </c>
      <c r="V208" s="88">
        <f t="shared" si="35"/>
        <v>0</v>
      </c>
      <c r="W208" s="77" t="s">
        <v>406</v>
      </c>
      <c r="X208" s="54" t="s">
        <v>406</v>
      </c>
    </row>
    <row r="209" spans="3:24">
      <c r="C209" s="47" t="str">
        <f t="shared" si="30"/>
        <v>D0</v>
      </c>
      <c r="D209" s="47" t="str">
        <f>C209&amp;" "&amp;Strings!E128</f>
        <v>D0 Taiju</v>
      </c>
      <c r="E209" s="47" t="str">
        <f>Strings!C210</f>
        <v>Battle Boots</v>
      </c>
      <c r="F209" s="47" t="str">
        <f>Strings!B210</f>
        <v>Bio 2</v>
      </c>
      <c r="K209" s="89" t="str">
        <f t="shared" si="31"/>
        <v>0CE</v>
      </c>
      <c r="L209" s="95" t="s">
        <v>1242</v>
      </c>
      <c r="M209" s="75">
        <f t="shared" si="36"/>
        <v>207</v>
      </c>
      <c r="N209" s="75" t="str">
        <f t="shared" si="33"/>
        <v/>
      </c>
      <c r="O209" s="75">
        <f t="shared" si="34"/>
        <v>3</v>
      </c>
      <c r="P209" s="75">
        <f t="shared" si="32"/>
        <v>0</v>
      </c>
      <c r="Q209" s="77" t="str">
        <f t="shared" si="37"/>
        <v>74 Impure, 88 , AC Bio</v>
      </c>
      <c r="R209" s="88">
        <f t="shared" si="35"/>
        <v>0</v>
      </c>
      <c r="S209" s="77" t="s">
        <v>406</v>
      </c>
      <c r="T209" s="88">
        <f t="shared" si="35"/>
        <v>0</v>
      </c>
      <c r="U209" s="77" t="s">
        <v>406</v>
      </c>
      <c r="V209" s="88">
        <f t="shared" si="35"/>
        <v>0</v>
      </c>
      <c r="W209" s="77" t="s">
        <v>406</v>
      </c>
      <c r="X209" s="54" t="s">
        <v>406</v>
      </c>
    </row>
    <row r="210" spans="3:24">
      <c r="C210" s="47" t="str">
        <f t="shared" si="30"/>
        <v>D1</v>
      </c>
      <c r="D210" s="47" t="str">
        <f>C210&amp;" "&amp;Strings!E129</f>
        <v>D1 Bull Demon</v>
      </c>
      <c r="E210" s="47" t="str">
        <f>Strings!C211</f>
        <v>Spike Shoes</v>
      </c>
      <c r="F210" s="47" t="str">
        <f>Strings!B211</f>
        <v>Bio 3</v>
      </c>
      <c r="K210" s="89" t="str">
        <f t="shared" si="31"/>
        <v>0CF</v>
      </c>
      <c r="L210" s="95" t="s">
        <v>1242</v>
      </c>
      <c r="M210" s="75">
        <f t="shared" si="36"/>
        <v>208</v>
      </c>
      <c r="N210" s="75" t="str">
        <f t="shared" si="33"/>
        <v/>
      </c>
      <c r="O210" s="75">
        <f t="shared" si="34"/>
        <v>3</v>
      </c>
      <c r="P210" s="75">
        <f t="shared" si="32"/>
        <v>0</v>
      </c>
      <c r="Q210" s="77" t="str">
        <f t="shared" si="37"/>
        <v>74 Impure, 88 , AC Bio</v>
      </c>
      <c r="R210" s="88">
        <f t="shared" si="35"/>
        <v>0</v>
      </c>
      <c r="S210" s="77" t="s">
        <v>406</v>
      </c>
      <c r="T210" s="88">
        <f t="shared" si="35"/>
        <v>0</v>
      </c>
      <c r="U210" s="77" t="s">
        <v>406</v>
      </c>
      <c r="V210" s="88">
        <f t="shared" si="35"/>
        <v>0</v>
      </c>
      <c r="W210" s="77" t="s">
        <v>406</v>
      </c>
      <c r="X210" s="54" t="s">
        <v>406</v>
      </c>
    </row>
    <row r="211" spans="3:24">
      <c r="C211" s="47" t="str">
        <f t="shared" si="30"/>
        <v>D2</v>
      </c>
      <c r="D211" s="47" t="str">
        <f>C211&amp;" "&amp;Strings!E130</f>
        <v>D2 Minitaurus</v>
      </c>
      <c r="E211" s="47" t="str">
        <f>Strings!C212</f>
        <v>Germinas Boots</v>
      </c>
      <c r="F211" s="47" t="str">
        <f>Strings!B212</f>
        <v>Bio 3</v>
      </c>
      <c r="K211" s="89" t="str">
        <f t="shared" si="31"/>
        <v>0D0</v>
      </c>
      <c r="L211" s="95" t="s">
        <v>1242</v>
      </c>
      <c r="M211" s="75">
        <f t="shared" si="36"/>
        <v>209</v>
      </c>
      <c r="N211" s="75" t="str">
        <f t="shared" si="33"/>
        <v/>
      </c>
      <c r="O211" s="75">
        <f t="shared" si="34"/>
        <v>3</v>
      </c>
      <c r="P211" s="75">
        <f t="shared" si="32"/>
        <v>0</v>
      </c>
      <c r="Q211" s="77" t="str">
        <f t="shared" si="37"/>
        <v>74 Impure, 88 , AC Bio</v>
      </c>
      <c r="R211" s="88">
        <f t="shared" si="35"/>
        <v>0</v>
      </c>
      <c r="S211" s="77" t="s">
        <v>406</v>
      </c>
      <c r="T211" s="88">
        <f t="shared" si="35"/>
        <v>0</v>
      </c>
      <c r="U211" s="77" t="s">
        <v>406</v>
      </c>
      <c r="V211" s="88">
        <f t="shared" si="35"/>
        <v>0</v>
      </c>
      <c r="W211" s="77" t="s">
        <v>406</v>
      </c>
      <c r="X211" s="54" t="s">
        <v>406</v>
      </c>
    </row>
    <row r="212" spans="3:24">
      <c r="C212" s="47" t="str">
        <f t="shared" si="30"/>
        <v>D3</v>
      </c>
      <c r="D212" s="47" t="str">
        <f>C212&amp;" "&amp;Strings!E131</f>
        <v>D3 Sacred</v>
      </c>
      <c r="E212" s="47" t="str">
        <f>Strings!C213</f>
        <v>Rubber Shoes</v>
      </c>
      <c r="F212" s="47" t="str">
        <f>Strings!B213</f>
        <v>Bio 3</v>
      </c>
      <c r="K212" s="89" t="str">
        <f t="shared" si="31"/>
        <v>0D1</v>
      </c>
      <c r="L212" s="95" t="s">
        <v>1243</v>
      </c>
      <c r="M212" s="75">
        <f t="shared" si="36"/>
        <v>210</v>
      </c>
      <c r="N212" s="75" t="str">
        <f t="shared" si="33"/>
        <v/>
      </c>
      <c r="O212" s="75">
        <f t="shared" si="34"/>
        <v>3</v>
      </c>
      <c r="P212" s="75">
        <f t="shared" si="32"/>
        <v>0</v>
      </c>
      <c r="Q212" s="77" t="str">
        <f t="shared" si="37"/>
        <v>74 Impure, 88 , AC Bio</v>
      </c>
      <c r="R212" s="88">
        <f t="shared" si="35"/>
        <v>0</v>
      </c>
      <c r="S212" s="77" t="s">
        <v>406</v>
      </c>
      <c r="T212" s="88">
        <f t="shared" si="35"/>
        <v>0</v>
      </c>
      <c r="U212" s="77" t="s">
        <v>406</v>
      </c>
      <c r="V212" s="88">
        <f t="shared" si="35"/>
        <v>0</v>
      </c>
      <c r="W212" s="77" t="s">
        <v>406</v>
      </c>
      <c r="X212" s="54" t="s">
        <v>406</v>
      </c>
    </row>
    <row r="213" spans="3:24">
      <c r="C213" s="47" t="str">
        <f t="shared" si="30"/>
        <v>D4</v>
      </c>
      <c r="D213" s="47" t="str">
        <f>C213&amp;" "&amp;Strings!E132</f>
        <v>D4 Morbol</v>
      </c>
      <c r="E213" s="47" t="str">
        <f>Strings!C214</f>
        <v>Feather Boots</v>
      </c>
      <c r="F213" s="47" t="str">
        <f>Strings!B214</f>
        <v>Mbarrier</v>
      </c>
      <c r="K213" s="89" t="str">
        <f t="shared" si="31"/>
        <v>0D2</v>
      </c>
      <c r="L213" s="95" t="s">
        <v>1243</v>
      </c>
      <c r="M213" s="75">
        <f t="shared" si="36"/>
        <v>211</v>
      </c>
      <c r="N213" s="75" t="str">
        <f t="shared" si="33"/>
        <v/>
      </c>
      <c r="O213" s="75">
        <f t="shared" si="34"/>
        <v>3</v>
      </c>
      <c r="P213" s="75">
        <f t="shared" si="32"/>
        <v>0</v>
      </c>
      <c r="Q213" s="77" t="str">
        <f>$D$72&amp;", "&amp;$D$117&amp;", "&amp;$D$137&amp;", "&amp;$D$173</f>
        <v>47 All Magic, 74 Impure, 88 , AC Bio</v>
      </c>
      <c r="R213" s="88">
        <f t="shared" si="35"/>
        <v>0</v>
      </c>
      <c r="S213" s="77" t="s">
        <v>406</v>
      </c>
      <c r="T213" s="88">
        <f t="shared" si="35"/>
        <v>0</v>
      </c>
      <c r="U213" s="77" t="s">
        <v>406</v>
      </c>
      <c r="V213" s="88">
        <f t="shared" si="35"/>
        <v>0</v>
      </c>
      <c r="W213" s="77" t="s">
        <v>406</v>
      </c>
      <c r="X213" s="54" t="s">
        <v>406</v>
      </c>
    </row>
    <row r="214" spans="3:24">
      <c r="C214" s="47" t="str">
        <f t="shared" si="30"/>
        <v>D5</v>
      </c>
      <c r="D214" s="47" t="str">
        <f>C214&amp;" "&amp;Strings!E133</f>
        <v>D5 Ochu</v>
      </c>
      <c r="E214" s="47" t="str">
        <f>Strings!C215</f>
        <v>Sprint Shoes</v>
      </c>
      <c r="F214" s="47" t="str">
        <f>Strings!B215</f>
        <v>Leg Aim</v>
      </c>
      <c r="K214" s="89" t="str">
        <f t="shared" si="31"/>
        <v>0D3</v>
      </c>
      <c r="L214" s="95" t="s">
        <v>1243</v>
      </c>
      <c r="M214" s="75">
        <f t="shared" si="36"/>
        <v>212</v>
      </c>
      <c r="N214" s="75" t="str">
        <f t="shared" si="33"/>
        <v/>
      </c>
      <c r="O214" s="75">
        <f t="shared" si="34"/>
        <v>3</v>
      </c>
      <c r="P214" s="75">
        <f t="shared" si="32"/>
        <v>0</v>
      </c>
      <c r="Q214" s="77" t="str">
        <f>$D$117&amp;", "&amp;$D$137&amp;", "&amp;$D$173</f>
        <v>74 Impure, 88 , AC Bio</v>
      </c>
      <c r="R214" s="88">
        <f t="shared" si="35"/>
        <v>0</v>
      </c>
      <c r="S214" s="77" t="s">
        <v>406</v>
      </c>
      <c r="T214" s="88">
        <f t="shared" si="35"/>
        <v>0</v>
      </c>
      <c r="U214" s="77" t="s">
        <v>406</v>
      </c>
      <c r="V214" s="88">
        <f t="shared" si="35"/>
        <v>0</v>
      </c>
      <c r="W214" s="77" t="s">
        <v>406</v>
      </c>
      <c r="X214" s="54" t="s">
        <v>406</v>
      </c>
    </row>
    <row r="215" spans="3:24">
      <c r="C215" s="47" t="str">
        <f t="shared" si="30"/>
        <v>D6</v>
      </c>
      <c r="D215" s="47" t="str">
        <f>C215&amp;" "&amp;Strings!E134</f>
        <v>D6 Great Morbol</v>
      </c>
      <c r="E215" s="47" t="str">
        <f>Strings!C216</f>
        <v>Red Shoes</v>
      </c>
      <c r="F215" s="47" t="str">
        <f>Strings!B216</f>
        <v>Arm Aim</v>
      </c>
      <c r="K215" s="89" t="str">
        <f t="shared" si="31"/>
        <v>0D4</v>
      </c>
      <c r="L215" s="95" t="s">
        <v>1244</v>
      </c>
      <c r="M215" s="75">
        <f t="shared" si="36"/>
        <v>213</v>
      </c>
      <c r="N215" s="75" t="str">
        <f t="shared" si="33"/>
        <v/>
      </c>
      <c r="O215" s="75">
        <f t="shared" si="34"/>
        <v>3</v>
      </c>
      <c r="P215" s="75">
        <f t="shared" si="32"/>
        <v>0</v>
      </c>
      <c r="Q215" s="77" t="str">
        <f>$D$37&amp;", "&amp;$D$50&amp;", "&amp;$D$77&amp;", "&amp;$D$135</f>
        <v xml:space="preserve">24 Holy Magic, 31 Holy Magic, 4C Holy Magic, 86 </v>
      </c>
      <c r="R215" s="88">
        <f t="shared" si="35"/>
        <v>0</v>
      </c>
      <c r="S215" s="77" t="s">
        <v>406</v>
      </c>
      <c r="T215" s="88">
        <f t="shared" si="35"/>
        <v>0</v>
      </c>
      <c r="U215" s="77" t="s">
        <v>406</v>
      </c>
      <c r="V215" s="88">
        <f t="shared" si="35"/>
        <v>0</v>
      </c>
      <c r="W215" s="77" t="s">
        <v>406</v>
      </c>
      <c r="X215" s="54" t="s">
        <v>406</v>
      </c>
    </row>
    <row r="216" spans="3:24">
      <c r="C216" s="47" t="str">
        <f t="shared" si="30"/>
        <v>D7</v>
      </c>
      <c r="D216" s="47" t="str">
        <f>C216&amp;" "&amp;Strings!E135</f>
        <v>D7 Behemoth</v>
      </c>
      <c r="E216" s="47" t="str">
        <f>Strings!C217</f>
        <v>Power Wrist</v>
      </c>
      <c r="F216" s="47" t="str">
        <f>Strings!B217</f>
        <v>Seal Evil</v>
      </c>
      <c r="K216" s="89" t="str">
        <f t="shared" si="31"/>
        <v>0D5</v>
      </c>
      <c r="L216" s="95" t="s">
        <v>1245</v>
      </c>
      <c r="M216" s="75">
        <f t="shared" si="36"/>
        <v>214</v>
      </c>
      <c r="N216" s="75" t="str">
        <f t="shared" si="33"/>
        <v/>
      </c>
      <c r="O216" s="75">
        <f t="shared" si="34"/>
        <v>3</v>
      </c>
      <c r="P216" s="75">
        <f t="shared" si="32"/>
        <v>0</v>
      </c>
      <c r="Q216" s="77" t="str">
        <f>$D$38&amp;", "&amp;$D$39&amp;", "&amp;$D$69</f>
        <v>25 Snipe, 26 Snipe, 44 Snipe</v>
      </c>
      <c r="R216" s="88">
        <f t="shared" si="35"/>
        <v>0</v>
      </c>
      <c r="S216" s="77" t="s">
        <v>406</v>
      </c>
      <c r="T216" s="88">
        <f t="shared" si="35"/>
        <v>0</v>
      </c>
      <c r="U216" s="77" t="s">
        <v>406</v>
      </c>
      <c r="V216" s="88">
        <f t="shared" si="35"/>
        <v>0</v>
      </c>
      <c r="W216" s="77" t="s">
        <v>406</v>
      </c>
      <c r="X216" s="54" t="s">
        <v>406</v>
      </c>
    </row>
    <row r="217" spans="3:24">
      <c r="C217" s="47" t="str">
        <f t="shared" si="30"/>
        <v>D8</v>
      </c>
      <c r="D217" s="47" t="str">
        <f>C217&amp;" "&amp;Strings!E136</f>
        <v>D8 King Behemoth</v>
      </c>
      <c r="E217" s="47" t="str">
        <f>Strings!C218</f>
        <v>Genji Gauntlet</v>
      </c>
      <c r="F217" s="47" t="str">
        <f>Strings!B218</f>
        <v>Melt</v>
      </c>
      <c r="K217" s="89" t="str">
        <f t="shared" si="31"/>
        <v>0D6</v>
      </c>
      <c r="L217" s="95" t="s">
        <v>1246</v>
      </c>
      <c r="M217" s="75">
        <f t="shared" si="36"/>
        <v>215</v>
      </c>
      <c r="N217" s="75" t="str">
        <f t="shared" si="33"/>
        <v/>
      </c>
      <c r="O217" s="75">
        <f t="shared" si="34"/>
        <v>3</v>
      </c>
      <c r="P217" s="75">
        <f t="shared" si="32"/>
        <v>0</v>
      </c>
      <c r="Q217" s="77" t="str">
        <f>$D$38&amp;", "&amp;$D$39&amp;", "&amp;$D$69</f>
        <v>25 Snipe, 26 Snipe, 44 Snipe</v>
      </c>
      <c r="R217" s="88">
        <f t="shared" si="35"/>
        <v>0</v>
      </c>
      <c r="S217" s="77" t="s">
        <v>406</v>
      </c>
      <c r="T217" s="88">
        <f t="shared" si="35"/>
        <v>0</v>
      </c>
      <c r="U217" s="77" t="s">
        <v>406</v>
      </c>
      <c r="V217" s="88">
        <f t="shared" si="35"/>
        <v>0</v>
      </c>
      <c r="W217" s="77" t="s">
        <v>406</v>
      </c>
      <c r="X217" s="54" t="s">
        <v>406</v>
      </c>
    </row>
    <row r="218" spans="3:24">
      <c r="C218" s="47" t="str">
        <f t="shared" si="30"/>
        <v>D9</v>
      </c>
      <c r="D218" s="47" t="str">
        <f>C218&amp;" "&amp;Strings!E137</f>
        <v>D9 Dark Behemoth</v>
      </c>
      <c r="E218" s="47" t="str">
        <f>Strings!C219</f>
        <v>Magic Gauntlet</v>
      </c>
      <c r="F218" s="47" t="str">
        <f>Strings!B219</f>
        <v>Tornado</v>
      </c>
      <c r="K218" s="89" t="str">
        <f t="shared" si="31"/>
        <v>0D7</v>
      </c>
      <c r="L218" s="95" t="s">
        <v>1247</v>
      </c>
      <c r="M218" s="75">
        <f t="shared" si="36"/>
        <v>216</v>
      </c>
      <c r="N218" s="75" t="str">
        <f t="shared" si="33"/>
        <v/>
      </c>
      <c r="O218" s="75">
        <f t="shared" si="34"/>
        <v>3</v>
      </c>
      <c r="P218" s="75">
        <f t="shared" si="32"/>
        <v>0</v>
      </c>
      <c r="Q218" s="77" t="str">
        <f>$D$38&amp;", "&amp;$D$39&amp;", "&amp;$D$69</f>
        <v>25 Snipe, 26 Snipe, 44 Snipe</v>
      </c>
      <c r="R218" s="88">
        <f t="shared" si="35"/>
        <v>0</v>
      </c>
      <c r="S218" s="77" t="s">
        <v>406</v>
      </c>
      <c r="T218" s="88">
        <f t="shared" si="35"/>
        <v>0</v>
      </c>
      <c r="U218" s="77" t="s">
        <v>406</v>
      </c>
      <c r="V218" s="88">
        <f t="shared" si="35"/>
        <v>0</v>
      </c>
      <c r="W218" s="77" t="s">
        <v>406</v>
      </c>
      <c r="X218" s="54" t="s">
        <v>406</v>
      </c>
    </row>
    <row r="219" spans="3:24">
      <c r="C219" s="47" t="str">
        <f t="shared" si="30"/>
        <v>DA</v>
      </c>
      <c r="D219" s="47" t="str">
        <f>C219&amp;" "&amp;Strings!E138</f>
        <v>DA Dragon</v>
      </c>
      <c r="E219" s="47" t="str">
        <f>Strings!C220</f>
        <v>Bracer</v>
      </c>
      <c r="F219" s="47" t="str">
        <f>Strings!B220</f>
        <v>Quake</v>
      </c>
      <c r="K219" s="89" t="str">
        <f t="shared" si="31"/>
        <v>0D8</v>
      </c>
      <c r="L219" s="95" t="s">
        <v>1248</v>
      </c>
      <c r="M219" s="75">
        <f t="shared" si="36"/>
        <v>217</v>
      </c>
      <c r="N219" s="75" t="str">
        <f t="shared" si="33"/>
        <v/>
      </c>
      <c r="O219" s="75">
        <f t="shared" si="34"/>
        <v>3</v>
      </c>
      <c r="P219" s="75">
        <f t="shared" si="32"/>
        <v>0</v>
      </c>
      <c r="Q219" s="77" t="str">
        <f>$D$113&amp;", "&amp;$D$138</f>
        <v xml:space="preserve">70 Dimension Magc, 89 </v>
      </c>
      <c r="R219" s="88">
        <f t="shared" si="35"/>
        <v>0</v>
      </c>
      <c r="S219" s="77" t="s">
        <v>406</v>
      </c>
      <c r="T219" s="88">
        <f t="shared" si="35"/>
        <v>0</v>
      </c>
      <c r="U219" s="77" t="s">
        <v>406</v>
      </c>
      <c r="V219" s="88">
        <f t="shared" si="35"/>
        <v>0</v>
      </c>
      <c r="W219" s="77" t="s">
        <v>406</v>
      </c>
      <c r="X219" s="54" t="s">
        <v>406</v>
      </c>
    </row>
    <row r="220" spans="3:24">
      <c r="C220" s="47" t="str">
        <f t="shared" si="30"/>
        <v>DB</v>
      </c>
      <c r="D220" s="47" t="str">
        <f>C220&amp;" "&amp;Strings!E139</f>
        <v>DB Blue Dragon</v>
      </c>
      <c r="E220" s="47" t="str">
        <f>Strings!C221</f>
        <v>Reflect Ring</v>
      </c>
      <c r="F220" s="47" t="str">
        <f>Strings!B221</f>
        <v/>
      </c>
      <c r="K220" s="89" t="str">
        <f t="shared" si="31"/>
        <v>0D9</v>
      </c>
      <c r="L220" s="95" t="s">
        <v>1249</v>
      </c>
      <c r="M220" s="75">
        <f t="shared" si="36"/>
        <v>218</v>
      </c>
      <c r="N220" s="75" t="str">
        <f t="shared" si="33"/>
        <v/>
      </c>
      <c r="O220" s="75">
        <f t="shared" si="34"/>
        <v>3</v>
      </c>
      <c r="P220" s="75">
        <f t="shared" si="32"/>
        <v>0</v>
      </c>
      <c r="Q220" s="77" t="str">
        <f>$D$113&amp;", "&amp;$D$138</f>
        <v xml:space="preserve">70 Dimension Magc, 89 </v>
      </c>
      <c r="R220" s="88">
        <f t="shared" si="35"/>
        <v>0</v>
      </c>
      <c r="S220" s="77" t="s">
        <v>406</v>
      </c>
      <c r="T220" s="88">
        <f t="shared" si="35"/>
        <v>0</v>
      </c>
      <c r="U220" s="77" t="s">
        <v>406</v>
      </c>
      <c r="V220" s="88">
        <f t="shared" si="35"/>
        <v>0</v>
      </c>
      <c r="W220" s="77" t="s">
        <v>406</v>
      </c>
      <c r="X220" s="54" t="s">
        <v>406</v>
      </c>
    </row>
    <row r="221" spans="3:24">
      <c r="C221" s="47" t="str">
        <f t="shared" si="30"/>
        <v>DC</v>
      </c>
      <c r="D221" s="47" t="str">
        <f>C221&amp;" "&amp;Strings!E140</f>
        <v>DC Red Dragon</v>
      </c>
      <c r="E221" s="47" t="str">
        <f>Strings!C222</f>
        <v>Defense Ring</v>
      </c>
      <c r="F221" s="47" t="str">
        <f>Strings!B222</f>
        <v/>
      </c>
      <c r="K221" s="89" t="str">
        <f t="shared" si="31"/>
        <v>0DA</v>
      </c>
      <c r="L221" s="95" t="s">
        <v>1250</v>
      </c>
      <c r="M221" s="75">
        <f t="shared" si="36"/>
        <v>219</v>
      </c>
      <c r="N221" s="75" t="str">
        <f t="shared" si="33"/>
        <v/>
      </c>
      <c r="O221" s="75">
        <f t="shared" si="34"/>
        <v>3</v>
      </c>
      <c r="P221" s="75">
        <f t="shared" si="32"/>
        <v>0</v>
      </c>
      <c r="Q221" s="77" t="str">
        <f>$D$66&amp;", "&amp;$D$113&amp;", "&amp;$D$138</f>
        <v xml:space="preserve">41 All Magic, 70 Dimension Magc, 89 </v>
      </c>
      <c r="R221" s="88">
        <f t="shared" si="35"/>
        <v>0</v>
      </c>
      <c r="S221" s="77" t="s">
        <v>406</v>
      </c>
      <c r="T221" s="88">
        <f t="shared" si="35"/>
        <v>0</v>
      </c>
      <c r="U221" s="77" t="s">
        <v>406</v>
      </c>
      <c r="V221" s="88">
        <f t="shared" si="35"/>
        <v>0</v>
      </c>
      <c r="W221" s="77" t="s">
        <v>406</v>
      </c>
      <c r="X221" s="54" t="s">
        <v>406</v>
      </c>
    </row>
    <row r="222" spans="3:24">
      <c r="C222" s="47" t="str">
        <f t="shared" si="30"/>
        <v>DD</v>
      </c>
      <c r="D222" s="47" t="str">
        <f>C222&amp;" "&amp;Strings!E141</f>
        <v>DD Hyudra</v>
      </c>
      <c r="E222" s="47" t="str">
        <f>Strings!C223</f>
        <v>Magic Ring</v>
      </c>
      <c r="F222" s="47" t="str">
        <f>Strings!B223</f>
        <v>Toad 2</v>
      </c>
      <c r="K222" s="89" t="str">
        <f t="shared" si="31"/>
        <v>0DB</v>
      </c>
      <c r="L222" s="95" t="s">
        <v>406</v>
      </c>
      <c r="M222" s="75">
        <f t="shared" si="36"/>
        <v>220</v>
      </c>
      <c r="N222" s="75" t="str">
        <f t="shared" si="33"/>
        <v/>
      </c>
      <c r="O222" s="75">
        <f t="shared" si="34"/>
        <v>4</v>
      </c>
      <c r="P222" s="75">
        <f t="shared" si="32"/>
        <v>1</v>
      </c>
      <c r="Q222" s="77" t="s">
        <v>406</v>
      </c>
      <c r="R222" s="88">
        <f t="shared" si="35"/>
        <v>1</v>
      </c>
      <c r="S222" s="77" t="s">
        <v>406</v>
      </c>
      <c r="T222" s="88">
        <f t="shared" si="35"/>
        <v>1</v>
      </c>
      <c r="U222" s="77" t="s">
        <v>406</v>
      </c>
      <c r="V222" s="88">
        <f t="shared" si="35"/>
        <v>1</v>
      </c>
      <c r="W222" s="77" t="s">
        <v>406</v>
      </c>
      <c r="X222" s="54" t="s">
        <v>406</v>
      </c>
    </row>
    <row r="223" spans="3:24">
      <c r="C223" s="47" t="str">
        <f t="shared" si="30"/>
        <v>DE</v>
      </c>
      <c r="D223" s="47" t="str">
        <f>C223&amp;" "&amp;Strings!E142</f>
        <v>DE Hydra</v>
      </c>
      <c r="E223" s="47" t="str">
        <f>Strings!C224</f>
        <v>Cursed Ring</v>
      </c>
      <c r="F223" s="47" t="str">
        <f>Strings!B224</f>
        <v>Gravi 2</v>
      </c>
      <c r="K223" s="89" t="str">
        <f t="shared" si="31"/>
        <v>0DC</v>
      </c>
      <c r="L223" s="95" t="s">
        <v>406</v>
      </c>
      <c r="M223" s="75">
        <f t="shared" si="36"/>
        <v>221</v>
      </c>
      <c r="N223" s="75" t="str">
        <f t="shared" si="33"/>
        <v/>
      </c>
      <c r="O223" s="75">
        <f t="shared" si="34"/>
        <v>5</v>
      </c>
      <c r="P223" s="75">
        <f t="shared" si="32"/>
        <v>1</v>
      </c>
      <c r="Q223" s="77" t="s">
        <v>406</v>
      </c>
      <c r="R223" s="88">
        <f t="shared" si="35"/>
        <v>1</v>
      </c>
      <c r="S223" s="77" t="s">
        <v>406</v>
      </c>
      <c r="T223" s="88">
        <f t="shared" si="35"/>
        <v>1</v>
      </c>
      <c r="U223" s="77" t="s">
        <v>406</v>
      </c>
      <c r="V223" s="88">
        <f t="shared" si="35"/>
        <v>1</v>
      </c>
      <c r="W223" s="77" t="s">
        <v>406</v>
      </c>
      <c r="X223" s="54" t="s">
        <v>406</v>
      </c>
    </row>
    <row r="224" spans="3:24">
      <c r="C224" s="47" t="str">
        <f t="shared" si="30"/>
        <v>DF</v>
      </c>
      <c r="D224" s="47" t="str">
        <f>C224&amp;" "&amp;Strings!E143</f>
        <v>DF Tiamat</v>
      </c>
      <c r="E224" s="47" t="str">
        <f>Strings!C225</f>
        <v>Angel Ring</v>
      </c>
      <c r="F224" s="47" t="str">
        <f>Strings!B225</f>
        <v>Flare 2</v>
      </c>
      <c r="K224" s="89" t="str">
        <f t="shared" si="31"/>
        <v>0DD</v>
      </c>
      <c r="L224" s="95" t="s">
        <v>1251</v>
      </c>
      <c r="M224" s="75">
        <f t="shared" si="36"/>
        <v>222</v>
      </c>
      <c r="N224" s="75" t="str">
        <f t="shared" si="33"/>
        <v/>
      </c>
      <c r="O224" s="75">
        <f t="shared" si="34"/>
        <v>5</v>
      </c>
      <c r="P224" s="75">
        <f t="shared" si="32"/>
        <v>0</v>
      </c>
      <c r="Q224" s="77" t="str">
        <f>$D$109&amp;", "&amp;$D$139</f>
        <v xml:space="preserve">6C Ja Magic, 8A </v>
      </c>
      <c r="R224" s="88">
        <f t="shared" si="35"/>
        <v>0</v>
      </c>
      <c r="S224" s="77" t="s">
        <v>406</v>
      </c>
      <c r="T224" s="88">
        <f t="shared" si="35"/>
        <v>0</v>
      </c>
      <c r="U224" s="77" t="s">
        <v>406</v>
      </c>
      <c r="V224" s="88">
        <f t="shared" si="35"/>
        <v>0</v>
      </c>
      <c r="W224" s="77" t="s">
        <v>406</v>
      </c>
      <c r="X224" s="54" t="s">
        <v>406</v>
      </c>
    </row>
    <row r="225" spans="5:24">
      <c r="E225" s="47" t="str">
        <f>Strings!C226</f>
        <v>Diamond Armlet</v>
      </c>
      <c r="F225" s="47" t="str">
        <f>Strings!B226</f>
        <v>Blind 2</v>
      </c>
      <c r="K225" s="89" t="str">
        <f t="shared" si="31"/>
        <v>0DE</v>
      </c>
      <c r="L225" s="95" t="s">
        <v>1252</v>
      </c>
      <c r="M225" s="75">
        <f t="shared" si="36"/>
        <v>223</v>
      </c>
      <c r="N225" s="75" t="str">
        <f t="shared" si="33"/>
        <v/>
      </c>
      <c r="O225" s="75">
        <f t="shared" si="34"/>
        <v>5</v>
      </c>
      <c r="P225" s="75">
        <f t="shared" si="32"/>
        <v>0</v>
      </c>
      <c r="Q225" s="77" t="str">
        <f>$D$109&amp;", "&amp;$D$139</f>
        <v xml:space="preserve">6C Ja Magic, 8A </v>
      </c>
      <c r="R225" s="88">
        <f t="shared" si="35"/>
        <v>0</v>
      </c>
      <c r="S225" s="77" t="s">
        <v>406</v>
      </c>
      <c r="T225" s="88">
        <f t="shared" si="35"/>
        <v>0</v>
      </c>
      <c r="U225" s="77" t="s">
        <v>406</v>
      </c>
      <c r="V225" s="88">
        <f t="shared" si="35"/>
        <v>0</v>
      </c>
      <c r="W225" s="77" t="s">
        <v>406</v>
      </c>
      <c r="X225" s="54" t="s">
        <v>406</v>
      </c>
    </row>
    <row r="226" spans="5:24">
      <c r="E226" s="47" t="str">
        <f>Strings!C227</f>
        <v>Jade Armlet</v>
      </c>
      <c r="F226" s="47" t="str">
        <f>Strings!B227</f>
        <v>Small Bomb</v>
      </c>
      <c r="K226" s="89" t="str">
        <f t="shared" si="31"/>
        <v>0DF</v>
      </c>
      <c r="L226" s="95" t="s">
        <v>1253</v>
      </c>
      <c r="M226" s="75">
        <f t="shared" si="36"/>
        <v>224</v>
      </c>
      <c r="N226" s="75" t="str">
        <f t="shared" si="33"/>
        <v/>
      </c>
      <c r="O226" s="75">
        <f t="shared" si="34"/>
        <v>5</v>
      </c>
      <c r="P226" s="75">
        <f t="shared" si="32"/>
        <v>0</v>
      </c>
      <c r="Q226" s="77" t="str">
        <f>$D$109&amp;", "&amp;$D$139</f>
        <v xml:space="preserve">6C Ja Magic, 8A </v>
      </c>
      <c r="R226" s="88">
        <f t="shared" si="35"/>
        <v>0</v>
      </c>
      <c r="S226" s="77" t="s">
        <v>406</v>
      </c>
      <c r="T226" s="88">
        <f t="shared" si="35"/>
        <v>0</v>
      </c>
      <c r="U226" s="77" t="s">
        <v>406</v>
      </c>
      <c r="V226" s="88">
        <f t="shared" si="35"/>
        <v>0</v>
      </c>
      <c r="W226" s="77" t="s">
        <v>406</v>
      </c>
      <c r="X226" s="54" t="s">
        <v>406</v>
      </c>
    </row>
    <row r="227" spans="5:24">
      <c r="E227" s="47" t="str">
        <f>Strings!C228</f>
        <v>108 Gems</v>
      </c>
      <c r="F227" s="47" t="str">
        <f>Strings!B228</f>
        <v>Small Bomb</v>
      </c>
      <c r="K227" s="89" t="str">
        <f t="shared" si="31"/>
        <v>0E0</v>
      </c>
      <c r="L227" s="95" t="s">
        <v>1254</v>
      </c>
      <c r="M227" s="75">
        <f t="shared" si="36"/>
        <v>225</v>
      </c>
      <c r="N227" s="75" t="str">
        <f t="shared" si="33"/>
        <v/>
      </c>
      <c r="O227" s="75">
        <f t="shared" si="34"/>
        <v>5</v>
      </c>
      <c r="P227" s="75">
        <f t="shared" si="32"/>
        <v>0</v>
      </c>
      <c r="Q227" s="77" t="str">
        <f>$D$109&amp;", "&amp;$D$139</f>
        <v xml:space="preserve">6C Ja Magic, 8A </v>
      </c>
      <c r="R227" s="88">
        <f t="shared" si="35"/>
        <v>0</v>
      </c>
      <c r="S227" s="77" t="s">
        <v>406</v>
      </c>
      <c r="T227" s="88">
        <f t="shared" si="35"/>
        <v>0</v>
      </c>
      <c r="U227" s="77" t="s">
        <v>406</v>
      </c>
      <c r="V227" s="88">
        <f t="shared" si="35"/>
        <v>0</v>
      </c>
      <c r="W227" s="77" t="s">
        <v>406</v>
      </c>
      <c r="X227" s="54" t="s">
        <v>406</v>
      </c>
    </row>
    <row r="228" spans="5:24">
      <c r="E228" s="47" t="str">
        <f>Strings!C229</f>
        <v>N-Kai Armlet</v>
      </c>
      <c r="F228" s="47" t="str">
        <f>Strings!B229</f>
        <v>Confuse 2</v>
      </c>
      <c r="K228" s="89" t="str">
        <f t="shared" si="31"/>
        <v>0E1</v>
      </c>
      <c r="L228" s="95" t="s">
        <v>1255</v>
      </c>
      <c r="M228" s="75">
        <f t="shared" si="36"/>
        <v>226</v>
      </c>
      <c r="N228" s="75" t="str">
        <f t="shared" si="33"/>
        <v/>
      </c>
      <c r="O228" s="75">
        <f t="shared" si="34"/>
        <v>5</v>
      </c>
      <c r="P228" s="75">
        <f t="shared" si="32"/>
        <v>0</v>
      </c>
      <c r="Q228" s="77" t="str">
        <f>$D$184</f>
        <v>B7 Grenade</v>
      </c>
      <c r="R228" s="88">
        <f t="shared" si="35"/>
        <v>0</v>
      </c>
      <c r="S228" s="77" t="s">
        <v>406</v>
      </c>
      <c r="T228" s="88">
        <f t="shared" si="35"/>
        <v>0</v>
      </c>
      <c r="U228" s="77" t="s">
        <v>406</v>
      </c>
      <c r="V228" s="88">
        <f t="shared" si="35"/>
        <v>0</v>
      </c>
      <c r="W228" s="77" t="s">
        <v>406</v>
      </c>
      <c r="X228" s="54" t="s">
        <v>406</v>
      </c>
    </row>
    <row r="229" spans="5:24">
      <c r="E229" s="47" t="str">
        <f>Strings!C230</f>
        <v>Defense Armlet</v>
      </c>
      <c r="F229" s="47" t="str">
        <f>Strings!B230</f>
        <v>Sleep 2</v>
      </c>
      <c r="K229" s="89" t="str">
        <f t="shared" si="31"/>
        <v>0E2</v>
      </c>
      <c r="L229" s="95" t="s">
        <v>1255</v>
      </c>
      <c r="M229" s="75">
        <f t="shared" si="36"/>
        <v>227</v>
      </c>
      <c r="N229" s="75" t="str">
        <f t="shared" si="33"/>
        <v/>
      </c>
      <c r="O229" s="75">
        <f t="shared" si="34"/>
        <v>5</v>
      </c>
      <c r="P229" s="75">
        <f t="shared" si="32"/>
        <v>0</v>
      </c>
      <c r="Q229" s="77" t="str">
        <f>$D$185</f>
        <v>B8 Explosive</v>
      </c>
      <c r="R229" s="88">
        <f t="shared" si="35"/>
        <v>0</v>
      </c>
      <c r="S229" s="77" t="s">
        <v>406</v>
      </c>
      <c r="T229" s="88">
        <f t="shared" si="35"/>
        <v>0</v>
      </c>
      <c r="U229" s="77" t="s">
        <v>406</v>
      </c>
      <c r="V229" s="88">
        <f t="shared" si="35"/>
        <v>0</v>
      </c>
      <c r="W229" s="77" t="s">
        <v>406</v>
      </c>
      <c r="X229" s="54" t="s">
        <v>406</v>
      </c>
    </row>
    <row r="230" spans="5:24">
      <c r="E230" s="47" t="str">
        <f>Strings!C231</f>
        <v>Small Mantle</v>
      </c>
      <c r="F230" s="47" t="str">
        <f>Strings!B231</f>
        <v>Ultima</v>
      </c>
      <c r="K230" s="89" t="str">
        <f t="shared" si="31"/>
        <v>0E3</v>
      </c>
      <c r="L230" s="95" t="s">
        <v>1256</v>
      </c>
      <c r="M230" s="75">
        <f t="shared" si="36"/>
        <v>228</v>
      </c>
      <c r="N230" s="75" t="str">
        <f t="shared" si="33"/>
        <v/>
      </c>
      <c r="O230" s="75">
        <f t="shared" si="34"/>
        <v>5</v>
      </c>
      <c r="P230" s="75">
        <f t="shared" si="32"/>
        <v>0</v>
      </c>
      <c r="Q230" s="77" t="str">
        <f>$D$109&amp;", "&amp;$D$139</f>
        <v xml:space="preserve">6C Ja Magic, 8A </v>
      </c>
      <c r="R230" s="88">
        <f t="shared" si="35"/>
        <v>0</v>
      </c>
      <c r="S230" s="77" t="s">
        <v>406</v>
      </c>
      <c r="T230" s="88">
        <f t="shared" si="35"/>
        <v>0</v>
      </c>
      <c r="U230" s="77" t="s">
        <v>406</v>
      </c>
      <c r="V230" s="88">
        <f t="shared" si="35"/>
        <v>0</v>
      </c>
      <c r="W230" s="77" t="s">
        <v>406</v>
      </c>
      <c r="X230" s="54" t="s">
        <v>406</v>
      </c>
    </row>
    <row r="231" spans="5:24">
      <c r="E231" s="47" t="str">
        <f>Strings!C232</f>
        <v>Leather Mantle</v>
      </c>
      <c r="F231" s="47" t="str">
        <f>Strings!B232</f>
        <v>All-ultima</v>
      </c>
      <c r="K231" s="89" t="str">
        <f t="shared" si="31"/>
        <v>0E4</v>
      </c>
      <c r="L231" s="95" t="s">
        <v>1257</v>
      </c>
      <c r="M231" s="75">
        <f t="shared" si="36"/>
        <v>229</v>
      </c>
      <c r="N231" s="75" t="str">
        <f t="shared" si="33"/>
        <v/>
      </c>
      <c r="O231" s="75">
        <f t="shared" si="34"/>
        <v>5</v>
      </c>
      <c r="P231" s="75">
        <f t="shared" si="32"/>
        <v>0</v>
      </c>
      <c r="Q231" s="77" t="str">
        <f>$D$109&amp;", "&amp;$D$139</f>
        <v xml:space="preserve">6C Ja Magic, 8A </v>
      </c>
      <c r="R231" s="88">
        <f t="shared" si="35"/>
        <v>0</v>
      </c>
      <c r="S231" s="77" t="s">
        <v>406</v>
      </c>
      <c r="T231" s="88">
        <f t="shared" si="35"/>
        <v>0</v>
      </c>
      <c r="U231" s="77" t="s">
        <v>406</v>
      </c>
      <c r="V231" s="88">
        <f t="shared" si="35"/>
        <v>0</v>
      </c>
      <c r="W231" s="77" t="s">
        <v>406</v>
      </c>
      <c r="X231" s="54" t="s">
        <v>406</v>
      </c>
    </row>
    <row r="232" spans="5:24">
      <c r="E232" s="47" t="str">
        <f>Strings!C233</f>
        <v>Wizard Mantle</v>
      </c>
      <c r="F232" s="47" t="str">
        <f>Strings!B233</f>
        <v>Mute</v>
      </c>
      <c r="K232" s="89" t="str">
        <f t="shared" si="31"/>
        <v>0E5</v>
      </c>
      <c r="L232" s="95" t="s">
        <v>1196</v>
      </c>
      <c r="M232" s="75">
        <f t="shared" si="36"/>
        <v>230</v>
      </c>
      <c r="N232" s="75" t="str">
        <f t="shared" si="33"/>
        <v/>
      </c>
      <c r="O232" s="75">
        <f t="shared" si="34"/>
        <v>5</v>
      </c>
      <c r="P232" s="75">
        <f t="shared" si="32"/>
        <v>0</v>
      </c>
      <c r="Q232" s="77" t="str">
        <f>$D$124&amp;", "&amp;$D$140</f>
        <v xml:space="preserve">7B Ultimate Magic, 8B </v>
      </c>
      <c r="R232" s="88">
        <f t="shared" si="35"/>
        <v>0</v>
      </c>
      <c r="S232" s="77" t="s">
        <v>406</v>
      </c>
      <c r="T232" s="88">
        <f t="shared" si="35"/>
        <v>0</v>
      </c>
      <c r="U232" s="77" t="s">
        <v>406</v>
      </c>
      <c r="V232" s="88">
        <f t="shared" si="35"/>
        <v>0</v>
      </c>
      <c r="W232" s="77" t="s">
        <v>406</v>
      </c>
      <c r="X232" s="54" t="s">
        <v>406</v>
      </c>
    </row>
    <row r="233" spans="5:24">
      <c r="E233" s="47" t="str">
        <f>Strings!C234</f>
        <v>Elf Mantle</v>
      </c>
      <c r="F233" s="47" t="str">
        <f>Strings!B234</f>
        <v>Despair 2</v>
      </c>
      <c r="K233" s="89" t="str">
        <f t="shared" si="31"/>
        <v>0E6</v>
      </c>
      <c r="L233" s="95" t="s">
        <v>1258</v>
      </c>
      <c r="M233" s="75">
        <f t="shared" si="36"/>
        <v>231</v>
      </c>
      <c r="N233" s="75" t="str">
        <f t="shared" si="33"/>
        <v/>
      </c>
      <c r="O233" s="75">
        <f t="shared" si="34"/>
        <v>5</v>
      </c>
      <c r="P233" s="75">
        <f t="shared" si="32"/>
        <v>0</v>
      </c>
      <c r="Q233" s="77" t="str">
        <f>$D$126&amp;", "&amp;$D$140</f>
        <v xml:space="preserve">7D Complete Magic, 8B </v>
      </c>
      <c r="R233" s="88">
        <f t="shared" si="35"/>
        <v>0</v>
      </c>
      <c r="S233" s="77" t="s">
        <v>406</v>
      </c>
      <c r="T233" s="88">
        <f t="shared" si="35"/>
        <v>0</v>
      </c>
      <c r="U233" s="77" t="s">
        <v>406</v>
      </c>
      <c r="V233" s="88">
        <f t="shared" si="35"/>
        <v>0</v>
      </c>
      <c r="W233" s="77" t="s">
        <v>406</v>
      </c>
      <c r="X233" s="54" t="s">
        <v>406</v>
      </c>
    </row>
    <row r="234" spans="5:24">
      <c r="E234" s="47" t="str">
        <f>Strings!C235</f>
        <v>Dracula Mantle</v>
      </c>
      <c r="F234" s="47" t="str">
        <f>Strings!B235</f>
        <v>Return 2</v>
      </c>
      <c r="K234" s="89" t="str">
        <f t="shared" si="31"/>
        <v>0E7</v>
      </c>
      <c r="L234" s="95" t="s">
        <v>1259</v>
      </c>
      <c r="M234" s="75">
        <f t="shared" si="36"/>
        <v>232</v>
      </c>
      <c r="N234" s="75" t="str">
        <f t="shared" si="33"/>
        <v/>
      </c>
      <c r="O234" s="75">
        <f t="shared" si="34"/>
        <v>5</v>
      </c>
      <c r="P234" s="75">
        <f t="shared" si="32"/>
        <v>0</v>
      </c>
      <c r="Q234" s="77" t="str">
        <f>$D$127&amp;", "&amp;$D$140</f>
        <v xml:space="preserve">7E Saturation, 8B </v>
      </c>
      <c r="R234" s="88">
        <f t="shared" si="35"/>
        <v>0</v>
      </c>
      <c r="S234" s="77" t="s">
        <v>406</v>
      </c>
      <c r="T234" s="88">
        <f t="shared" si="35"/>
        <v>0</v>
      </c>
      <c r="U234" s="77" t="s">
        <v>406</v>
      </c>
      <c r="V234" s="88">
        <f t="shared" si="35"/>
        <v>0</v>
      </c>
      <c r="W234" s="77" t="s">
        <v>406</v>
      </c>
      <c r="X234" s="54" t="s">
        <v>406</v>
      </c>
    </row>
    <row r="235" spans="5:24">
      <c r="E235" s="47" t="str">
        <f>Strings!C236</f>
        <v>Feather Mantle</v>
      </c>
      <c r="F235" s="47" t="str">
        <f>Strings!B236</f>
        <v>Blind</v>
      </c>
      <c r="K235" s="89" t="str">
        <f t="shared" si="31"/>
        <v>0E8</v>
      </c>
      <c r="L235" s="95" t="s">
        <v>1260</v>
      </c>
      <c r="M235" s="75">
        <f t="shared" si="36"/>
        <v>233</v>
      </c>
      <c r="N235" s="75" t="str">
        <f t="shared" si="33"/>
        <v/>
      </c>
      <c r="O235" s="75">
        <f t="shared" si="34"/>
        <v>5</v>
      </c>
      <c r="P235" s="75">
        <f t="shared" si="32"/>
        <v>0</v>
      </c>
      <c r="Q235" s="77" t="str">
        <f>$D$127&amp;", "&amp;$D$140</f>
        <v xml:space="preserve">7E Saturation, 8B </v>
      </c>
      <c r="R235" s="88">
        <f t="shared" si="35"/>
        <v>0</v>
      </c>
      <c r="S235" s="77" t="s">
        <v>406</v>
      </c>
      <c r="T235" s="88">
        <f t="shared" si="35"/>
        <v>0</v>
      </c>
      <c r="U235" s="77" t="s">
        <v>406</v>
      </c>
      <c r="V235" s="88">
        <f t="shared" si="35"/>
        <v>0</v>
      </c>
      <c r="W235" s="77" t="s">
        <v>406</v>
      </c>
      <c r="X235" s="54" t="s">
        <v>406</v>
      </c>
    </row>
    <row r="236" spans="5:24">
      <c r="E236" s="47" t="str">
        <f>Strings!C237</f>
        <v>Vanish Mantle</v>
      </c>
      <c r="F236" s="47" t="str">
        <f>Strings!B237</f>
        <v>Aspel</v>
      </c>
      <c r="K236" s="89" t="str">
        <f t="shared" si="31"/>
        <v>0E9</v>
      </c>
      <c r="L236" s="95" t="s">
        <v>1261</v>
      </c>
      <c r="M236" s="75">
        <f t="shared" si="36"/>
        <v>234</v>
      </c>
      <c r="N236" s="75" t="str">
        <f t="shared" si="33"/>
        <v/>
      </c>
      <c r="O236" s="75">
        <f t="shared" si="34"/>
        <v>5</v>
      </c>
      <c r="P236" s="75">
        <f t="shared" si="32"/>
        <v>0</v>
      </c>
      <c r="Q236" s="77" t="str">
        <f>$D$127&amp;", "&amp;$D$140</f>
        <v xml:space="preserve">7E Saturation, 8B </v>
      </c>
      <c r="R236" s="88">
        <f t="shared" si="35"/>
        <v>0</v>
      </c>
      <c r="S236" s="77" t="s">
        <v>406</v>
      </c>
      <c r="T236" s="88">
        <f t="shared" si="35"/>
        <v>0</v>
      </c>
      <c r="U236" s="77" t="s">
        <v>406</v>
      </c>
      <c r="V236" s="88">
        <f t="shared" si="35"/>
        <v>0</v>
      </c>
      <c r="W236" s="77" t="s">
        <v>406</v>
      </c>
      <c r="X236" s="54" t="s">
        <v>406</v>
      </c>
    </row>
    <row r="237" spans="5:24">
      <c r="E237" s="47" t="str">
        <f>Strings!C238</f>
        <v>Chantage</v>
      </c>
      <c r="F237" s="47" t="str">
        <f>Strings!B238</f>
        <v>Drain</v>
      </c>
      <c r="K237" s="89" t="str">
        <f t="shared" si="31"/>
        <v>0EA</v>
      </c>
      <c r="L237" s="95" t="s">
        <v>1088</v>
      </c>
      <c r="M237" s="75">
        <f t="shared" si="36"/>
        <v>235</v>
      </c>
      <c r="N237" s="75" t="str">
        <f t="shared" si="33"/>
        <v/>
      </c>
      <c r="O237" s="75">
        <f t="shared" si="34"/>
        <v>5</v>
      </c>
      <c r="P237" s="75">
        <f t="shared" si="32"/>
        <v>0</v>
      </c>
      <c r="Q237" s="77" t="str">
        <f>$D$70&amp;", "&amp;$D$141</f>
        <v xml:space="preserve">45 Magic Sword, 8C </v>
      </c>
      <c r="R237" s="88">
        <f t="shared" si="35"/>
        <v>0</v>
      </c>
      <c r="S237" s="77" t="s">
        <v>406</v>
      </c>
      <c r="T237" s="88">
        <f t="shared" si="35"/>
        <v>0</v>
      </c>
      <c r="U237" s="77" t="s">
        <v>406</v>
      </c>
      <c r="V237" s="88">
        <f t="shared" si="35"/>
        <v>0</v>
      </c>
      <c r="W237" s="77" t="s">
        <v>406</v>
      </c>
      <c r="X237" s="54" t="s">
        <v>406</v>
      </c>
    </row>
    <row r="238" spans="5:24">
      <c r="E238" s="47" t="str">
        <f>Strings!C239</f>
        <v>Cherche</v>
      </c>
      <c r="F238" s="47" t="str">
        <f>Strings!B239</f>
        <v>Faith</v>
      </c>
      <c r="K238" s="89" t="str">
        <f t="shared" si="31"/>
        <v>0EB</v>
      </c>
      <c r="L238" s="95" t="s">
        <v>1262</v>
      </c>
      <c r="M238" s="75">
        <f t="shared" si="36"/>
        <v>236</v>
      </c>
      <c r="N238" s="75" t="str">
        <f t="shared" si="33"/>
        <v/>
      </c>
      <c r="O238" s="75">
        <f t="shared" si="34"/>
        <v>5</v>
      </c>
      <c r="P238" s="75">
        <f t="shared" si="32"/>
        <v>0</v>
      </c>
      <c r="Q238" s="77" t="str">
        <f>$D$70&amp;", "&amp;$D$141</f>
        <v xml:space="preserve">45 Magic Sword, 8C </v>
      </c>
      <c r="R238" s="88">
        <f t="shared" si="35"/>
        <v>0</v>
      </c>
      <c r="S238" s="77" t="s">
        <v>406</v>
      </c>
      <c r="T238" s="88">
        <f t="shared" si="35"/>
        <v>0</v>
      </c>
      <c r="U238" s="77" t="s">
        <v>406</v>
      </c>
      <c r="V238" s="88">
        <f t="shared" si="35"/>
        <v>0</v>
      </c>
      <c r="W238" s="77" t="s">
        <v>406</v>
      </c>
      <c r="X238" s="54" t="s">
        <v>406</v>
      </c>
    </row>
    <row r="239" spans="5:24">
      <c r="E239" s="47" t="str">
        <f>Strings!C240</f>
        <v>Setiemson</v>
      </c>
      <c r="F239" s="47" t="str">
        <f>Strings!B240</f>
        <v>Innocent</v>
      </c>
      <c r="K239" s="89" t="str">
        <f t="shared" si="31"/>
        <v>0EC</v>
      </c>
      <c r="L239" s="95" t="s">
        <v>1263</v>
      </c>
      <c r="M239" s="75">
        <f t="shared" si="36"/>
        <v>237</v>
      </c>
      <c r="N239" s="75" t="str">
        <f t="shared" si="33"/>
        <v/>
      </c>
      <c r="O239" s="75">
        <f t="shared" si="34"/>
        <v>5</v>
      </c>
      <c r="P239" s="75">
        <f t="shared" si="32"/>
        <v>0</v>
      </c>
      <c r="Q239" s="77" t="str">
        <f>$D$43&amp;", "&amp;$D$70&amp;", "&amp;$D$141</f>
        <v xml:space="preserve">2A White-aid, 45 Magic Sword, 8C </v>
      </c>
      <c r="R239" s="88">
        <f t="shared" si="35"/>
        <v>0</v>
      </c>
      <c r="S239" s="77" t="s">
        <v>406</v>
      </c>
      <c r="T239" s="88">
        <f t="shared" si="35"/>
        <v>0</v>
      </c>
      <c r="U239" s="77" t="s">
        <v>406</v>
      </c>
      <c r="V239" s="88">
        <f t="shared" si="35"/>
        <v>0</v>
      </c>
      <c r="W239" s="77" t="s">
        <v>406</v>
      </c>
      <c r="X239" s="54" t="s">
        <v>406</v>
      </c>
    </row>
    <row r="240" spans="5:24">
      <c r="E240" s="47" t="str">
        <f>Strings!C241</f>
        <v>Salty Rage</v>
      </c>
      <c r="F240" s="47" t="str">
        <f>Strings!B241</f>
        <v>Zombie</v>
      </c>
      <c r="K240" s="89" t="str">
        <f t="shared" si="31"/>
        <v>0ED</v>
      </c>
      <c r="L240" s="95" t="s">
        <v>1264</v>
      </c>
      <c r="M240" s="75">
        <f t="shared" si="36"/>
        <v>238</v>
      </c>
      <c r="N240" s="75" t="str">
        <f t="shared" si="33"/>
        <v/>
      </c>
      <c r="O240" s="75">
        <f t="shared" si="34"/>
        <v>5</v>
      </c>
      <c r="P240" s="75">
        <f t="shared" si="32"/>
        <v>0</v>
      </c>
      <c r="Q240" s="77" t="str">
        <f>$D$70&amp;", "&amp;$D$141</f>
        <v xml:space="preserve">45 Magic Sword, 8C </v>
      </c>
      <c r="R240" s="88">
        <f t="shared" si="35"/>
        <v>0</v>
      </c>
      <c r="S240" s="77" t="s">
        <v>406</v>
      </c>
      <c r="T240" s="88">
        <f t="shared" si="35"/>
        <v>0</v>
      </c>
      <c r="U240" s="77" t="s">
        <v>406</v>
      </c>
      <c r="V240" s="88">
        <f t="shared" si="35"/>
        <v>0</v>
      </c>
      <c r="W240" s="77" t="s">
        <v>406</v>
      </c>
      <c r="X240" s="54" t="s">
        <v>406</v>
      </c>
    </row>
    <row r="241" spans="5:24">
      <c r="E241" s="47" t="str">
        <f>Strings!C242</f>
        <v>Potion</v>
      </c>
      <c r="F241" s="47" t="str">
        <f>Strings!B242</f>
        <v>Silence</v>
      </c>
      <c r="K241" s="89" t="str">
        <f t="shared" si="31"/>
        <v>0EE</v>
      </c>
      <c r="L241" s="95" t="s">
        <v>1265</v>
      </c>
      <c r="M241" s="75">
        <f t="shared" si="36"/>
        <v>239</v>
      </c>
      <c r="N241" s="75" t="str">
        <f t="shared" si="33"/>
        <v/>
      </c>
      <c r="O241" s="75">
        <f t="shared" si="34"/>
        <v>5</v>
      </c>
      <c r="P241" s="75">
        <f t="shared" si="32"/>
        <v>0</v>
      </c>
      <c r="Q241" s="77" t="str">
        <f>$D$70&amp;", "&amp;$D$141</f>
        <v xml:space="preserve">45 Magic Sword, 8C </v>
      </c>
      <c r="R241" s="88">
        <f t="shared" si="35"/>
        <v>0</v>
      </c>
      <c r="S241" s="77" t="s">
        <v>406</v>
      </c>
      <c r="T241" s="88">
        <f t="shared" si="35"/>
        <v>0</v>
      </c>
      <c r="U241" s="77" t="s">
        <v>406</v>
      </c>
      <c r="V241" s="88">
        <f t="shared" si="35"/>
        <v>0</v>
      </c>
      <c r="W241" s="77" t="s">
        <v>406</v>
      </c>
      <c r="X241" s="54" t="s">
        <v>406</v>
      </c>
    </row>
    <row r="242" spans="5:24">
      <c r="E242" s="47" t="str">
        <f>Strings!C243</f>
        <v>Hi-Potion</v>
      </c>
      <c r="F242" s="47" t="str">
        <f>Strings!B243</f>
        <v>Berserk</v>
      </c>
      <c r="K242" s="89" t="str">
        <f t="shared" si="31"/>
        <v>0EF</v>
      </c>
      <c r="L242" s="95" t="s">
        <v>1093</v>
      </c>
      <c r="M242" s="75">
        <f t="shared" si="36"/>
        <v>240</v>
      </c>
      <c r="N242" s="75" t="str">
        <f t="shared" si="33"/>
        <v/>
      </c>
      <c r="O242" s="75">
        <f t="shared" si="34"/>
        <v>5</v>
      </c>
      <c r="P242" s="75">
        <f t="shared" si="32"/>
        <v>0</v>
      </c>
      <c r="Q242" s="77" t="str">
        <f>$D$70&amp;", "&amp;$D$141</f>
        <v xml:space="preserve">45 Magic Sword, 8C </v>
      </c>
      <c r="R242" s="88">
        <f t="shared" si="35"/>
        <v>0</v>
      </c>
      <c r="S242" s="77" t="s">
        <v>406</v>
      </c>
      <c r="T242" s="88">
        <f t="shared" si="35"/>
        <v>0</v>
      </c>
      <c r="U242" s="77" t="s">
        <v>406</v>
      </c>
      <c r="V242" s="88">
        <f t="shared" si="35"/>
        <v>0</v>
      </c>
      <c r="W242" s="77" t="s">
        <v>406</v>
      </c>
      <c r="X242" s="54" t="s">
        <v>406</v>
      </c>
    </row>
    <row r="243" spans="5:24">
      <c r="E243" s="47" t="str">
        <f>Strings!C244</f>
        <v>X-Potion</v>
      </c>
      <c r="F243" s="47" t="str">
        <f>Strings!B244</f>
        <v>Chicken</v>
      </c>
      <c r="K243" s="89" t="str">
        <f t="shared" si="31"/>
        <v>0F0</v>
      </c>
      <c r="L243" s="95" t="s">
        <v>1266</v>
      </c>
      <c r="M243" s="75">
        <f t="shared" si="36"/>
        <v>241</v>
      </c>
      <c r="N243" s="75" t="str">
        <f t="shared" si="33"/>
        <v/>
      </c>
      <c r="O243" s="75">
        <f t="shared" si="34"/>
        <v>5</v>
      </c>
      <c r="P243" s="75">
        <f t="shared" si="32"/>
        <v>0</v>
      </c>
      <c r="Q243" s="77" t="str">
        <f>$D$43&amp;", "&amp;$D$70&amp;", "&amp;$D$141</f>
        <v xml:space="preserve">2A White-aid, 45 Magic Sword, 8C </v>
      </c>
      <c r="R243" s="88">
        <f t="shared" si="35"/>
        <v>0</v>
      </c>
      <c r="S243" s="77" t="s">
        <v>406</v>
      </c>
      <c r="T243" s="88">
        <f t="shared" si="35"/>
        <v>0</v>
      </c>
      <c r="U243" s="77" t="s">
        <v>406</v>
      </c>
      <c r="V243" s="88">
        <f t="shared" si="35"/>
        <v>0</v>
      </c>
      <c r="W243" s="77" t="s">
        <v>406</v>
      </c>
      <c r="X243" s="54" t="s">
        <v>406</v>
      </c>
    </row>
    <row r="244" spans="5:24">
      <c r="E244" s="47" t="str">
        <f>Strings!C245</f>
        <v>Ether</v>
      </c>
      <c r="F244" s="47" t="str">
        <f>Strings!B245</f>
        <v>Confuse</v>
      </c>
      <c r="K244" s="89" t="str">
        <f t="shared" si="31"/>
        <v>0F1</v>
      </c>
      <c r="L244" s="95" t="s">
        <v>1267</v>
      </c>
      <c r="M244" s="75">
        <f t="shared" si="36"/>
        <v>242</v>
      </c>
      <c r="N244" s="75" t="str">
        <f t="shared" si="33"/>
        <v/>
      </c>
      <c r="O244" s="75">
        <f t="shared" si="34"/>
        <v>5</v>
      </c>
      <c r="P244" s="75">
        <f t="shared" si="32"/>
        <v>0</v>
      </c>
      <c r="Q244" s="77" t="str">
        <f>$D$70&amp;", "&amp;$D$141</f>
        <v xml:space="preserve">45 Magic Sword, 8C </v>
      </c>
      <c r="R244" s="88">
        <f t="shared" si="35"/>
        <v>0</v>
      </c>
      <c r="S244" s="77" t="s">
        <v>406</v>
      </c>
      <c r="T244" s="88">
        <f t="shared" si="35"/>
        <v>0</v>
      </c>
      <c r="U244" s="77" t="s">
        <v>406</v>
      </c>
      <c r="V244" s="88">
        <f t="shared" si="35"/>
        <v>0</v>
      </c>
      <c r="W244" s="77" t="s">
        <v>406</v>
      </c>
      <c r="X244" s="54" t="s">
        <v>406</v>
      </c>
    </row>
    <row r="245" spans="5:24">
      <c r="E245" s="47" t="str">
        <f>Strings!C246</f>
        <v>Hi-Ether</v>
      </c>
      <c r="F245" s="47" t="str">
        <f>Strings!B246</f>
        <v>Despair</v>
      </c>
      <c r="K245" s="89" t="str">
        <f t="shared" si="31"/>
        <v>0F2</v>
      </c>
      <c r="L245" s="95" t="s">
        <v>1268</v>
      </c>
      <c r="M245" s="75">
        <f t="shared" si="36"/>
        <v>243</v>
      </c>
      <c r="N245" s="75" t="str">
        <f t="shared" si="33"/>
        <v/>
      </c>
      <c r="O245" s="75">
        <f t="shared" si="34"/>
        <v>5</v>
      </c>
      <c r="P245" s="75">
        <f t="shared" si="32"/>
        <v>0</v>
      </c>
      <c r="Q245" s="77" t="str">
        <f>$D$70&amp;", "&amp;$D$141</f>
        <v xml:space="preserve">45 Magic Sword, 8C </v>
      </c>
      <c r="R245" s="88">
        <f t="shared" si="35"/>
        <v>0</v>
      </c>
      <c r="S245" s="77" t="s">
        <v>406</v>
      </c>
      <c r="T245" s="88">
        <f t="shared" si="35"/>
        <v>0</v>
      </c>
      <c r="U245" s="77" t="s">
        <v>406</v>
      </c>
      <c r="V245" s="88">
        <f t="shared" si="35"/>
        <v>0</v>
      </c>
      <c r="W245" s="77" t="s">
        <v>406</v>
      </c>
      <c r="X245" s="54" t="s">
        <v>406</v>
      </c>
    </row>
    <row r="246" spans="5:24">
      <c r="E246" s="47" t="str">
        <f>Strings!C247</f>
        <v>Elixir</v>
      </c>
      <c r="F246" s="47" t="str">
        <f>Strings!B247</f>
        <v>Don't Act</v>
      </c>
      <c r="K246" s="89" t="str">
        <f t="shared" si="31"/>
        <v>0F3</v>
      </c>
      <c r="L246" s="95" t="s">
        <v>1269</v>
      </c>
      <c r="M246" s="75">
        <f t="shared" si="36"/>
        <v>244</v>
      </c>
      <c r="N246" s="75" t="str">
        <f t="shared" si="33"/>
        <v/>
      </c>
      <c r="O246" s="75">
        <f t="shared" si="34"/>
        <v>5</v>
      </c>
      <c r="P246" s="75">
        <f t="shared" si="32"/>
        <v>0</v>
      </c>
      <c r="Q246" s="77" t="str">
        <f>$D$43&amp;", "&amp;$D$70&amp;", "&amp;$D$141</f>
        <v xml:space="preserve">2A White-aid, 45 Magic Sword, 8C </v>
      </c>
      <c r="R246" s="88">
        <f t="shared" si="35"/>
        <v>0</v>
      </c>
      <c r="S246" s="77" t="s">
        <v>406</v>
      </c>
      <c r="T246" s="88">
        <f t="shared" si="35"/>
        <v>0</v>
      </c>
      <c r="U246" s="77" t="s">
        <v>406</v>
      </c>
      <c r="V246" s="88">
        <f t="shared" si="35"/>
        <v>0</v>
      </c>
      <c r="W246" s="77" t="s">
        <v>406</v>
      </c>
      <c r="X246" s="54" t="s">
        <v>406</v>
      </c>
    </row>
    <row r="247" spans="5:24">
      <c r="E247" s="47" t="str">
        <f>Strings!C248</f>
        <v>Antidote</v>
      </c>
      <c r="F247" s="47" t="str">
        <f>Strings!B248</f>
        <v>Sleep</v>
      </c>
      <c r="K247" s="89" t="str">
        <f t="shared" si="31"/>
        <v>0F4</v>
      </c>
      <c r="L247" s="95" t="s">
        <v>1270</v>
      </c>
      <c r="M247" s="75">
        <f t="shared" si="36"/>
        <v>245</v>
      </c>
      <c r="N247" s="75" t="str">
        <f t="shared" si="33"/>
        <v/>
      </c>
      <c r="O247" s="75">
        <f t="shared" si="34"/>
        <v>5</v>
      </c>
      <c r="P247" s="75">
        <f t="shared" si="32"/>
        <v>0</v>
      </c>
      <c r="Q247" s="77" t="str">
        <f>$D$70&amp;", "&amp;$D$141</f>
        <v xml:space="preserve">45 Magic Sword, 8C </v>
      </c>
      <c r="R247" s="88">
        <f t="shared" si="35"/>
        <v>0</v>
      </c>
      <c r="S247" s="77" t="s">
        <v>406</v>
      </c>
      <c r="T247" s="88">
        <f t="shared" si="35"/>
        <v>0</v>
      </c>
      <c r="U247" s="77" t="s">
        <v>406</v>
      </c>
      <c r="V247" s="88">
        <f t="shared" si="35"/>
        <v>0</v>
      </c>
      <c r="W247" s="77" t="s">
        <v>406</v>
      </c>
      <c r="X247" s="54" t="s">
        <v>406</v>
      </c>
    </row>
    <row r="248" spans="5:24">
      <c r="E248" s="47" t="str">
        <f>Strings!C249</f>
        <v>Eye Drop</v>
      </c>
      <c r="F248" s="47" t="str">
        <f>Strings!B249</f>
        <v>Break</v>
      </c>
      <c r="K248" s="89" t="str">
        <f t="shared" si="31"/>
        <v>0F5</v>
      </c>
      <c r="L248" s="95" t="s">
        <v>1271</v>
      </c>
      <c r="M248" s="75">
        <f t="shared" si="36"/>
        <v>246</v>
      </c>
      <c r="N248" s="75" t="str">
        <f t="shared" si="33"/>
        <v/>
      </c>
      <c r="O248" s="75">
        <f t="shared" si="34"/>
        <v>5</v>
      </c>
      <c r="P248" s="75">
        <f t="shared" si="32"/>
        <v>0</v>
      </c>
      <c r="Q248" s="77" t="str">
        <f>$D$43&amp;", "&amp;$D$70&amp;", "&amp;$D$141</f>
        <v xml:space="preserve">2A White-aid, 45 Magic Sword, 8C </v>
      </c>
      <c r="R248" s="88">
        <f t="shared" si="35"/>
        <v>0</v>
      </c>
      <c r="S248" s="77" t="s">
        <v>406</v>
      </c>
      <c r="T248" s="88">
        <f t="shared" si="35"/>
        <v>0</v>
      </c>
      <c r="U248" s="77" t="s">
        <v>406</v>
      </c>
      <c r="V248" s="88">
        <f t="shared" si="35"/>
        <v>0</v>
      </c>
      <c r="W248" s="77" t="s">
        <v>406</v>
      </c>
      <c r="X248" s="54" t="s">
        <v>406</v>
      </c>
    </row>
    <row r="249" spans="5:24">
      <c r="E249" s="47" t="str">
        <f>Strings!C250</f>
        <v>Echo Grass</v>
      </c>
      <c r="F249" s="47" t="str">
        <f>Strings!B250</f>
        <v>Ice Bracelet</v>
      </c>
      <c r="K249" s="89" t="str">
        <f t="shared" si="31"/>
        <v>0F6</v>
      </c>
      <c r="L249" s="95" t="s">
        <v>1100</v>
      </c>
      <c r="M249" s="75">
        <f t="shared" si="36"/>
        <v>247</v>
      </c>
      <c r="N249" s="75" t="str">
        <f t="shared" si="33"/>
        <v/>
      </c>
      <c r="O249" s="75">
        <f t="shared" si="34"/>
        <v>5</v>
      </c>
      <c r="P249" s="75">
        <f t="shared" si="32"/>
        <v>0</v>
      </c>
      <c r="Q249" s="77" t="str">
        <f>$D$43&amp;", "&amp;$D$70&amp;", "&amp;$D$141</f>
        <v xml:space="preserve">2A White-aid, 45 Magic Sword, 8C </v>
      </c>
      <c r="R249" s="88">
        <f t="shared" si="35"/>
        <v>0</v>
      </c>
      <c r="S249" s="77" t="s">
        <v>406</v>
      </c>
      <c r="T249" s="88">
        <f t="shared" si="35"/>
        <v>0</v>
      </c>
      <c r="U249" s="77" t="s">
        <v>406</v>
      </c>
      <c r="V249" s="88">
        <f t="shared" si="35"/>
        <v>0</v>
      </c>
      <c r="W249" s="77" t="s">
        <v>406</v>
      </c>
      <c r="X249" s="54" t="s">
        <v>406</v>
      </c>
    </row>
    <row r="250" spans="5:24">
      <c r="E250" s="47" t="str">
        <f>Strings!C251</f>
        <v>Maiden's Kiss</v>
      </c>
      <c r="F250" s="47" t="str">
        <f>Strings!B251</f>
        <v>Fire Bracelet</v>
      </c>
      <c r="K250" s="89" t="str">
        <f t="shared" si="31"/>
        <v>0F7</v>
      </c>
      <c r="L250" s="95" t="s">
        <v>1272</v>
      </c>
      <c r="M250" s="75">
        <f t="shared" si="36"/>
        <v>248</v>
      </c>
      <c r="N250" s="75" t="str">
        <f t="shared" si="33"/>
        <v/>
      </c>
      <c r="O250" s="75">
        <f t="shared" si="34"/>
        <v>5</v>
      </c>
      <c r="P250" s="75">
        <f t="shared" si="32"/>
        <v>0</v>
      </c>
      <c r="Q250" s="77" t="str">
        <f>$D$70&amp;", "&amp;$D$141</f>
        <v xml:space="preserve">45 Magic Sword, 8C </v>
      </c>
      <c r="R250" s="88">
        <f t="shared" si="35"/>
        <v>0</v>
      </c>
      <c r="S250" s="77" t="s">
        <v>406</v>
      </c>
      <c r="T250" s="88">
        <f t="shared" si="35"/>
        <v>0</v>
      </c>
      <c r="U250" s="77" t="s">
        <v>406</v>
      </c>
      <c r="V250" s="88">
        <f t="shared" si="35"/>
        <v>0</v>
      </c>
      <c r="W250" s="77" t="s">
        <v>406</v>
      </c>
      <c r="X250" s="54" t="s">
        <v>406</v>
      </c>
    </row>
    <row r="251" spans="5:24">
      <c r="E251" s="47" t="str">
        <f>Strings!C252</f>
        <v>Soft</v>
      </c>
      <c r="F251" s="47" t="str">
        <f>Strings!B252</f>
        <v>Thnder Brcelet</v>
      </c>
      <c r="K251" s="89" t="str">
        <f t="shared" si="31"/>
        <v>0F8</v>
      </c>
      <c r="L251" s="95" t="s">
        <v>1273</v>
      </c>
      <c r="M251" s="75">
        <f t="shared" si="36"/>
        <v>249</v>
      </c>
      <c r="N251" s="75" t="str">
        <f t="shared" si="33"/>
        <v/>
      </c>
      <c r="O251" s="75">
        <f t="shared" si="34"/>
        <v>5</v>
      </c>
      <c r="P251" s="75">
        <f t="shared" si="32"/>
        <v>0</v>
      </c>
      <c r="Q251" s="77" t="str">
        <f t="shared" ref="Q251:Q258" si="38">$D$44&amp;", "&amp;$D$142</f>
        <v xml:space="preserve">2B Dragon, 8D </v>
      </c>
      <c r="R251" s="88">
        <f t="shared" si="35"/>
        <v>0</v>
      </c>
      <c r="S251" s="77" t="s">
        <v>406</v>
      </c>
      <c r="T251" s="88">
        <f t="shared" si="35"/>
        <v>0</v>
      </c>
      <c r="U251" s="77" t="s">
        <v>406</v>
      </c>
      <c r="V251" s="88">
        <f t="shared" si="35"/>
        <v>0</v>
      </c>
      <c r="W251" s="77" t="s">
        <v>406</v>
      </c>
      <c r="X251" s="54" t="s">
        <v>406</v>
      </c>
    </row>
    <row r="252" spans="5:24">
      <c r="E252" s="47" t="str">
        <f>Strings!C253</f>
        <v>Holy Water</v>
      </c>
      <c r="F252" s="47" t="str">
        <f>Strings!B253</f>
        <v>Dragon Tame</v>
      </c>
      <c r="K252" s="89" t="str">
        <f t="shared" si="31"/>
        <v>0F9</v>
      </c>
      <c r="L252" s="95" t="s">
        <v>1274</v>
      </c>
      <c r="M252" s="75">
        <f t="shared" si="36"/>
        <v>250</v>
      </c>
      <c r="N252" s="75" t="str">
        <f t="shared" si="33"/>
        <v/>
      </c>
      <c r="O252" s="75">
        <f t="shared" si="34"/>
        <v>5</v>
      </c>
      <c r="P252" s="75">
        <f t="shared" si="32"/>
        <v>0</v>
      </c>
      <c r="Q252" s="77" t="str">
        <f t="shared" si="38"/>
        <v xml:space="preserve">2B Dragon, 8D </v>
      </c>
      <c r="R252" s="88">
        <f t="shared" si="35"/>
        <v>0</v>
      </c>
      <c r="S252" s="77" t="s">
        <v>406</v>
      </c>
      <c r="T252" s="88">
        <f t="shared" si="35"/>
        <v>0</v>
      </c>
      <c r="U252" s="77" t="s">
        <v>406</v>
      </c>
      <c r="V252" s="88">
        <f t="shared" si="35"/>
        <v>0</v>
      </c>
      <c r="W252" s="77" t="s">
        <v>406</v>
      </c>
      <c r="X252" s="54" t="s">
        <v>406</v>
      </c>
    </row>
    <row r="253" spans="5:24">
      <c r="E253" s="47" t="str">
        <f>Strings!C254</f>
        <v>Remedy</v>
      </c>
      <c r="F253" s="47" t="str">
        <f>Strings!B254</f>
        <v>Dragon Care</v>
      </c>
      <c r="K253" s="89" t="str">
        <f t="shared" si="31"/>
        <v>0FA</v>
      </c>
      <c r="L253" s="95" t="s">
        <v>1275</v>
      </c>
      <c r="M253" s="75">
        <f t="shared" si="36"/>
        <v>251</v>
      </c>
      <c r="N253" s="75" t="str">
        <f t="shared" si="33"/>
        <v/>
      </c>
      <c r="O253" s="75">
        <f t="shared" si="34"/>
        <v>5</v>
      </c>
      <c r="P253" s="75">
        <f t="shared" si="32"/>
        <v>0</v>
      </c>
      <c r="Q253" s="77" t="str">
        <f t="shared" si="38"/>
        <v xml:space="preserve">2B Dragon, 8D </v>
      </c>
      <c r="R253" s="88">
        <f t="shared" si="35"/>
        <v>0</v>
      </c>
      <c r="S253" s="77" t="s">
        <v>406</v>
      </c>
      <c r="T253" s="88">
        <f t="shared" si="35"/>
        <v>0</v>
      </c>
      <c r="U253" s="77" t="s">
        <v>406</v>
      </c>
      <c r="V253" s="88">
        <f t="shared" si="35"/>
        <v>0</v>
      </c>
      <c r="W253" s="77" t="s">
        <v>406</v>
      </c>
      <c r="X253" s="54" t="s">
        <v>406</v>
      </c>
    </row>
    <row r="254" spans="5:24">
      <c r="E254" s="47" t="str">
        <f>Strings!C255</f>
        <v>Phoenix Down</v>
      </c>
      <c r="F254" s="47" t="str">
        <f>Strings!B255</f>
        <v>Dragon PowerUp</v>
      </c>
      <c r="K254" s="89" t="str">
        <f t="shared" si="31"/>
        <v>0FB</v>
      </c>
      <c r="L254" s="95" t="s">
        <v>1276</v>
      </c>
      <c r="M254" s="75">
        <f t="shared" si="36"/>
        <v>252</v>
      </c>
      <c r="N254" s="75" t="str">
        <f t="shared" si="33"/>
        <v/>
      </c>
      <c r="O254" s="75">
        <f t="shared" si="34"/>
        <v>5</v>
      </c>
      <c r="P254" s="75">
        <f t="shared" si="32"/>
        <v>0</v>
      </c>
      <c r="Q254" s="77" t="str">
        <f t="shared" si="38"/>
        <v xml:space="preserve">2B Dragon, 8D </v>
      </c>
      <c r="R254" s="88">
        <f t="shared" si="35"/>
        <v>0</v>
      </c>
      <c r="S254" s="77" t="s">
        <v>406</v>
      </c>
      <c r="T254" s="88">
        <f t="shared" si="35"/>
        <v>0</v>
      </c>
      <c r="U254" s="77" t="s">
        <v>406</v>
      </c>
      <c r="V254" s="88">
        <f t="shared" si="35"/>
        <v>0</v>
      </c>
      <c r="W254" s="77" t="s">
        <v>406</v>
      </c>
      <c r="X254" s="54" t="s">
        <v>406</v>
      </c>
    </row>
    <row r="255" spans="5:24">
      <c r="E255" s="47" t="str">
        <f>Strings!C256</f>
        <v/>
      </c>
      <c r="F255" s="47" t="str">
        <f>Strings!B256</f>
        <v>Dragon LevelUp</v>
      </c>
      <c r="K255" s="89" t="str">
        <f t="shared" si="31"/>
        <v>0FC</v>
      </c>
      <c r="L255" s="95" t="s">
        <v>1277</v>
      </c>
      <c r="M255" s="75">
        <f t="shared" si="36"/>
        <v>253</v>
      </c>
      <c r="N255" s="75" t="str">
        <f t="shared" si="33"/>
        <v/>
      </c>
      <c r="O255" s="75">
        <f t="shared" si="34"/>
        <v>5</v>
      </c>
      <c r="P255" s="75">
        <f t="shared" si="32"/>
        <v>0</v>
      </c>
      <c r="Q255" s="77" t="str">
        <f t="shared" si="38"/>
        <v xml:space="preserve">2B Dragon, 8D </v>
      </c>
      <c r="R255" s="88">
        <f t="shared" si="35"/>
        <v>0</v>
      </c>
      <c r="S255" s="77" t="s">
        <v>406</v>
      </c>
      <c r="T255" s="88">
        <f t="shared" si="35"/>
        <v>0</v>
      </c>
      <c r="U255" s="77" t="s">
        <v>406</v>
      </c>
      <c r="V255" s="88">
        <f t="shared" si="35"/>
        <v>0</v>
      </c>
      <c r="W255" s="77" t="s">
        <v>406</v>
      </c>
      <c r="X255" s="54" t="s">
        <v>406</v>
      </c>
    </row>
    <row r="256" spans="5:24">
      <c r="E256" s="47" t="str">
        <f>Strings!C257</f>
        <v/>
      </c>
      <c r="F256" s="47" t="str">
        <f>Strings!B257</f>
        <v>Holy Bracelet</v>
      </c>
      <c r="K256" s="89" t="str">
        <f t="shared" si="31"/>
        <v>0FD</v>
      </c>
      <c r="L256" s="95" t="s">
        <v>1278</v>
      </c>
      <c r="M256" s="75">
        <f t="shared" si="36"/>
        <v>254</v>
      </c>
      <c r="N256" s="75" t="str">
        <f t="shared" si="33"/>
        <v/>
      </c>
      <c r="O256" s="75">
        <f t="shared" si="34"/>
        <v>5</v>
      </c>
      <c r="P256" s="75">
        <f t="shared" si="32"/>
        <v>0</v>
      </c>
      <c r="Q256" s="77" t="str">
        <f t="shared" si="38"/>
        <v xml:space="preserve">2B Dragon, 8D </v>
      </c>
      <c r="R256" s="88">
        <f t="shared" si="35"/>
        <v>0</v>
      </c>
      <c r="S256" s="77" t="s">
        <v>406</v>
      </c>
      <c r="T256" s="88">
        <f t="shared" si="35"/>
        <v>0</v>
      </c>
      <c r="U256" s="77" t="s">
        <v>406</v>
      </c>
      <c r="V256" s="88">
        <f t="shared" si="35"/>
        <v>0</v>
      </c>
      <c r="W256" s="77" t="s">
        <v>406</v>
      </c>
      <c r="X256" s="54" t="s">
        <v>406</v>
      </c>
    </row>
    <row r="257" spans="6:24">
      <c r="F257" s="47" t="str">
        <f>Strings!B258</f>
        <v>Shock!</v>
      </c>
      <c r="K257" s="89" t="str">
        <f t="shared" si="31"/>
        <v>0FE</v>
      </c>
      <c r="L257" s="95" t="s">
        <v>1279</v>
      </c>
      <c r="M257" s="75">
        <f t="shared" si="36"/>
        <v>255</v>
      </c>
      <c r="N257" s="75" t="str">
        <f t="shared" si="33"/>
        <v/>
      </c>
      <c r="O257" s="75">
        <f t="shared" si="34"/>
        <v>5</v>
      </c>
      <c r="P257" s="75">
        <f t="shared" si="32"/>
        <v>0</v>
      </c>
      <c r="Q257" s="77" t="str">
        <f t="shared" si="38"/>
        <v xml:space="preserve">2B Dragon, 8D </v>
      </c>
      <c r="R257" s="88">
        <f t="shared" si="35"/>
        <v>0</v>
      </c>
      <c r="S257" s="77" t="s">
        <v>406</v>
      </c>
      <c r="T257" s="88">
        <f t="shared" si="35"/>
        <v>0</v>
      </c>
      <c r="U257" s="77" t="s">
        <v>406</v>
      </c>
      <c r="V257" s="88">
        <f t="shared" si="35"/>
        <v>0</v>
      </c>
      <c r="W257" s="77" t="s">
        <v>406</v>
      </c>
      <c r="X257" s="54" t="s">
        <v>406</v>
      </c>
    </row>
    <row r="258" spans="6:24">
      <c r="F258" s="47" t="str">
        <f>Strings!B259</f>
        <v>Braver</v>
      </c>
      <c r="K258" s="89" t="str">
        <f t="shared" si="31"/>
        <v>0FF</v>
      </c>
      <c r="L258" s="95" t="s">
        <v>1280</v>
      </c>
      <c r="M258" s="75">
        <f t="shared" si="36"/>
        <v>256</v>
      </c>
      <c r="N258" s="75" t="str">
        <f t="shared" si="33"/>
        <v/>
      </c>
      <c r="O258" s="75">
        <f t="shared" si="34"/>
        <v>5</v>
      </c>
      <c r="P258" s="75">
        <f t="shared" si="32"/>
        <v>0</v>
      </c>
      <c r="Q258" s="77" t="str">
        <f t="shared" si="38"/>
        <v xml:space="preserve">2B Dragon, 8D </v>
      </c>
      <c r="R258" s="88">
        <f t="shared" si="35"/>
        <v>0</v>
      </c>
      <c r="S258" s="77" t="s">
        <v>406</v>
      </c>
      <c r="T258" s="88">
        <f t="shared" si="35"/>
        <v>0</v>
      </c>
      <c r="U258" s="77" t="s">
        <v>406</v>
      </c>
      <c r="V258" s="88">
        <f t="shared" si="35"/>
        <v>0</v>
      </c>
      <c r="W258" s="77" t="s">
        <v>406</v>
      </c>
      <c r="X258" s="54" t="s">
        <v>406</v>
      </c>
    </row>
    <row r="259" spans="6:24">
      <c r="F259" s="47" t="str">
        <f>Strings!B260</f>
        <v>Cross-slash</v>
      </c>
      <c r="K259" s="89" t="str">
        <f t="shared" ref="K259:K284" si="39">DEC2HEX(ROW()-3,3)</f>
        <v>100</v>
      </c>
      <c r="L259" s="95" t="s">
        <v>1281</v>
      </c>
      <c r="M259" s="75">
        <f t="shared" si="36"/>
        <v>257</v>
      </c>
      <c r="N259" s="75" t="str">
        <f t="shared" si="33"/>
        <v/>
      </c>
      <c r="O259" s="75">
        <f t="shared" si="34"/>
        <v>5</v>
      </c>
      <c r="P259" s="75">
        <f t="shared" ref="P259:P322" si="40">IF(AND(LEN(Q259)=0,LEN(S259)=0,LEN(U259)=0,LEN(W259)=0),1,0)</f>
        <v>0</v>
      </c>
      <c r="Q259" s="77" t="str">
        <f>$D$70</f>
        <v>45 Magic Sword</v>
      </c>
      <c r="R259" s="88">
        <f t="shared" si="35"/>
        <v>0</v>
      </c>
      <c r="S259" s="77" t="s">
        <v>406</v>
      </c>
      <c r="T259" s="88">
        <f t="shared" si="35"/>
        <v>0</v>
      </c>
      <c r="U259" s="77" t="s">
        <v>406</v>
      </c>
      <c r="V259" s="88">
        <f t="shared" si="35"/>
        <v>0</v>
      </c>
      <c r="W259" s="77" t="s">
        <v>406</v>
      </c>
      <c r="X259" s="54" t="s">
        <v>406</v>
      </c>
    </row>
    <row r="260" spans="6:24">
      <c r="F260" s="47" t="str">
        <f>Strings!B261</f>
        <v>Blade Beam</v>
      </c>
      <c r="K260" s="89" t="str">
        <f t="shared" si="39"/>
        <v>101</v>
      </c>
      <c r="L260" s="95" t="s">
        <v>1282</v>
      </c>
      <c r="M260" s="75">
        <f t="shared" si="36"/>
        <v>258</v>
      </c>
      <c r="N260" s="75" t="str">
        <f t="shared" ref="N260:N323" si="41">IFERROR(DEC2HEX(MATCH(M260,$O$3:$O$514,0)-1,3)&amp;", ","")</f>
        <v/>
      </c>
      <c r="O260" s="75">
        <f t="shared" ref="O260:O323" si="42">O259+P260</f>
        <v>5</v>
      </c>
      <c r="P260" s="75">
        <f t="shared" si="40"/>
        <v>0</v>
      </c>
      <c r="Q260" s="77" t="str">
        <f t="shared" ref="Q260:Q267" si="43">$D$42</f>
        <v>29 Limit</v>
      </c>
      <c r="R260" s="88">
        <f t="shared" ref="R260:V323" si="44">$P260</f>
        <v>0</v>
      </c>
      <c r="S260" s="77" t="s">
        <v>406</v>
      </c>
      <c r="T260" s="88">
        <f t="shared" si="44"/>
        <v>0</v>
      </c>
      <c r="U260" s="77" t="s">
        <v>406</v>
      </c>
      <c r="V260" s="88">
        <f t="shared" si="44"/>
        <v>0</v>
      </c>
      <c r="W260" s="77" t="s">
        <v>406</v>
      </c>
      <c r="X260" s="54" t="s">
        <v>406</v>
      </c>
    </row>
    <row r="261" spans="6:24">
      <c r="F261" s="47" t="str">
        <f>Strings!B262</f>
        <v>Climhazzard</v>
      </c>
      <c r="K261" s="89" t="str">
        <f t="shared" si="39"/>
        <v>102</v>
      </c>
      <c r="L261" s="95" t="s">
        <v>1283</v>
      </c>
      <c r="M261" s="75">
        <f t="shared" ref="M261:M324" si="45">M260+1</f>
        <v>259</v>
      </c>
      <c r="N261" s="75" t="str">
        <f t="shared" si="41"/>
        <v/>
      </c>
      <c r="O261" s="75">
        <f t="shared" si="42"/>
        <v>5</v>
      </c>
      <c r="P261" s="75">
        <f t="shared" si="40"/>
        <v>0</v>
      </c>
      <c r="Q261" s="77" t="str">
        <f t="shared" si="43"/>
        <v>29 Limit</v>
      </c>
      <c r="R261" s="88">
        <f t="shared" si="44"/>
        <v>0</v>
      </c>
      <c r="S261" s="77" t="s">
        <v>406</v>
      </c>
      <c r="T261" s="88">
        <f t="shared" si="44"/>
        <v>0</v>
      </c>
      <c r="U261" s="77" t="s">
        <v>406</v>
      </c>
      <c r="V261" s="88">
        <f t="shared" si="44"/>
        <v>0</v>
      </c>
      <c r="W261" s="77" t="s">
        <v>406</v>
      </c>
      <c r="X261" s="54" t="s">
        <v>406</v>
      </c>
    </row>
    <row r="262" spans="6:24">
      <c r="F262" s="47" t="str">
        <f>Strings!B263</f>
        <v>Meteorain</v>
      </c>
      <c r="K262" s="89" t="str">
        <f t="shared" si="39"/>
        <v>103</v>
      </c>
      <c r="L262" s="95" t="s">
        <v>1284</v>
      </c>
      <c r="M262" s="75">
        <f t="shared" si="45"/>
        <v>260</v>
      </c>
      <c r="N262" s="75" t="str">
        <f t="shared" si="41"/>
        <v/>
      </c>
      <c r="O262" s="75">
        <f t="shared" si="42"/>
        <v>5</v>
      </c>
      <c r="P262" s="75">
        <f t="shared" si="40"/>
        <v>0</v>
      </c>
      <c r="Q262" s="77" t="str">
        <f t="shared" si="43"/>
        <v>29 Limit</v>
      </c>
      <c r="R262" s="88">
        <f t="shared" si="44"/>
        <v>0</v>
      </c>
      <c r="S262" s="77" t="s">
        <v>406</v>
      </c>
      <c r="T262" s="88">
        <f t="shared" si="44"/>
        <v>0</v>
      </c>
      <c r="U262" s="77" t="s">
        <v>406</v>
      </c>
      <c r="V262" s="88">
        <f t="shared" si="44"/>
        <v>0</v>
      </c>
      <c r="W262" s="77" t="s">
        <v>406</v>
      </c>
      <c r="X262" s="54" t="s">
        <v>406</v>
      </c>
    </row>
    <row r="263" spans="6:24">
      <c r="F263" s="47" t="str">
        <f>Strings!B264</f>
        <v>Finish Touch</v>
      </c>
      <c r="K263" s="89" t="str">
        <f t="shared" si="39"/>
        <v>104</v>
      </c>
      <c r="L263" s="95" t="s">
        <v>1285</v>
      </c>
      <c r="M263" s="75">
        <f t="shared" si="45"/>
        <v>261</v>
      </c>
      <c r="N263" s="75" t="str">
        <f t="shared" si="41"/>
        <v/>
      </c>
      <c r="O263" s="75">
        <f t="shared" si="42"/>
        <v>5</v>
      </c>
      <c r="P263" s="75">
        <f t="shared" si="40"/>
        <v>0</v>
      </c>
      <c r="Q263" s="77" t="str">
        <f t="shared" si="43"/>
        <v>29 Limit</v>
      </c>
      <c r="R263" s="88">
        <f t="shared" si="44"/>
        <v>0</v>
      </c>
      <c r="S263" s="77" t="s">
        <v>406</v>
      </c>
      <c r="T263" s="88">
        <f t="shared" si="44"/>
        <v>0</v>
      </c>
      <c r="U263" s="77" t="s">
        <v>406</v>
      </c>
      <c r="V263" s="88">
        <f t="shared" si="44"/>
        <v>0</v>
      </c>
      <c r="W263" s="77" t="s">
        <v>406</v>
      </c>
      <c r="X263" s="54" t="s">
        <v>406</v>
      </c>
    </row>
    <row r="264" spans="6:24">
      <c r="F264" s="47" t="str">
        <f>Strings!B265</f>
        <v>Omnislash</v>
      </c>
      <c r="K264" s="89" t="str">
        <f t="shared" si="39"/>
        <v>105</v>
      </c>
      <c r="L264" s="95" t="s">
        <v>1286</v>
      </c>
      <c r="M264" s="75">
        <f t="shared" si="45"/>
        <v>262</v>
      </c>
      <c r="N264" s="75" t="str">
        <f t="shared" si="41"/>
        <v/>
      </c>
      <c r="O264" s="75">
        <f t="shared" si="42"/>
        <v>5</v>
      </c>
      <c r="P264" s="75">
        <f t="shared" si="40"/>
        <v>0</v>
      </c>
      <c r="Q264" s="77" t="str">
        <f t="shared" si="43"/>
        <v>29 Limit</v>
      </c>
      <c r="R264" s="88">
        <f t="shared" si="44"/>
        <v>0</v>
      </c>
      <c r="S264" s="77" t="s">
        <v>406</v>
      </c>
      <c r="T264" s="88">
        <f t="shared" si="44"/>
        <v>0</v>
      </c>
      <c r="U264" s="77" t="s">
        <v>406</v>
      </c>
      <c r="V264" s="88">
        <f t="shared" si="44"/>
        <v>0</v>
      </c>
      <c r="W264" s="77" t="s">
        <v>406</v>
      </c>
      <c r="X264" s="54" t="s">
        <v>406</v>
      </c>
    </row>
    <row r="265" spans="6:24">
      <c r="F265" s="47" t="str">
        <f>Strings!B266</f>
        <v>Cherry Blossom</v>
      </c>
      <c r="K265" s="89" t="str">
        <f t="shared" si="39"/>
        <v>106</v>
      </c>
      <c r="L265" s="95" t="s">
        <v>1287</v>
      </c>
      <c r="M265" s="75">
        <f t="shared" si="45"/>
        <v>263</v>
      </c>
      <c r="N265" s="75" t="str">
        <f t="shared" si="41"/>
        <v/>
      </c>
      <c r="O265" s="75">
        <f t="shared" si="42"/>
        <v>5</v>
      </c>
      <c r="P265" s="75">
        <f t="shared" si="40"/>
        <v>0</v>
      </c>
      <c r="Q265" s="77" t="str">
        <f t="shared" si="43"/>
        <v>29 Limit</v>
      </c>
      <c r="R265" s="88">
        <f t="shared" si="44"/>
        <v>0</v>
      </c>
      <c r="S265" s="77" t="s">
        <v>406</v>
      </c>
      <c r="T265" s="88">
        <f t="shared" si="44"/>
        <v>0</v>
      </c>
      <c r="U265" s="77" t="s">
        <v>406</v>
      </c>
      <c r="V265" s="88">
        <f t="shared" si="44"/>
        <v>0</v>
      </c>
      <c r="W265" s="77" t="s">
        <v>406</v>
      </c>
      <c r="X265" s="54" t="s">
        <v>406</v>
      </c>
    </row>
    <row r="266" spans="6:24">
      <c r="F266" s="47" t="str">
        <f>Strings!B267</f>
        <v>Choco Attack</v>
      </c>
      <c r="K266" s="89" t="str">
        <f t="shared" si="39"/>
        <v>107</v>
      </c>
      <c r="L266" s="95" t="s">
        <v>1288</v>
      </c>
      <c r="M266" s="75">
        <f t="shared" si="45"/>
        <v>264</v>
      </c>
      <c r="N266" s="75" t="str">
        <f t="shared" si="41"/>
        <v/>
      </c>
      <c r="O266" s="75">
        <f t="shared" si="42"/>
        <v>5</v>
      </c>
      <c r="P266" s="75">
        <f t="shared" si="40"/>
        <v>0</v>
      </c>
      <c r="Q266" s="77" t="str">
        <f t="shared" si="43"/>
        <v>29 Limit</v>
      </c>
      <c r="R266" s="88">
        <f t="shared" si="44"/>
        <v>0</v>
      </c>
      <c r="S266" s="77" t="s">
        <v>406</v>
      </c>
      <c r="T266" s="88">
        <f t="shared" si="44"/>
        <v>0</v>
      </c>
      <c r="U266" s="77" t="s">
        <v>406</v>
      </c>
      <c r="V266" s="88">
        <f t="shared" si="44"/>
        <v>0</v>
      </c>
      <c r="W266" s="77" t="s">
        <v>406</v>
      </c>
      <c r="X266" s="54" t="s">
        <v>406</v>
      </c>
    </row>
    <row r="267" spans="6:24">
      <c r="F267" s="47" t="str">
        <f>Strings!B268</f>
        <v>Choco Ball</v>
      </c>
      <c r="K267" s="89" t="str">
        <f t="shared" si="39"/>
        <v>108</v>
      </c>
      <c r="L267" s="95" t="s">
        <v>1289</v>
      </c>
      <c r="M267" s="75">
        <f t="shared" si="45"/>
        <v>265</v>
      </c>
      <c r="N267" s="75" t="str">
        <f t="shared" si="41"/>
        <v/>
      </c>
      <c r="O267" s="75">
        <f t="shared" si="42"/>
        <v>5</v>
      </c>
      <c r="P267" s="75">
        <f t="shared" si="40"/>
        <v>0</v>
      </c>
      <c r="Q267" s="77" t="str">
        <f t="shared" si="43"/>
        <v>29 Limit</v>
      </c>
      <c r="R267" s="88">
        <f t="shared" si="44"/>
        <v>0</v>
      </c>
      <c r="S267" s="77" t="s">
        <v>406</v>
      </c>
      <c r="T267" s="88">
        <f t="shared" si="44"/>
        <v>0</v>
      </c>
      <c r="U267" s="77" t="s">
        <v>406</v>
      </c>
      <c r="V267" s="88">
        <f t="shared" si="44"/>
        <v>0</v>
      </c>
      <c r="W267" s="77" t="s">
        <v>406</v>
      </c>
      <c r="X267" s="54" t="s">
        <v>406</v>
      </c>
    </row>
    <row r="268" spans="6:24">
      <c r="F268" s="47" t="str">
        <f>Strings!B269</f>
        <v>Choco Meteor</v>
      </c>
      <c r="K268" s="89" t="str">
        <f t="shared" si="39"/>
        <v>109</v>
      </c>
      <c r="L268" s="95" t="s">
        <v>1290</v>
      </c>
      <c r="M268" s="75">
        <f t="shared" si="45"/>
        <v>266</v>
      </c>
      <c r="N268" s="75" t="str">
        <f t="shared" si="41"/>
        <v/>
      </c>
      <c r="O268" s="75">
        <f t="shared" si="42"/>
        <v>5</v>
      </c>
      <c r="P268" s="75">
        <f t="shared" si="40"/>
        <v>0</v>
      </c>
      <c r="Q268" s="77" t="str">
        <f>$D$177&amp;", "&amp;$D$178&amp;", "&amp;$D$179</f>
        <v>B0 Chocobo, B1 Black Chocobo, B2 Red Chocobo</v>
      </c>
      <c r="R268" s="88">
        <f t="shared" si="44"/>
        <v>0</v>
      </c>
      <c r="S268" s="77" t="s">
        <v>406</v>
      </c>
      <c r="T268" s="88">
        <f t="shared" si="44"/>
        <v>0</v>
      </c>
      <c r="U268" s="77" t="s">
        <v>406</v>
      </c>
      <c r="V268" s="88">
        <f t="shared" si="44"/>
        <v>0</v>
      </c>
      <c r="W268" s="77" t="s">
        <v>406</v>
      </c>
      <c r="X268" s="54" t="s">
        <v>406</v>
      </c>
    </row>
    <row r="269" spans="6:24">
      <c r="F269" s="47" t="str">
        <f>Strings!B270</f>
        <v>Choco Esuna</v>
      </c>
      <c r="K269" s="89" t="str">
        <f t="shared" si="39"/>
        <v>10A</v>
      </c>
      <c r="L269" s="95" t="s">
        <v>1291</v>
      </c>
      <c r="M269" s="75">
        <f t="shared" si="45"/>
        <v>267</v>
      </c>
      <c r="N269" s="75" t="str">
        <f t="shared" si="41"/>
        <v/>
      </c>
      <c r="O269" s="75">
        <f t="shared" si="42"/>
        <v>5</v>
      </c>
      <c r="P269" s="75">
        <f t="shared" si="40"/>
        <v>0</v>
      </c>
      <c r="Q269" s="77" t="str">
        <f>$D$178&amp;", "&amp;$D$179</f>
        <v>B1 Black Chocobo, B2 Red Chocobo</v>
      </c>
      <c r="R269" s="88">
        <f t="shared" si="44"/>
        <v>0</v>
      </c>
      <c r="S269" s="77" t="s">
        <v>406</v>
      </c>
      <c r="T269" s="88">
        <f t="shared" si="44"/>
        <v>0</v>
      </c>
      <c r="U269" s="77" t="s">
        <v>406</v>
      </c>
      <c r="V269" s="88">
        <f t="shared" si="44"/>
        <v>0</v>
      </c>
      <c r="W269" s="77" t="s">
        <v>406</v>
      </c>
      <c r="X269" s="54" t="s">
        <v>406</v>
      </c>
    </row>
    <row r="270" spans="6:24">
      <c r="F270" s="47" t="str">
        <f>Strings!B271</f>
        <v>Choco Cure</v>
      </c>
      <c r="K270" s="89" t="str">
        <f t="shared" si="39"/>
        <v>10B</v>
      </c>
      <c r="L270" s="95" t="s">
        <v>1292</v>
      </c>
      <c r="M270" s="75">
        <f t="shared" si="45"/>
        <v>268</v>
      </c>
      <c r="N270" s="75" t="str">
        <f t="shared" si="41"/>
        <v/>
      </c>
      <c r="O270" s="75">
        <f t="shared" si="42"/>
        <v>5</v>
      </c>
      <c r="P270" s="75">
        <f t="shared" si="40"/>
        <v>0</v>
      </c>
      <c r="Q270" s="77" t="str">
        <f>$D$178&amp;", "&amp;$D$179</f>
        <v>B1 Black Chocobo, B2 Red Chocobo</v>
      </c>
      <c r="R270" s="88">
        <f t="shared" si="44"/>
        <v>0</v>
      </c>
      <c r="S270" s="77" t="s">
        <v>406</v>
      </c>
      <c r="T270" s="88">
        <f t="shared" si="44"/>
        <v>0</v>
      </c>
      <c r="U270" s="77" t="s">
        <v>406</v>
      </c>
      <c r="V270" s="88">
        <f t="shared" si="44"/>
        <v>0</v>
      </c>
      <c r="W270" s="77" t="s">
        <v>406</v>
      </c>
      <c r="X270" s="54" t="s">
        <v>406</v>
      </c>
    </row>
    <row r="271" spans="6:24">
      <c r="F271" s="47" t="str">
        <f>Strings!B272</f>
        <v>Tackle</v>
      </c>
      <c r="K271" s="89" t="str">
        <f t="shared" si="39"/>
        <v>10C</v>
      </c>
      <c r="L271" s="95" t="s">
        <v>1293</v>
      </c>
      <c r="M271" s="75">
        <f t="shared" si="45"/>
        <v>269</v>
      </c>
      <c r="N271" s="75" t="str">
        <f t="shared" si="41"/>
        <v/>
      </c>
      <c r="O271" s="75">
        <f t="shared" si="42"/>
        <v>5</v>
      </c>
      <c r="P271" s="75">
        <f t="shared" si="40"/>
        <v>0</v>
      </c>
      <c r="Q271" s="77" t="str">
        <f>$D$177&amp;", "&amp;$D$178</f>
        <v>B0 Chocobo, B1 Black Chocobo</v>
      </c>
      <c r="R271" s="88">
        <f t="shared" si="44"/>
        <v>0</v>
      </c>
      <c r="S271" s="77" t="s">
        <v>406</v>
      </c>
      <c r="T271" s="88">
        <f t="shared" si="44"/>
        <v>0</v>
      </c>
      <c r="U271" s="77" t="s">
        <v>406</v>
      </c>
      <c r="V271" s="88">
        <f t="shared" si="44"/>
        <v>0</v>
      </c>
      <c r="W271" s="77" t="s">
        <v>406</v>
      </c>
      <c r="X271" s="54" t="s">
        <v>406</v>
      </c>
    </row>
    <row r="272" spans="6:24">
      <c r="F272" s="47" t="str">
        <f>Strings!B273</f>
        <v>Goblin Punch</v>
      </c>
      <c r="K272" s="89" t="str">
        <f t="shared" si="39"/>
        <v>10D</v>
      </c>
      <c r="L272" s="95" t="s">
        <v>1294</v>
      </c>
      <c r="M272" s="75">
        <f t="shared" si="45"/>
        <v>270</v>
      </c>
      <c r="N272" s="75" t="str">
        <f t="shared" si="41"/>
        <v/>
      </c>
      <c r="O272" s="75">
        <f t="shared" si="42"/>
        <v>5</v>
      </c>
      <c r="P272" s="75">
        <f t="shared" si="40"/>
        <v>0</v>
      </c>
      <c r="Q272" s="77" t="str">
        <f>$D$177&amp;", "&amp;$D$179</f>
        <v>B0 Chocobo, B2 Red Chocobo</v>
      </c>
      <c r="R272" s="88">
        <f t="shared" si="44"/>
        <v>0</v>
      </c>
      <c r="S272" s="77" t="s">
        <v>406</v>
      </c>
      <c r="T272" s="88">
        <f t="shared" si="44"/>
        <v>0</v>
      </c>
      <c r="U272" s="77" t="s">
        <v>406</v>
      </c>
      <c r="V272" s="88">
        <f t="shared" si="44"/>
        <v>0</v>
      </c>
      <c r="W272" s="77" t="s">
        <v>406</v>
      </c>
      <c r="X272" s="54" t="s">
        <v>406</v>
      </c>
    </row>
    <row r="273" spans="6:24">
      <c r="F273" s="47" t="str">
        <f>Strings!B274</f>
        <v>Turn Punch</v>
      </c>
      <c r="K273" s="89" t="str">
        <f t="shared" si="39"/>
        <v>10E</v>
      </c>
      <c r="L273" s="95" t="s">
        <v>1295</v>
      </c>
      <c r="M273" s="75">
        <f t="shared" si="45"/>
        <v>271</v>
      </c>
      <c r="N273" s="75" t="str">
        <f t="shared" si="41"/>
        <v/>
      </c>
      <c r="O273" s="75">
        <f t="shared" si="42"/>
        <v>5</v>
      </c>
      <c r="P273" s="75">
        <f t="shared" si="40"/>
        <v>0</v>
      </c>
      <c r="Q273" s="77" t="str">
        <f>$D$180&amp;", "&amp;$D$181&amp;", "&amp;$D$182</f>
        <v>B3 Goblin, B4 Black Goblin, B5 Gobbledeguck</v>
      </c>
      <c r="R273" s="88">
        <f t="shared" si="44"/>
        <v>0</v>
      </c>
      <c r="S273" s="77" t="s">
        <v>406</v>
      </c>
      <c r="T273" s="88">
        <f t="shared" si="44"/>
        <v>0</v>
      </c>
      <c r="U273" s="77" t="s">
        <v>406</v>
      </c>
      <c r="V273" s="88">
        <f t="shared" si="44"/>
        <v>0</v>
      </c>
      <c r="W273" s="77" t="s">
        <v>406</v>
      </c>
      <c r="X273" s="54" t="s">
        <v>406</v>
      </c>
    </row>
    <row r="274" spans="6:24">
      <c r="F274" s="47" t="str">
        <f>Strings!B275</f>
        <v>Eye Gouge</v>
      </c>
      <c r="K274" s="89" t="str">
        <f t="shared" si="39"/>
        <v>10F</v>
      </c>
      <c r="L274" s="95" t="s">
        <v>1296</v>
      </c>
      <c r="M274" s="75">
        <f t="shared" si="45"/>
        <v>272</v>
      </c>
      <c r="N274" s="75" t="str">
        <f t="shared" si="41"/>
        <v/>
      </c>
      <c r="O274" s="75">
        <f t="shared" si="42"/>
        <v>5</v>
      </c>
      <c r="P274" s="75">
        <f t="shared" si="40"/>
        <v>0</v>
      </c>
      <c r="Q274" s="77" t="str">
        <f>$D$180&amp;", "&amp;$D$181&amp;", "&amp;$D$182</f>
        <v>B3 Goblin, B4 Black Goblin, B5 Gobbledeguck</v>
      </c>
      <c r="R274" s="88">
        <f t="shared" si="44"/>
        <v>0</v>
      </c>
      <c r="S274" s="77" t="s">
        <v>406</v>
      </c>
      <c r="T274" s="88">
        <f t="shared" si="44"/>
        <v>0</v>
      </c>
      <c r="U274" s="77" t="s">
        <v>406</v>
      </c>
      <c r="V274" s="88">
        <f t="shared" si="44"/>
        <v>0</v>
      </c>
      <c r="W274" s="77" t="s">
        <v>406</v>
      </c>
      <c r="X274" s="54" t="s">
        <v>406</v>
      </c>
    </row>
    <row r="275" spans="6:24">
      <c r="F275" s="47" t="str">
        <f>Strings!B276</f>
        <v>Mutilate</v>
      </c>
      <c r="K275" s="89" t="str">
        <f t="shared" si="39"/>
        <v>110</v>
      </c>
      <c r="L275" s="95" t="s">
        <v>1297</v>
      </c>
      <c r="M275" s="75">
        <f t="shared" si="45"/>
        <v>273</v>
      </c>
      <c r="N275" s="75" t="str">
        <f t="shared" si="41"/>
        <v/>
      </c>
      <c r="O275" s="75">
        <f t="shared" si="42"/>
        <v>5</v>
      </c>
      <c r="P275" s="75">
        <f t="shared" si="40"/>
        <v>0</v>
      </c>
      <c r="Q275" s="77" t="str">
        <f>$D$181</f>
        <v>B4 Black Goblin</v>
      </c>
      <c r="R275" s="88">
        <f t="shared" si="44"/>
        <v>0</v>
      </c>
      <c r="S275" s="77" t="s">
        <v>406</v>
      </c>
      <c r="T275" s="88">
        <f t="shared" si="44"/>
        <v>0</v>
      </c>
      <c r="U275" s="77" t="s">
        <v>406</v>
      </c>
      <c r="V275" s="88">
        <f t="shared" si="44"/>
        <v>0</v>
      </c>
      <c r="W275" s="77" t="s">
        <v>406</v>
      </c>
      <c r="X275" s="54" t="s">
        <v>406</v>
      </c>
    </row>
    <row r="276" spans="6:24">
      <c r="F276" s="47" t="str">
        <f>Strings!B277</f>
        <v>Bite</v>
      </c>
      <c r="K276" s="89" t="str">
        <f t="shared" si="39"/>
        <v>111</v>
      </c>
      <c r="L276" s="95" t="s">
        <v>1298</v>
      </c>
      <c r="M276" s="75">
        <f t="shared" si="45"/>
        <v>274</v>
      </c>
      <c r="N276" s="75" t="str">
        <f t="shared" si="41"/>
        <v/>
      </c>
      <c r="O276" s="75">
        <f t="shared" si="42"/>
        <v>5</v>
      </c>
      <c r="P276" s="75">
        <f t="shared" si="40"/>
        <v>0</v>
      </c>
      <c r="Q276" s="77" t="str">
        <f>$D$180&amp;", "&amp;$D$182</f>
        <v>B3 Goblin, B5 Gobbledeguck</v>
      </c>
      <c r="R276" s="88">
        <f t="shared" si="44"/>
        <v>0</v>
      </c>
      <c r="S276" s="77" t="s">
        <v>406</v>
      </c>
      <c r="T276" s="88">
        <f t="shared" si="44"/>
        <v>0</v>
      </c>
      <c r="U276" s="77" t="s">
        <v>406</v>
      </c>
      <c r="V276" s="88">
        <f t="shared" si="44"/>
        <v>0</v>
      </c>
      <c r="W276" s="77" t="s">
        <v>406</v>
      </c>
      <c r="X276" s="54" t="s">
        <v>406</v>
      </c>
    </row>
    <row r="277" spans="6:24">
      <c r="F277" s="47" t="str">
        <f>Strings!B278</f>
        <v>Small Bomb</v>
      </c>
      <c r="K277" s="89" t="str">
        <f t="shared" si="39"/>
        <v>112</v>
      </c>
      <c r="L277" s="95" t="s">
        <v>1299</v>
      </c>
      <c r="M277" s="75">
        <f t="shared" si="45"/>
        <v>275</v>
      </c>
      <c r="N277" s="75" t="str">
        <f t="shared" si="41"/>
        <v/>
      </c>
      <c r="O277" s="75">
        <f t="shared" si="42"/>
        <v>5</v>
      </c>
      <c r="P277" s="75">
        <f t="shared" si="40"/>
        <v>0</v>
      </c>
      <c r="Q277" s="77" t="str">
        <f>$D$182</f>
        <v>B5 Gobbledeguck</v>
      </c>
      <c r="R277" s="88">
        <f t="shared" si="44"/>
        <v>0</v>
      </c>
      <c r="S277" s="77" t="s">
        <v>406</v>
      </c>
      <c r="T277" s="88">
        <f t="shared" si="44"/>
        <v>0</v>
      </c>
      <c r="U277" s="77" t="s">
        <v>406</v>
      </c>
      <c r="V277" s="88">
        <f t="shared" si="44"/>
        <v>0</v>
      </c>
      <c r="W277" s="77" t="s">
        <v>406</v>
      </c>
      <c r="X277" s="54" t="s">
        <v>406</v>
      </c>
    </row>
    <row r="278" spans="6:24">
      <c r="F278" s="47" t="str">
        <f>Strings!B279</f>
        <v>Self Destruct</v>
      </c>
      <c r="K278" s="89" t="str">
        <f t="shared" si="39"/>
        <v>113</v>
      </c>
      <c r="L278" s="95" t="s">
        <v>1300</v>
      </c>
      <c r="M278" s="75">
        <f t="shared" si="45"/>
        <v>276</v>
      </c>
      <c r="N278" s="75" t="str">
        <f t="shared" si="41"/>
        <v/>
      </c>
      <c r="O278" s="75">
        <f t="shared" si="42"/>
        <v>5</v>
      </c>
      <c r="P278" s="75">
        <f t="shared" si="40"/>
        <v>0</v>
      </c>
      <c r="Q278" s="77" t="str">
        <f>$D$183&amp;", "&amp;$D$184&amp;", "&amp;$D$185</f>
        <v>B6 Bomb, B7 Grenade, B8 Explosive</v>
      </c>
      <c r="R278" s="88">
        <f t="shared" si="44"/>
        <v>0</v>
      </c>
      <c r="S278" s="77" t="s">
        <v>406</v>
      </c>
      <c r="T278" s="88">
        <f t="shared" si="44"/>
        <v>0</v>
      </c>
      <c r="U278" s="77" t="s">
        <v>406</v>
      </c>
      <c r="V278" s="88">
        <f t="shared" si="44"/>
        <v>0</v>
      </c>
      <c r="W278" s="77" t="s">
        <v>406</v>
      </c>
      <c r="X278" s="54" t="s">
        <v>406</v>
      </c>
    </row>
    <row r="279" spans="6:24">
      <c r="F279" s="47" t="str">
        <f>Strings!B280</f>
        <v>Flame Attack</v>
      </c>
      <c r="K279" s="89" t="str">
        <f t="shared" si="39"/>
        <v>114</v>
      </c>
      <c r="L279" s="95" t="s">
        <v>1255</v>
      </c>
      <c r="M279" s="75">
        <f t="shared" si="45"/>
        <v>277</v>
      </c>
      <c r="N279" s="75" t="str">
        <f t="shared" si="41"/>
        <v/>
      </c>
      <c r="O279" s="75">
        <f t="shared" si="42"/>
        <v>5</v>
      </c>
      <c r="P279" s="75">
        <f t="shared" si="40"/>
        <v>0</v>
      </c>
      <c r="Q279" s="77" t="str">
        <f>$D$183</f>
        <v>B6 Bomb</v>
      </c>
      <c r="R279" s="88">
        <f t="shared" si="44"/>
        <v>0</v>
      </c>
      <c r="S279" s="77" t="s">
        <v>406</v>
      </c>
      <c r="T279" s="88">
        <f t="shared" si="44"/>
        <v>0</v>
      </c>
      <c r="U279" s="77" t="s">
        <v>406</v>
      </c>
      <c r="V279" s="88">
        <f t="shared" si="44"/>
        <v>0</v>
      </c>
      <c r="W279" s="77" t="s">
        <v>406</v>
      </c>
      <c r="X279" s="54" t="s">
        <v>406</v>
      </c>
    </row>
    <row r="280" spans="6:24">
      <c r="F280" s="47" t="str">
        <f>Strings!B281</f>
        <v>Spark</v>
      </c>
      <c r="K280" s="89" t="str">
        <f t="shared" si="39"/>
        <v>115</v>
      </c>
      <c r="L280" s="95" t="s">
        <v>1301</v>
      </c>
      <c r="M280" s="75">
        <f t="shared" si="45"/>
        <v>278</v>
      </c>
      <c r="N280" s="75" t="str">
        <f t="shared" si="41"/>
        <v/>
      </c>
      <c r="O280" s="75">
        <f t="shared" si="42"/>
        <v>5</v>
      </c>
      <c r="P280" s="75">
        <f t="shared" si="40"/>
        <v>0</v>
      </c>
      <c r="Q280" s="77" t="str">
        <f>$D$183&amp;", "&amp;$D$184&amp;", "&amp;$D$185</f>
        <v>B6 Bomb, B7 Grenade, B8 Explosive</v>
      </c>
      <c r="R280" s="88">
        <f t="shared" si="44"/>
        <v>0</v>
      </c>
      <c r="S280" s="77" t="s">
        <v>406</v>
      </c>
      <c r="T280" s="88">
        <f t="shared" si="44"/>
        <v>0</v>
      </c>
      <c r="U280" s="77" t="s">
        <v>406</v>
      </c>
      <c r="V280" s="88">
        <f t="shared" si="44"/>
        <v>0</v>
      </c>
      <c r="W280" s="77" t="s">
        <v>406</v>
      </c>
      <c r="X280" s="54" t="s">
        <v>406</v>
      </c>
    </row>
    <row r="281" spans="6:24">
      <c r="F281" s="47" t="str">
        <f>Strings!B282</f>
        <v>Scratch</v>
      </c>
      <c r="K281" s="89" t="str">
        <f t="shared" si="39"/>
        <v>116</v>
      </c>
      <c r="L281" s="95" t="s">
        <v>1302</v>
      </c>
      <c r="M281" s="75">
        <f t="shared" si="45"/>
        <v>279</v>
      </c>
      <c r="N281" s="75" t="str">
        <f t="shared" si="41"/>
        <v/>
      </c>
      <c r="O281" s="75">
        <f t="shared" si="42"/>
        <v>5</v>
      </c>
      <c r="P281" s="75">
        <f t="shared" si="40"/>
        <v>0</v>
      </c>
      <c r="Q281" s="77" t="str">
        <f>$D$184</f>
        <v>B7 Grenade</v>
      </c>
      <c r="R281" s="88">
        <f t="shared" si="44"/>
        <v>0</v>
      </c>
      <c r="S281" s="77" t="s">
        <v>406</v>
      </c>
      <c r="T281" s="88">
        <f t="shared" si="44"/>
        <v>0</v>
      </c>
      <c r="U281" s="77" t="s">
        <v>406</v>
      </c>
      <c r="V281" s="88">
        <f t="shared" si="44"/>
        <v>0</v>
      </c>
      <c r="W281" s="77" t="s">
        <v>406</v>
      </c>
      <c r="X281" s="54" t="s">
        <v>406</v>
      </c>
    </row>
    <row r="282" spans="6:24">
      <c r="F282" s="47" t="str">
        <f>Strings!B283</f>
        <v>Cat Kick</v>
      </c>
      <c r="K282" s="89" t="str">
        <f t="shared" si="39"/>
        <v>117</v>
      </c>
      <c r="L282" s="95" t="s">
        <v>1303</v>
      </c>
      <c r="M282" s="75">
        <f t="shared" si="45"/>
        <v>280</v>
      </c>
      <c r="N282" s="75" t="str">
        <f t="shared" si="41"/>
        <v/>
      </c>
      <c r="O282" s="75">
        <f t="shared" si="42"/>
        <v>5</v>
      </c>
      <c r="P282" s="75">
        <f t="shared" si="40"/>
        <v>0</v>
      </c>
      <c r="Q282" s="77" t="str">
        <f>$D$185</f>
        <v>B8 Explosive</v>
      </c>
      <c r="R282" s="88">
        <f t="shared" si="44"/>
        <v>0</v>
      </c>
      <c r="S282" s="77" t="s">
        <v>406</v>
      </c>
      <c r="T282" s="88">
        <f t="shared" si="44"/>
        <v>0</v>
      </c>
      <c r="U282" s="77" t="s">
        <v>406</v>
      </c>
      <c r="V282" s="88">
        <f t="shared" si="44"/>
        <v>0</v>
      </c>
      <c r="W282" s="77" t="s">
        <v>406</v>
      </c>
      <c r="X282" s="54" t="s">
        <v>406</v>
      </c>
    </row>
    <row r="283" spans="6:24">
      <c r="F283" s="47" t="str">
        <f>Strings!B284</f>
        <v>Blaster</v>
      </c>
      <c r="K283" s="89" t="str">
        <f t="shared" si="39"/>
        <v>118</v>
      </c>
      <c r="L283" s="95" t="s">
        <v>1304</v>
      </c>
      <c r="M283" s="75">
        <f t="shared" si="45"/>
        <v>281</v>
      </c>
      <c r="N283" s="75" t="str">
        <f t="shared" si="41"/>
        <v/>
      </c>
      <c r="O283" s="75">
        <f t="shared" si="42"/>
        <v>5</v>
      </c>
      <c r="P283" s="75">
        <f t="shared" si="40"/>
        <v>0</v>
      </c>
      <c r="Q283" s="77" t="str">
        <f>$D$186&amp;", "&amp;$D$187&amp;", "&amp;$D$188</f>
        <v>B9 Red Panther, BA Cuar, BB Vampire</v>
      </c>
      <c r="R283" s="88">
        <f t="shared" si="44"/>
        <v>0</v>
      </c>
      <c r="S283" s="77" t="s">
        <v>406</v>
      </c>
      <c r="T283" s="88">
        <f t="shared" si="44"/>
        <v>0</v>
      </c>
      <c r="U283" s="77" t="s">
        <v>406</v>
      </c>
      <c r="V283" s="88">
        <f t="shared" si="44"/>
        <v>0</v>
      </c>
      <c r="W283" s="77" t="s">
        <v>406</v>
      </c>
      <c r="X283" s="54" t="s">
        <v>406</v>
      </c>
    </row>
    <row r="284" spans="6:24">
      <c r="F284" s="47" t="str">
        <f>Strings!B285</f>
        <v>Poison Nail</v>
      </c>
      <c r="K284" s="89" t="str">
        <f t="shared" si="39"/>
        <v>119</v>
      </c>
      <c r="L284" s="95" t="s">
        <v>1305</v>
      </c>
      <c r="M284" s="75">
        <f t="shared" si="45"/>
        <v>282</v>
      </c>
      <c r="N284" s="75" t="str">
        <f t="shared" si="41"/>
        <v/>
      </c>
      <c r="O284" s="75">
        <f t="shared" si="42"/>
        <v>5</v>
      </c>
      <c r="P284" s="75">
        <f t="shared" si="40"/>
        <v>0</v>
      </c>
      <c r="Q284" s="77" t="str">
        <f>$D$186&amp;", "&amp;$D$187&amp;", "&amp;$D$188</f>
        <v>B9 Red Panther, BA Cuar, BB Vampire</v>
      </c>
      <c r="R284" s="88">
        <f t="shared" si="44"/>
        <v>0</v>
      </c>
      <c r="S284" s="77" t="s">
        <v>406</v>
      </c>
      <c r="T284" s="88">
        <f t="shared" si="44"/>
        <v>0</v>
      </c>
      <c r="U284" s="77" t="s">
        <v>406</v>
      </c>
      <c r="V284" s="88">
        <f t="shared" si="44"/>
        <v>0</v>
      </c>
      <c r="W284" s="77" t="s">
        <v>406</v>
      </c>
      <c r="X284" s="54" t="s">
        <v>406</v>
      </c>
    </row>
    <row r="285" spans="6:24">
      <c r="F285" s="47" t="str">
        <f>Strings!B286</f>
        <v>Blood Suck</v>
      </c>
      <c r="K285" s="89" t="str">
        <f>DEC2HEX(ROW()-3,3)</f>
        <v>11A</v>
      </c>
      <c r="L285" s="95" t="s">
        <v>1306</v>
      </c>
      <c r="M285" s="75">
        <f t="shared" si="45"/>
        <v>283</v>
      </c>
      <c r="N285" s="75" t="str">
        <f t="shared" si="41"/>
        <v/>
      </c>
      <c r="O285" s="75">
        <f t="shared" si="42"/>
        <v>5</v>
      </c>
      <c r="P285" s="75">
        <f t="shared" si="40"/>
        <v>0</v>
      </c>
      <c r="Q285" s="77" t="str">
        <f>$D$187&amp;", "&amp;$D$188</f>
        <v>BA Cuar, BB Vampire</v>
      </c>
      <c r="R285" s="88">
        <f t="shared" si="44"/>
        <v>0</v>
      </c>
      <c r="S285" s="77" t="s">
        <v>406</v>
      </c>
      <c r="T285" s="88">
        <f t="shared" si="44"/>
        <v>0</v>
      </c>
      <c r="U285" s="77" t="s">
        <v>406</v>
      </c>
      <c r="V285" s="88">
        <f t="shared" si="44"/>
        <v>0</v>
      </c>
      <c r="W285" s="77" t="s">
        <v>406</v>
      </c>
      <c r="X285" s="54" t="s">
        <v>406</v>
      </c>
    </row>
    <row r="286" spans="6:24">
      <c r="F286" s="47" t="str">
        <f>Strings!B287</f>
        <v>Tentacle</v>
      </c>
      <c r="K286" s="89" t="str">
        <f t="shared" ref="K286:K349" si="46">DEC2HEX(ROW()-3,3)</f>
        <v>11B</v>
      </c>
      <c r="L286" s="95" t="s">
        <v>1307</v>
      </c>
      <c r="M286" s="75">
        <f t="shared" si="45"/>
        <v>284</v>
      </c>
      <c r="N286" s="75" t="str">
        <f t="shared" si="41"/>
        <v/>
      </c>
      <c r="O286" s="75">
        <f t="shared" si="42"/>
        <v>5</v>
      </c>
      <c r="P286" s="75">
        <f t="shared" si="40"/>
        <v>0</v>
      </c>
      <c r="Q286" s="77" t="str">
        <f>$D$186&amp;", "&amp;$D$187</f>
        <v>B9 Red Panther, BA Cuar</v>
      </c>
      <c r="R286" s="88">
        <f t="shared" si="44"/>
        <v>0</v>
      </c>
      <c r="S286" s="77" t="s">
        <v>406</v>
      </c>
      <c r="T286" s="88">
        <f t="shared" si="44"/>
        <v>0</v>
      </c>
      <c r="U286" s="77" t="s">
        <v>406</v>
      </c>
      <c r="V286" s="88">
        <f t="shared" si="44"/>
        <v>0</v>
      </c>
      <c r="W286" s="77" t="s">
        <v>406</v>
      </c>
      <c r="X286" s="54" t="s">
        <v>406</v>
      </c>
    </row>
    <row r="287" spans="6:24">
      <c r="F287" s="47" t="str">
        <f>Strings!B288</f>
        <v>Black Ink</v>
      </c>
      <c r="K287" s="89" t="str">
        <f t="shared" si="46"/>
        <v>11C</v>
      </c>
      <c r="L287" s="95" t="s">
        <v>1239</v>
      </c>
      <c r="M287" s="75">
        <f t="shared" si="45"/>
        <v>285</v>
      </c>
      <c r="N287" s="75" t="str">
        <f t="shared" si="41"/>
        <v/>
      </c>
      <c r="O287" s="75">
        <f t="shared" si="42"/>
        <v>5</v>
      </c>
      <c r="P287" s="75">
        <f t="shared" si="40"/>
        <v>0</v>
      </c>
      <c r="Q287" s="77" t="str">
        <f>$D$188</f>
        <v>BB Vampire</v>
      </c>
      <c r="R287" s="88">
        <f t="shared" si="44"/>
        <v>0</v>
      </c>
      <c r="S287" s="77" t="s">
        <v>406</v>
      </c>
      <c r="T287" s="88">
        <f t="shared" si="44"/>
        <v>0</v>
      </c>
      <c r="U287" s="77" t="s">
        <v>406</v>
      </c>
      <c r="V287" s="88">
        <f t="shared" si="44"/>
        <v>0</v>
      </c>
      <c r="W287" s="77" t="s">
        <v>406</v>
      </c>
      <c r="X287" s="54" t="s">
        <v>406</v>
      </c>
    </row>
    <row r="288" spans="6:24">
      <c r="F288" s="47" t="str">
        <f>Strings!B289</f>
        <v>Odd Soundwave</v>
      </c>
      <c r="K288" s="89" t="str">
        <f t="shared" si="46"/>
        <v>11D</v>
      </c>
      <c r="L288" s="95" t="s">
        <v>1308</v>
      </c>
      <c r="M288" s="75">
        <f t="shared" si="45"/>
        <v>286</v>
      </c>
      <c r="N288" s="75" t="str">
        <f t="shared" si="41"/>
        <v/>
      </c>
      <c r="O288" s="75">
        <f t="shared" si="42"/>
        <v>5</v>
      </c>
      <c r="P288" s="75">
        <f t="shared" si="40"/>
        <v>0</v>
      </c>
      <c r="Q288" s="77" t="str">
        <f>$D$189&amp;", "&amp;$D$190&amp;", "&amp;$D$191</f>
        <v>BC Pisco Demon, BD Squidlarkin, BE Mindflare</v>
      </c>
      <c r="R288" s="88">
        <f t="shared" si="44"/>
        <v>0</v>
      </c>
      <c r="S288" s="77" t="s">
        <v>406</v>
      </c>
      <c r="T288" s="88">
        <f t="shared" si="44"/>
        <v>0</v>
      </c>
      <c r="U288" s="77" t="s">
        <v>406</v>
      </c>
      <c r="V288" s="88">
        <f t="shared" si="44"/>
        <v>0</v>
      </c>
      <c r="W288" s="77" t="s">
        <v>406</v>
      </c>
      <c r="X288" s="54" t="s">
        <v>406</v>
      </c>
    </row>
    <row r="289" spans="6:24">
      <c r="F289" s="47" t="str">
        <f>Strings!B290</f>
        <v>Mind Blast</v>
      </c>
      <c r="K289" s="89" t="str">
        <f t="shared" si="46"/>
        <v>11E</v>
      </c>
      <c r="L289" s="95" t="s">
        <v>1309</v>
      </c>
      <c r="M289" s="75">
        <f t="shared" si="45"/>
        <v>287</v>
      </c>
      <c r="N289" s="75" t="str">
        <f t="shared" si="41"/>
        <v/>
      </c>
      <c r="O289" s="75">
        <f t="shared" si="42"/>
        <v>5</v>
      </c>
      <c r="P289" s="75">
        <f t="shared" si="40"/>
        <v>0</v>
      </c>
      <c r="Q289" s="77" t="str">
        <f>$D$189&amp;", "&amp;$D$190&amp;", "&amp;$D$191</f>
        <v>BC Pisco Demon, BD Squidlarkin, BE Mindflare</v>
      </c>
      <c r="R289" s="88">
        <f t="shared" si="44"/>
        <v>0</v>
      </c>
      <c r="S289" s="77" t="s">
        <v>406</v>
      </c>
      <c r="T289" s="88">
        <f t="shared" si="44"/>
        <v>0</v>
      </c>
      <c r="U289" s="77" t="s">
        <v>406</v>
      </c>
      <c r="V289" s="88">
        <f t="shared" si="44"/>
        <v>0</v>
      </c>
      <c r="W289" s="77" t="s">
        <v>406</v>
      </c>
      <c r="X289" s="54" t="s">
        <v>406</v>
      </c>
    </row>
    <row r="290" spans="6:24">
      <c r="F290" s="47" t="str">
        <f>Strings!B291</f>
        <v>Level Blast</v>
      </c>
      <c r="K290" s="89" t="str">
        <f t="shared" si="46"/>
        <v>11F</v>
      </c>
      <c r="L290" s="95" t="s">
        <v>1310</v>
      </c>
      <c r="M290" s="75">
        <f t="shared" si="45"/>
        <v>288</v>
      </c>
      <c r="N290" s="75" t="str">
        <f t="shared" si="41"/>
        <v/>
      </c>
      <c r="O290" s="75">
        <f t="shared" si="42"/>
        <v>5</v>
      </c>
      <c r="P290" s="75">
        <f t="shared" si="40"/>
        <v>0</v>
      </c>
      <c r="Q290" s="77" t="str">
        <f>$D$190</f>
        <v>BD Squidlarkin</v>
      </c>
      <c r="R290" s="88">
        <f t="shared" si="44"/>
        <v>0</v>
      </c>
      <c r="S290" s="77" t="s">
        <v>406</v>
      </c>
      <c r="T290" s="88">
        <f t="shared" si="44"/>
        <v>0</v>
      </c>
      <c r="U290" s="77" t="s">
        <v>406</v>
      </c>
      <c r="V290" s="88">
        <f t="shared" si="44"/>
        <v>0</v>
      </c>
      <c r="W290" s="77" t="s">
        <v>406</v>
      </c>
      <c r="X290" s="54" t="s">
        <v>406</v>
      </c>
    </row>
    <row r="291" spans="6:24">
      <c r="F291" s="47" t="str">
        <f>Strings!B292</f>
        <v>Knife Hand</v>
      </c>
      <c r="K291" s="89" t="str">
        <f t="shared" si="46"/>
        <v>120</v>
      </c>
      <c r="L291" s="95" t="s">
        <v>1311</v>
      </c>
      <c r="M291" s="75">
        <f t="shared" si="45"/>
        <v>289</v>
      </c>
      <c r="N291" s="75" t="str">
        <f t="shared" si="41"/>
        <v/>
      </c>
      <c r="O291" s="75">
        <f t="shared" si="42"/>
        <v>5</v>
      </c>
      <c r="P291" s="75">
        <f t="shared" si="40"/>
        <v>0</v>
      </c>
      <c r="Q291" s="77" t="str">
        <f>$D$190&amp;", "&amp;$D$191</f>
        <v>BD Squidlarkin, BE Mindflare</v>
      </c>
      <c r="R291" s="88">
        <f t="shared" si="44"/>
        <v>0</v>
      </c>
      <c r="S291" s="77" t="s">
        <v>406</v>
      </c>
      <c r="T291" s="88">
        <f t="shared" si="44"/>
        <v>0</v>
      </c>
      <c r="U291" s="77" t="s">
        <v>406</v>
      </c>
      <c r="V291" s="88">
        <f t="shared" si="44"/>
        <v>0</v>
      </c>
      <c r="W291" s="77" t="s">
        <v>406</v>
      </c>
      <c r="X291" s="54" t="s">
        <v>406</v>
      </c>
    </row>
    <row r="292" spans="6:24">
      <c r="F292" s="47" t="str">
        <f>Strings!B293</f>
        <v>Thunder Soul</v>
      </c>
      <c r="K292" s="89" t="str">
        <f t="shared" si="46"/>
        <v>121</v>
      </c>
      <c r="L292" s="95" t="s">
        <v>1312</v>
      </c>
      <c r="M292" s="75">
        <f t="shared" si="45"/>
        <v>290</v>
      </c>
      <c r="N292" s="75" t="str">
        <f t="shared" si="41"/>
        <v/>
      </c>
      <c r="O292" s="75">
        <f t="shared" si="42"/>
        <v>5</v>
      </c>
      <c r="P292" s="75">
        <f t="shared" si="40"/>
        <v>0</v>
      </c>
      <c r="Q292" s="77" t="str">
        <f>$D$191</f>
        <v>BE Mindflare</v>
      </c>
      <c r="R292" s="88">
        <f t="shared" si="44"/>
        <v>0</v>
      </c>
      <c r="S292" s="77" t="s">
        <v>406</v>
      </c>
      <c r="T292" s="88">
        <f t="shared" si="44"/>
        <v>0</v>
      </c>
      <c r="U292" s="77" t="s">
        <v>406</v>
      </c>
      <c r="V292" s="88">
        <f t="shared" si="44"/>
        <v>0</v>
      </c>
      <c r="W292" s="77" t="s">
        <v>406</v>
      </c>
      <c r="X292" s="54" t="s">
        <v>406</v>
      </c>
    </row>
    <row r="293" spans="6:24">
      <c r="F293" s="47" t="str">
        <f>Strings!B294</f>
        <v>Aqua Soul</v>
      </c>
      <c r="K293" s="89" t="str">
        <f t="shared" si="46"/>
        <v>122</v>
      </c>
      <c r="L293" s="95" t="s">
        <v>1313</v>
      </c>
      <c r="M293" s="75">
        <f t="shared" si="45"/>
        <v>291</v>
      </c>
      <c r="N293" s="75" t="str">
        <f t="shared" si="41"/>
        <v/>
      </c>
      <c r="O293" s="75">
        <f t="shared" si="42"/>
        <v>5</v>
      </c>
      <c r="P293" s="75">
        <f t="shared" si="40"/>
        <v>0</v>
      </c>
      <c r="Q293" s="77" t="str">
        <f>$D$192&amp;", "&amp;$D$193&amp;", "&amp;$D$194</f>
        <v>BF Skeleton, C0 Bone Snatch, C1 Living Bone</v>
      </c>
      <c r="R293" s="88">
        <f t="shared" si="44"/>
        <v>0</v>
      </c>
      <c r="S293" s="77" t="s">
        <v>406</v>
      </c>
      <c r="T293" s="88">
        <f t="shared" si="44"/>
        <v>0</v>
      </c>
      <c r="U293" s="77" t="s">
        <v>406</v>
      </c>
      <c r="V293" s="88">
        <f t="shared" si="44"/>
        <v>0</v>
      </c>
      <c r="W293" s="77" t="s">
        <v>406</v>
      </c>
      <c r="X293" s="54" t="s">
        <v>406</v>
      </c>
    </row>
    <row r="294" spans="6:24">
      <c r="F294" s="47" t="str">
        <f>Strings!B295</f>
        <v>Ice Soul</v>
      </c>
      <c r="K294" s="89" t="str">
        <f t="shared" si="46"/>
        <v>123</v>
      </c>
      <c r="L294" s="95" t="s">
        <v>1314</v>
      </c>
      <c r="M294" s="75">
        <f t="shared" si="45"/>
        <v>292</v>
      </c>
      <c r="N294" s="75" t="str">
        <f t="shared" si="41"/>
        <v/>
      </c>
      <c r="O294" s="75">
        <f t="shared" si="42"/>
        <v>5</v>
      </c>
      <c r="P294" s="75">
        <f t="shared" si="40"/>
        <v>0</v>
      </c>
      <c r="Q294" s="77" t="str">
        <f>$D$192</f>
        <v>BF Skeleton</v>
      </c>
      <c r="R294" s="88">
        <f t="shared" si="44"/>
        <v>0</v>
      </c>
      <c r="S294" s="77" t="s">
        <v>406</v>
      </c>
      <c r="T294" s="88">
        <f t="shared" si="44"/>
        <v>0</v>
      </c>
      <c r="U294" s="77" t="s">
        <v>406</v>
      </c>
      <c r="V294" s="88">
        <f t="shared" si="44"/>
        <v>0</v>
      </c>
      <c r="W294" s="77" t="s">
        <v>406</v>
      </c>
      <c r="X294" s="54" t="s">
        <v>406</v>
      </c>
    </row>
    <row r="295" spans="6:24">
      <c r="F295" s="47" t="str">
        <f>Strings!B296</f>
        <v>Wind Soul</v>
      </c>
      <c r="K295" s="89" t="str">
        <f t="shared" si="46"/>
        <v>124</v>
      </c>
      <c r="L295" s="95" t="s">
        <v>1315</v>
      </c>
      <c r="M295" s="75">
        <f t="shared" si="45"/>
        <v>293</v>
      </c>
      <c r="N295" s="75" t="str">
        <f t="shared" si="41"/>
        <v/>
      </c>
      <c r="O295" s="75">
        <f t="shared" si="42"/>
        <v>5</v>
      </c>
      <c r="P295" s="75">
        <f t="shared" si="40"/>
        <v>0</v>
      </c>
      <c r="Q295" s="77" t="str">
        <f>$D$192&amp;", "&amp;$D$193</f>
        <v>BF Skeleton, C0 Bone Snatch</v>
      </c>
      <c r="R295" s="88">
        <f t="shared" si="44"/>
        <v>0</v>
      </c>
      <c r="S295" s="77" t="s">
        <v>406</v>
      </c>
      <c r="T295" s="88">
        <f t="shared" si="44"/>
        <v>0</v>
      </c>
      <c r="U295" s="77" t="s">
        <v>406</v>
      </c>
      <c r="V295" s="88">
        <f t="shared" si="44"/>
        <v>0</v>
      </c>
      <c r="W295" s="77" t="s">
        <v>406</v>
      </c>
      <c r="X295" s="54" t="s">
        <v>406</v>
      </c>
    </row>
    <row r="296" spans="6:24">
      <c r="F296" s="47" t="str">
        <f>Strings!B297</f>
        <v>Throw Spirit</v>
      </c>
      <c r="K296" s="89" t="str">
        <f t="shared" si="46"/>
        <v>125</v>
      </c>
      <c r="L296" s="95" t="s">
        <v>1316</v>
      </c>
      <c r="M296" s="75">
        <f t="shared" si="45"/>
        <v>294</v>
      </c>
      <c r="N296" s="75" t="str">
        <f t="shared" si="41"/>
        <v/>
      </c>
      <c r="O296" s="75">
        <f t="shared" si="42"/>
        <v>5</v>
      </c>
      <c r="P296" s="75">
        <f t="shared" si="40"/>
        <v>0</v>
      </c>
      <c r="Q296" s="77" t="str">
        <f>$D$193&amp;", "&amp;$D$194</f>
        <v>C0 Bone Snatch, C1 Living Bone</v>
      </c>
      <c r="R296" s="88">
        <f t="shared" si="44"/>
        <v>0</v>
      </c>
      <c r="S296" s="77" t="s">
        <v>406</v>
      </c>
      <c r="T296" s="88">
        <f t="shared" si="44"/>
        <v>0</v>
      </c>
      <c r="U296" s="77" t="s">
        <v>406</v>
      </c>
      <c r="V296" s="88">
        <f t="shared" si="44"/>
        <v>0</v>
      </c>
      <c r="W296" s="77" t="s">
        <v>406</v>
      </c>
      <c r="X296" s="54" t="s">
        <v>406</v>
      </c>
    </row>
    <row r="297" spans="6:24">
      <c r="F297" s="47" t="str">
        <f>Strings!B298</f>
        <v>Zombie Touch</v>
      </c>
      <c r="K297" s="89" t="str">
        <f t="shared" si="46"/>
        <v>126</v>
      </c>
      <c r="L297" s="95" t="s">
        <v>1317</v>
      </c>
      <c r="M297" s="75">
        <f t="shared" si="45"/>
        <v>295</v>
      </c>
      <c r="N297" s="75" t="str">
        <f t="shared" si="41"/>
        <v/>
      </c>
      <c r="O297" s="75">
        <f t="shared" si="42"/>
        <v>5</v>
      </c>
      <c r="P297" s="75">
        <f t="shared" si="40"/>
        <v>0</v>
      </c>
      <c r="Q297" s="77" t="str">
        <f>$D$194</f>
        <v>C1 Living Bone</v>
      </c>
      <c r="R297" s="88">
        <f t="shared" si="44"/>
        <v>0</v>
      </c>
      <c r="S297" s="77" t="s">
        <v>406</v>
      </c>
      <c r="T297" s="88">
        <f t="shared" si="44"/>
        <v>0</v>
      </c>
      <c r="U297" s="77" t="s">
        <v>406</v>
      </c>
      <c r="V297" s="88">
        <f t="shared" si="44"/>
        <v>0</v>
      </c>
      <c r="W297" s="77" t="s">
        <v>406</v>
      </c>
      <c r="X297" s="54" t="s">
        <v>406</v>
      </c>
    </row>
    <row r="298" spans="6:24">
      <c r="F298" s="47" t="str">
        <f>Strings!B299</f>
        <v>Sleep Touch</v>
      </c>
      <c r="K298" s="89" t="str">
        <f t="shared" si="46"/>
        <v>127</v>
      </c>
      <c r="L298" s="95" t="s">
        <v>1318</v>
      </c>
      <c r="M298" s="75">
        <f t="shared" si="45"/>
        <v>296</v>
      </c>
      <c r="N298" s="75" t="str">
        <f t="shared" si="41"/>
        <v/>
      </c>
      <c r="O298" s="75">
        <f t="shared" si="42"/>
        <v>5</v>
      </c>
      <c r="P298" s="75">
        <f t="shared" si="40"/>
        <v>0</v>
      </c>
      <c r="Q298" s="77" t="str">
        <f>$D$195&amp;", "&amp;$D$196&amp;", "&amp;$D$197</f>
        <v>C2 Ghoul, C3 Gust, C4 Revnant</v>
      </c>
      <c r="R298" s="88">
        <f t="shared" si="44"/>
        <v>0</v>
      </c>
      <c r="S298" s="77" t="s">
        <v>406</v>
      </c>
      <c r="T298" s="88">
        <f t="shared" si="44"/>
        <v>0</v>
      </c>
      <c r="U298" s="77" t="s">
        <v>406</v>
      </c>
      <c r="V298" s="88">
        <f t="shared" si="44"/>
        <v>0</v>
      </c>
      <c r="W298" s="77" t="s">
        <v>406</v>
      </c>
      <c r="X298" s="54" t="s">
        <v>406</v>
      </c>
    </row>
    <row r="299" spans="6:24">
      <c r="F299" s="47" t="str">
        <f>Strings!B300</f>
        <v>Drain Touch</v>
      </c>
      <c r="K299" s="89" t="str">
        <f t="shared" si="46"/>
        <v>128</v>
      </c>
      <c r="L299" s="95" t="s">
        <v>1319</v>
      </c>
      <c r="M299" s="75">
        <f t="shared" si="45"/>
        <v>297</v>
      </c>
      <c r="N299" s="75" t="str">
        <f t="shared" si="41"/>
        <v/>
      </c>
      <c r="O299" s="75">
        <f t="shared" si="42"/>
        <v>5</v>
      </c>
      <c r="P299" s="75">
        <f t="shared" si="40"/>
        <v>0</v>
      </c>
      <c r="Q299" s="77" t="str">
        <f>$D$197</f>
        <v>C4 Revnant</v>
      </c>
      <c r="R299" s="88">
        <f t="shared" si="44"/>
        <v>0</v>
      </c>
      <c r="S299" s="77" t="s">
        <v>406</v>
      </c>
      <c r="T299" s="88">
        <f t="shared" si="44"/>
        <v>0</v>
      </c>
      <c r="U299" s="77" t="s">
        <v>406</v>
      </c>
      <c r="V299" s="88">
        <f t="shared" si="44"/>
        <v>0</v>
      </c>
      <c r="W299" s="77" t="s">
        <v>406</v>
      </c>
      <c r="X299" s="54" t="s">
        <v>406</v>
      </c>
    </row>
    <row r="300" spans="6:24">
      <c r="F300" s="47" t="str">
        <f>Strings!B301</f>
        <v>Grease Touch</v>
      </c>
      <c r="K300" s="89" t="str">
        <f t="shared" si="46"/>
        <v>129</v>
      </c>
      <c r="L300" s="95" t="s">
        <v>1320</v>
      </c>
      <c r="M300" s="75">
        <f t="shared" si="45"/>
        <v>298</v>
      </c>
      <c r="N300" s="75" t="str">
        <f t="shared" si="41"/>
        <v/>
      </c>
      <c r="O300" s="75">
        <f t="shared" si="42"/>
        <v>5</v>
      </c>
      <c r="P300" s="75">
        <f t="shared" si="40"/>
        <v>0</v>
      </c>
      <c r="Q300" s="77" t="str">
        <f>$D$195</f>
        <v>C2 Ghoul</v>
      </c>
      <c r="R300" s="88">
        <f t="shared" si="44"/>
        <v>0</v>
      </c>
      <c r="S300" s="77" t="s">
        <v>406</v>
      </c>
      <c r="T300" s="88">
        <f t="shared" si="44"/>
        <v>0</v>
      </c>
      <c r="U300" s="77" t="s">
        <v>406</v>
      </c>
      <c r="V300" s="88">
        <f t="shared" si="44"/>
        <v>0</v>
      </c>
      <c r="W300" s="77" t="s">
        <v>406</v>
      </c>
      <c r="X300" s="54" t="s">
        <v>406</v>
      </c>
    </row>
    <row r="301" spans="6:24">
      <c r="F301" s="47" t="str">
        <f>Strings!B302</f>
        <v>Wing Attack</v>
      </c>
      <c r="K301" s="89" t="str">
        <f t="shared" si="46"/>
        <v>12A</v>
      </c>
      <c r="L301" s="95" t="s">
        <v>1321</v>
      </c>
      <c r="M301" s="75">
        <f t="shared" si="45"/>
        <v>299</v>
      </c>
      <c r="N301" s="75" t="str">
        <f t="shared" si="41"/>
        <v/>
      </c>
      <c r="O301" s="75">
        <f t="shared" si="42"/>
        <v>5</v>
      </c>
      <c r="P301" s="75">
        <f t="shared" si="40"/>
        <v>0</v>
      </c>
      <c r="Q301" s="77" t="str">
        <f>$D$196&amp;", "&amp;$D$197</f>
        <v>C3 Gust, C4 Revnant</v>
      </c>
      <c r="R301" s="88">
        <f t="shared" si="44"/>
        <v>0</v>
      </c>
      <c r="S301" s="77" t="s">
        <v>406</v>
      </c>
      <c r="T301" s="88">
        <f t="shared" si="44"/>
        <v>0</v>
      </c>
      <c r="U301" s="77" t="s">
        <v>406</v>
      </c>
      <c r="V301" s="88">
        <f t="shared" si="44"/>
        <v>0</v>
      </c>
      <c r="W301" s="77" t="s">
        <v>406</v>
      </c>
      <c r="X301" s="54" t="s">
        <v>406</v>
      </c>
    </row>
    <row r="302" spans="6:24">
      <c r="F302" s="47" t="str">
        <f>Strings!B303</f>
        <v>Look of Devil</v>
      </c>
      <c r="K302" s="89" t="str">
        <f t="shared" si="46"/>
        <v>12B</v>
      </c>
      <c r="L302" s="95" t="s">
        <v>1322</v>
      </c>
      <c r="M302" s="75">
        <f t="shared" si="45"/>
        <v>300</v>
      </c>
      <c r="N302" s="75" t="str">
        <f t="shared" si="41"/>
        <v/>
      </c>
      <c r="O302" s="75">
        <f t="shared" si="42"/>
        <v>5</v>
      </c>
      <c r="P302" s="75">
        <f t="shared" si="40"/>
        <v>0</v>
      </c>
      <c r="Q302" s="77" t="str">
        <f>$D$195&amp;", "&amp;$D$196</f>
        <v>C2 Ghoul, C3 Gust</v>
      </c>
      <c r="R302" s="88">
        <f t="shared" si="44"/>
        <v>0</v>
      </c>
      <c r="S302" s="77" t="s">
        <v>406</v>
      </c>
      <c r="T302" s="88">
        <f t="shared" si="44"/>
        <v>0</v>
      </c>
      <c r="U302" s="77" t="s">
        <v>406</v>
      </c>
      <c r="V302" s="88">
        <f t="shared" si="44"/>
        <v>0</v>
      </c>
      <c r="W302" s="77" t="s">
        <v>406</v>
      </c>
      <c r="X302" s="54" t="s">
        <v>406</v>
      </c>
    </row>
    <row r="303" spans="6:24">
      <c r="F303" s="47" t="str">
        <f>Strings!B304</f>
        <v>Look of Fright</v>
      </c>
      <c r="K303" s="89" t="str">
        <f t="shared" si="46"/>
        <v>12C</v>
      </c>
      <c r="L303" s="95" t="s">
        <v>1323</v>
      </c>
      <c r="M303" s="75">
        <f t="shared" si="45"/>
        <v>301</v>
      </c>
      <c r="N303" s="75" t="str">
        <f t="shared" si="41"/>
        <v/>
      </c>
      <c r="O303" s="75">
        <f t="shared" si="42"/>
        <v>5</v>
      </c>
      <c r="P303" s="75">
        <f t="shared" si="40"/>
        <v>0</v>
      </c>
      <c r="Q303" s="77" t="str">
        <f>$D$198&amp;", "&amp;$D$199&amp;", "&amp;$D$200</f>
        <v>C5 Flotiball, C6 Ahriman, C7 Plague</v>
      </c>
      <c r="R303" s="88">
        <f t="shared" si="44"/>
        <v>0</v>
      </c>
      <c r="S303" s="77" t="s">
        <v>406</v>
      </c>
      <c r="T303" s="88">
        <f t="shared" si="44"/>
        <v>0</v>
      </c>
      <c r="U303" s="77" t="s">
        <v>406</v>
      </c>
      <c r="V303" s="88">
        <f t="shared" si="44"/>
        <v>0</v>
      </c>
      <c r="W303" s="77" t="s">
        <v>406</v>
      </c>
      <c r="X303" s="54" t="s">
        <v>406</v>
      </c>
    </row>
    <row r="304" spans="6:24">
      <c r="F304" s="47" t="str">
        <f>Strings!B305</f>
        <v>Circle</v>
      </c>
      <c r="K304" s="89" t="str">
        <f t="shared" si="46"/>
        <v>12D</v>
      </c>
      <c r="L304" s="95" t="s">
        <v>1324</v>
      </c>
      <c r="M304" s="75">
        <f t="shared" si="45"/>
        <v>302</v>
      </c>
      <c r="N304" s="75" t="str">
        <f t="shared" si="41"/>
        <v/>
      </c>
      <c r="O304" s="75">
        <f t="shared" si="42"/>
        <v>5</v>
      </c>
      <c r="P304" s="75">
        <f t="shared" si="40"/>
        <v>0</v>
      </c>
      <c r="Q304" s="77" t="str">
        <f>$D$199&amp;", "&amp;$D$200</f>
        <v>C6 Ahriman, C7 Plague</v>
      </c>
      <c r="R304" s="88">
        <f t="shared" si="44"/>
        <v>0</v>
      </c>
      <c r="S304" s="77" t="s">
        <v>406</v>
      </c>
      <c r="T304" s="88">
        <f t="shared" si="44"/>
        <v>0</v>
      </c>
      <c r="U304" s="77" t="s">
        <v>406</v>
      </c>
      <c r="V304" s="88">
        <f t="shared" si="44"/>
        <v>0</v>
      </c>
      <c r="W304" s="77" t="s">
        <v>406</v>
      </c>
      <c r="X304" s="54" t="s">
        <v>406</v>
      </c>
    </row>
    <row r="305" spans="6:24">
      <c r="F305" s="47" t="str">
        <f>Strings!B306</f>
        <v>Death Sentence</v>
      </c>
      <c r="K305" s="89" t="str">
        <f t="shared" si="46"/>
        <v>12E</v>
      </c>
      <c r="L305" s="95" t="s">
        <v>1325</v>
      </c>
      <c r="M305" s="75">
        <f t="shared" si="45"/>
        <v>303</v>
      </c>
      <c r="N305" s="75" t="str">
        <f t="shared" si="41"/>
        <v/>
      </c>
      <c r="O305" s="75">
        <f t="shared" si="42"/>
        <v>5</v>
      </c>
      <c r="P305" s="75">
        <f t="shared" si="40"/>
        <v>0</v>
      </c>
      <c r="Q305" s="77" t="str">
        <f>$D$198&amp;", "&amp;$D$199</f>
        <v>C5 Flotiball, C6 Ahriman</v>
      </c>
      <c r="R305" s="88">
        <f t="shared" si="44"/>
        <v>0</v>
      </c>
      <c r="S305" s="77" t="s">
        <v>406</v>
      </c>
      <c r="T305" s="88">
        <f t="shared" si="44"/>
        <v>0</v>
      </c>
      <c r="U305" s="77" t="s">
        <v>406</v>
      </c>
      <c r="V305" s="88">
        <f t="shared" si="44"/>
        <v>0</v>
      </c>
      <c r="W305" s="77" t="s">
        <v>406</v>
      </c>
      <c r="X305" s="54" t="s">
        <v>406</v>
      </c>
    </row>
    <row r="306" spans="6:24">
      <c r="F306" s="47" t="str">
        <f>Strings!B307</f>
        <v>Scratch Up</v>
      </c>
      <c r="K306" s="89" t="str">
        <f t="shared" si="46"/>
        <v>12F</v>
      </c>
      <c r="L306" s="95" t="s">
        <v>1326</v>
      </c>
      <c r="M306" s="75">
        <f t="shared" si="45"/>
        <v>304</v>
      </c>
      <c r="N306" s="75" t="str">
        <f t="shared" si="41"/>
        <v/>
      </c>
      <c r="O306" s="75">
        <f t="shared" si="42"/>
        <v>5</v>
      </c>
      <c r="P306" s="75">
        <f t="shared" si="40"/>
        <v>0</v>
      </c>
      <c r="Q306" s="77" t="str">
        <f>$D$200</f>
        <v>C7 Plague</v>
      </c>
      <c r="R306" s="88">
        <f t="shared" si="44"/>
        <v>0</v>
      </c>
      <c r="S306" s="77" t="s">
        <v>406</v>
      </c>
      <c r="T306" s="88">
        <f t="shared" si="44"/>
        <v>0</v>
      </c>
      <c r="U306" s="77" t="s">
        <v>406</v>
      </c>
      <c r="V306" s="88">
        <f t="shared" si="44"/>
        <v>0</v>
      </c>
      <c r="W306" s="77" t="s">
        <v>406</v>
      </c>
      <c r="X306" s="54" t="s">
        <v>406</v>
      </c>
    </row>
    <row r="307" spans="6:24">
      <c r="F307" s="47" t="str">
        <f>Strings!B308</f>
        <v>Beak</v>
      </c>
      <c r="K307" s="89" t="str">
        <f t="shared" si="46"/>
        <v>130</v>
      </c>
      <c r="L307" s="95" t="s">
        <v>1164</v>
      </c>
      <c r="M307" s="75">
        <f t="shared" si="45"/>
        <v>305</v>
      </c>
      <c r="N307" s="75" t="str">
        <f t="shared" si="41"/>
        <v/>
      </c>
      <c r="O307" s="75">
        <f t="shared" si="42"/>
        <v>5</v>
      </c>
      <c r="P307" s="75">
        <f t="shared" si="40"/>
        <v>0</v>
      </c>
      <c r="Q307" s="77" t="str">
        <f>$D$199&amp;", "&amp;$D$200</f>
        <v>C6 Ahriman, C7 Plague</v>
      </c>
      <c r="R307" s="88">
        <f t="shared" si="44"/>
        <v>0</v>
      </c>
      <c r="S307" s="77" t="s">
        <v>406</v>
      </c>
      <c r="T307" s="88">
        <f t="shared" si="44"/>
        <v>0</v>
      </c>
      <c r="U307" s="77" t="s">
        <v>406</v>
      </c>
      <c r="V307" s="88">
        <f t="shared" si="44"/>
        <v>0</v>
      </c>
      <c r="W307" s="77" t="s">
        <v>406</v>
      </c>
      <c r="X307" s="54" t="s">
        <v>406</v>
      </c>
    </row>
    <row r="308" spans="6:24">
      <c r="F308" s="47" t="str">
        <f>Strings!B309</f>
        <v>Shine Lover</v>
      </c>
      <c r="K308" s="89" t="str">
        <f t="shared" si="46"/>
        <v>131</v>
      </c>
      <c r="L308" s="95" t="s">
        <v>1327</v>
      </c>
      <c r="M308" s="75">
        <f t="shared" si="45"/>
        <v>306</v>
      </c>
      <c r="N308" s="75" t="str">
        <f t="shared" si="41"/>
        <v/>
      </c>
      <c r="O308" s="75">
        <f t="shared" si="42"/>
        <v>5</v>
      </c>
      <c r="P308" s="75">
        <f t="shared" si="40"/>
        <v>0</v>
      </c>
      <c r="Q308" s="77" t="str">
        <f>$D$201&amp;", "&amp;$D$202&amp;", "&amp;$D$203</f>
        <v>C8 Juravis, C9 Steel Hawk, CA Cocatoris</v>
      </c>
      <c r="R308" s="88">
        <f t="shared" si="44"/>
        <v>0</v>
      </c>
      <c r="S308" s="77" t="s">
        <v>406</v>
      </c>
      <c r="T308" s="88">
        <f t="shared" si="44"/>
        <v>0</v>
      </c>
      <c r="U308" s="77" t="s">
        <v>406</v>
      </c>
      <c r="V308" s="88">
        <f t="shared" si="44"/>
        <v>0</v>
      </c>
      <c r="W308" s="77" t="s">
        <v>406</v>
      </c>
      <c r="X308" s="54" t="s">
        <v>406</v>
      </c>
    </row>
    <row r="309" spans="6:24">
      <c r="F309" s="47" t="str">
        <f>Strings!B310</f>
        <v>Feather Bomb</v>
      </c>
      <c r="K309" s="89" t="str">
        <f t="shared" si="46"/>
        <v>132</v>
      </c>
      <c r="L309" s="95" t="s">
        <v>1328</v>
      </c>
      <c r="M309" s="75">
        <f t="shared" si="45"/>
        <v>307</v>
      </c>
      <c r="N309" s="75" t="str">
        <f t="shared" si="41"/>
        <v/>
      </c>
      <c r="O309" s="75">
        <f t="shared" si="42"/>
        <v>5</v>
      </c>
      <c r="P309" s="75">
        <f t="shared" si="40"/>
        <v>0</v>
      </c>
      <c r="Q309" s="77" t="str">
        <f>$D$202&amp;", "&amp;$D$203</f>
        <v>C9 Steel Hawk, CA Cocatoris</v>
      </c>
      <c r="R309" s="88">
        <f t="shared" si="44"/>
        <v>0</v>
      </c>
      <c r="S309" s="77" t="s">
        <v>406</v>
      </c>
      <c r="T309" s="88">
        <f t="shared" si="44"/>
        <v>0</v>
      </c>
      <c r="U309" s="77" t="s">
        <v>406</v>
      </c>
      <c r="V309" s="88">
        <f t="shared" si="44"/>
        <v>0</v>
      </c>
      <c r="W309" s="77" t="s">
        <v>406</v>
      </c>
      <c r="X309" s="54" t="s">
        <v>406</v>
      </c>
    </row>
    <row r="310" spans="6:24">
      <c r="F310" s="47" t="str">
        <f>Strings!B311</f>
        <v>Beaking</v>
      </c>
      <c r="K310" s="89" t="str">
        <f t="shared" si="46"/>
        <v>133</v>
      </c>
      <c r="L310" s="95" t="s">
        <v>1329</v>
      </c>
      <c r="M310" s="75">
        <f t="shared" si="45"/>
        <v>308</v>
      </c>
      <c r="N310" s="75" t="str">
        <f t="shared" si="41"/>
        <v/>
      </c>
      <c r="O310" s="75">
        <f t="shared" si="42"/>
        <v>5</v>
      </c>
      <c r="P310" s="75">
        <f t="shared" si="40"/>
        <v>0</v>
      </c>
      <c r="Q310" s="77" t="str">
        <f>$D$202</f>
        <v>C9 Steel Hawk</v>
      </c>
      <c r="R310" s="88">
        <f t="shared" si="44"/>
        <v>0</v>
      </c>
      <c r="S310" s="77" t="s">
        <v>406</v>
      </c>
      <c r="T310" s="88">
        <f t="shared" si="44"/>
        <v>0</v>
      </c>
      <c r="U310" s="77" t="s">
        <v>406</v>
      </c>
      <c r="V310" s="88">
        <f t="shared" si="44"/>
        <v>0</v>
      </c>
      <c r="W310" s="77" t="s">
        <v>406</v>
      </c>
      <c r="X310" s="54" t="s">
        <v>406</v>
      </c>
    </row>
    <row r="311" spans="6:24">
      <c r="F311" s="47" t="str">
        <f>Strings!B312</f>
        <v>Straight Dash</v>
      </c>
      <c r="K311" s="89" t="str">
        <f t="shared" si="46"/>
        <v>134</v>
      </c>
      <c r="L311" s="95" t="s">
        <v>1330</v>
      </c>
      <c r="M311" s="75">
        <f t="shared" si="45"/>
        <v>309</v>
      </c>
      <c r="N311" s="75" t="str">
        <f t="shared" si="41"/>
        <v/>
      </c>
      <c r="O311" s="75">
        <f t="shared" si="42"/>
        <v>5</v>
      </c>
      <c r="P311" s="75">
        <f t="shared" si="40"/>
        <v>0</v>
      </c>
      <c r="Q311" s="77" t="str">
        <f>$D$201&amp;", "&amp;$D$203</f>
        <v>C8 Juravis, CA Cocatoris</v>
      </c>
      <c r="R311" s="88">
        <f t="shared" si="44"/>
        <v>0</v>
      </c>
      <c r="S311" s="77" t="s">
        <v>406</v>
      </c>
      <c r="T311" s="88">
        <f t="shared" si="44"/>
        <v>0</v>
      </c>
      <c r="U311" s="77" t="s">
        <v>406</v>
      </c>
      <c r="V311" s="88">
        <f t="shared" si="44"/>
        <v>0</v>
      </c>
      <c r="W311" s="77" t="s">
        <v>406</v>
      </c>
      <c r="X311" s="54" t="s">
        <v>406</v>
      </c>
    </row>
    <row r="312" spans="6:24">
      <c r="F312" s="47" t="str">
        <f>Strings!B313</f>
        <v>Nose Bracelet</v>
      </c>
      <c r="K312" s="89" t="str">
        <f t="shared" si="46"/>
        <v>135</v>
      </c>
      <c r="L312" s="95" t="s">
        <v>1331</v>
      </c>
      <c r="M312" s="75">
        <f t="shared" si="45"/>
        <v>310</v>
      </c>
      <c r="N312" s="75" t="str">
        <f t="shared" si="41"/>
        <v/>
      </c>
      <c r="O312" s="75">
        <f t="shared" si="42"/>
        <v>5</v>
      </c>
      <c r="P312" s="75">
        <f t="shared" si="40"/>
        <v>0</v>
      </c>
      <c r="Q312" s="77" t="str">
        <f>$D$203</f>
        <v>CA Cocatoris</v>
      </c>
      <c r="R312" s="88">
        <f t="shared" si="44"/>
        <v>0</v>
      </c>
      <c r="S312" s="77" t="s">
        <v>406</v>
      </c>
      <c r="T312" s="88">
        <f t="shared" si="44"/>
        <v>0</v>
      </c>
      <c r="U312" s="77" t="s">
        <v>406</v>
      </c>
      <c r="V312" s="88">
        <f t="shared" si="44"/>
        <v>0</v>
      </c>
      <c r="W312" s="77" t="s">
        <v>406</v>
      </c>
      <c r="X312" s="54" t="s">
        <v>406</v>
      </c>
    </row>
    <row r="313" spans="6:24">
      <c r="F313" s="47" t="str">
        <f>Strings!B314</f>
        <v>Oink</v>
      </c>
      <c r="K313" s="89" t="str">
        <f t="shared" si="46"/>
        <v>136</v>
      </c>
      <c r="L313" s="95" t="s">
        <v>1332</v>
      </c>
      <c r="M313" s="75">
        <f t="shared" si="45"/>
        <v>311</v>
      </c>
      <c r="N313" s="75" t="str">
        <f t="shared" si="41"/>
        <v/>
      </c>
      <c r="O313" s="75">
        <f t="shared" si="42"/>
        <v>5</v>
      </c>
      <c r="P313" s="75">
        <f t="shared" si="40"/>
        <v>0</v>
      </c>
      <c r="Q313" s="77" t="str">
        <f>$D$204&amp;", "&amp;$D$205&amp;", "&amp;$D$206</f>
        <v>CB Uribo, CC Porky, CD Wildbow</v>
      </c>
      <c r="R313" s="88">
        <f t="shared" si="44"/>
        <v>0</v>
      </c>
      <c r="S313" s="77" t="s">
        <v>406</v>
      </c>
      <c r="T313" s="88">
        <f t="shared" si="44"/>
        <v>0</v>
      </c>
      <c r="U313" s="77" t="s">
        <v>406</v>
      </c>
      <c r="V313" s="88">
        <f t="shared" si="44"/>
        <v>0</v>
      </c>
      <c r="W313" s="77" t="s">
        <v>406</v>
      </c>
      <c r="X313" s="54" t="s">
        <v>406</v>
      </c>
    </row>
    <row r="314" spans="6:24">
      <c r="F314" s="47" t="str">
        <f>Strings!B315</f>
        <v>Pooh-</v>
      </c>
      <c r="K314" s="89" t="str">
        <f t="shared" si="46"/>
        <v>137</v>
      </c>
      <c r="L314" s="95" t="s">
        <v>1333</v>
      </c>
      <c r="M314" s="75">
        <f t="shared" si="45"/>
        <v>312</v>
      </c>
      <c r="N314" s="75" t="str">
        <f t="shared" si="41"/>
        <v/>
      </c>
      <c r="O314" s="75">
        <f t="shared" si="42"/>
        <v>5</v>
      </c>
      <c r="P314" s="75">
        <f t="shared" si="40"/>
        <v>0</v>
      </c>
      <c r="Q314" s="77" t="str">
        <f>$D$205&amp;", "&amp;$D$206</f>
        <v>CC Porky, CD Wildbow</v>
      </c>
      <c r="R314" s="88">
        <f t="shared" si="44"/>
        <v>0</v>
      </c>
      <c r="S314" s="77" t="s">
        <v>406</v>
      </c>
      <c r="T314" s="88">
        <f t="shared" si="44"/>
        <v>0</v>
      </c>
      <c r="U314" s="77" t="s">
        <v>406</v>
      </c>
      <c r="V314" s="88">
        <f t="shared" si="44"/>
        <v>0</v>
      </c>
      <c r="W314" s="77" t="s">
        <v>406</v>
      </c>
      <c r="X314" s="54" t="s">
        <v>406</v>
      </c>
    </row>
    <row r="315" spans="6:24">
      <c r="F315" s="47" t="str">
        <f>Strings!B316</f>
        <v>Please Eat</v>
      </c>
      <c r="K315" s="89" t="str">
        <f t="shared" si="46"/>
        <v>138</v>
      </c>
      <c r="L315" s="95" t="s">
        <v>1334</v>
      </c>
      <c r="M315" s="75">
        <f t="shared" si="45"/>
        <v>313</v>
      </c>
      <c r="N315" s="75" t="str">
        <f t="shared" si="41"/>
        <v/>
      </c>
      <c r="O315" s="75">
        <f t="shared" si="42"/>
        <v>5</v>
      </c>
      <c r="P315" s="75">
        <f t="shared" si="40"/>
        <v>0</v>
      </c>
      <c r="Q315" s="77" t="str">
        <f>$D$204</f>
        <v>CB Uribo</v>
      </c>
      <c r="R315" s="88">
        <f t="shared" si="44"/>
        <v>0</v>
      </c>
      <c r="S315" s="77" t="s">
        <v>406</v>
      </c>
      <c r="T315" s="88">
        <f t="shared" si="44"/>
        <v>0</v>
      </c>
      <c r="U315" s="77" t="s">
        <v>406</v>
      </c>
      <c r="V315" s="88">
        <f t="shared" si="44"/>
        <v>0</v>
      </c>
      <c r="W315" s="77" t="s">
        <v>406</v>
      </c>
      <c r="X315" s="54" t="s">
        <v>406</v>
      </c>
    </row>
    <row r="316" spans="6:24">
      <c r="F316" s="47" t="str">
        <f>Strings!B317</f>
        <v>Leaf Dance</v>
      </c>
      <c r="K316" s="89" t="str">
        <f t="shared" si="46"/>
        <v>139</v>
      </c>
      <c r="L316" s="95" t="s">
        <v>1335</v>
      </c>
      <c r="M316" s="75">
        <f t="shared" si="45"/>
        <v>314</v>
      </c>
      <c r="N316" s="75" t="str">
        <f t="shared" si="41"/>
        <v/>
      </c>
      <c r="O316" s="75">
        <f t="shared" si="42"/>
        <v>5</v>
      </c>
      <c r="P316" s="75">
        <f t="shared" si="40"/>
        <v>0</v>
      </c>
      <c r="Q316" s="77" t="str">
        <f>$D$205</f>
        <v>CC Porky</v>
      </c>
      <c r="R316" s="88">
        <f t="shared" si="44"/>
        <v>0</v>
      </c>
      <c r="S316" s="77" t="s">
        <v>406</v>
      </c>
      <c r="T316" s="88">
        <f t="shared" si="44"/>
        <v>0</v>
      </c>
      <c r="U316" s="77" t="s">
        <v>406</v>
      </c>
      <c r="V316" s="88">
        <f t="shared" si="44"/>
        <v>0</v>
      </c>
      <c r="W316" s="77" t="s">
        <v>406</v>
      </c>
      <c r="X316" s="54" t="s">
        <v>406</v>
      </c>
    </row>
    <row r="317" spans="6:24">
      <c r="F317" s="47" t="str">
        <f>Strings!B318</f>
        <v>Protect Spirit</v>
      </c>
      <c r="K317" s="89" t="str">
        <f t="shared" si="46"/>
        <v>13A</v>
      </c>
      <c r="L317" s="95" t="s">
        <v>1336</v>
      </c>
      <c r="M317" s="75">
        <f t="shared" si="45"/>
        <v>315</v>
      </c>
      <c r="N317" s="75" t="str">
        <f t="shared" si="41"/>
        <v/>
      </c>
      <c r="O317" s="75">
        <f t="shared" si="42"/>
        <v>5</v>
      </c>
      <c r="P317" s="75">
        <f t="shared" si="40"/>
        <v>0</v>
      </c>
      <c r="Q317" s="77" t="str">
        <f>$D$206</f>
        <v>CD Wildbow</v>
      </c>
      <c r="R317" s="88">
        <f t="shared" si="44"/>
        <v>0</v>
      </c>
      <c r="S317" s="77" t="s">
        <v>406</v>
      </c>
      <c r="T317" s="88">
        <f t="shared" si="44"/>
        <v>0</v>
      </c>
      <c r="U317" s="77" t="s">
        <v>406</v>
      </c>
      <c r="V317" s="88">
        <f t="shared" si="44"/>
        <v>0</v>
      </c>
      <c r="W317" s="77" t="s">
        <v>406</v>
      </c>
      <c r="X317" s="54" t="s">
        <v>406</v>
      </c>
    </row>
    <row r="318" spans="6:24">
      <c r="F318" s="47" t="str">
        <f>Strings!B319</f>
        <v>Clam Spirit</v>
      </c>
      <c r="K318" s="89" t="str">
        <f t="shared" si="46"/>
        <v>13B</v>
      </c>
      <c r="L318" s="95" t="s">
        <v>1337</v>
      </c>
      <c r="M318" s="75">
        <f t="shared" si="45"/>
        <v>316</v>
      </c>
      <c r="N318" s="75" t="str">
        <f t="shared" si="41"/>
        <v/>
      </c>
      <c r="O318" s="75">
        <f t="shared" si="42"/>
        <v>5</v>
      </c>
      <c r="P318" s="75">
        <f t="shared" si="40"/>
        <v>0</v>
      </c>
      <c r="Q318" s="77" t="str">
        <f>$D$207&amp;", "&amp;$D$208&amp;", "&amp;$D$209</f>
        <v>CE Woodman, CF Trent, D0 Taiju</v>
      </c>
      <c r="R318" s="88">
        <f t="shared" si="44"/>
        <v>0</v>
      </c>
      <c r="S318" s="77" t="s">
        <v>406</v>
      </c>
      <c r="T318" s="88">
        <f t="shared" si="44"/>
        <v>0</v>
      </c>
      <c r="U318" s="77" t="s">
        <v>406</v>
      </c>
      <c r="V318" s="88">
        <f t="shared" si="44"/>
        <v>0</v>
      </c>
      <c r="W318" s="77" t="s">
        <v>406</v>
      </c>
      <c r="X318" s="54" t="s">
        <v>406</v>
      </c>
    </row>
    <row r="319" spans="6:24">
      <c r="F319" s="47" t="str">
        <f>Strings!B320</f>
        <v>Spirit of Life</v>
      </c>
      <c r="K319" s="89" t="str">
        <f t="shared" si="46"/>
        <v>13C</v>
      </c>
      <c r="L319" s="95" t="s">
        <v>1338</v>
      </c>
      <c r="M319" s="75">
        <f t="shared" si="45"/>
        <v>317</v>
      </c>
      <c r="N319" s="75" t="str">
        <f t="shared" si="41"/>
        <v/>
      </c>
      <c r="O319" s="75">
        <f t="shared" si="42"/>
        <v>5</v>
      </c>
      <c r="P319" s="75">
        <f t="shared" si="40"/>
        <v>0</v>
      </c>
      <c r="Q319" s="77" t="str">
        <f>$D$207&amp;", "&amp;$D$209</f>
        <v>CE Woodman, D0 Taiju</v>
      </c>
      <c r="R319" s="88">
        <f t="shared" si="44"/>
        <v>0</v>
      </c>
      <c r="S319" s="77" t="s">
        <v>406</v>
      </c>
      <c r="T319" s="88">
        <f t="shared" si="44"/>
        <v>0</v>
      </c>
      <c r="U319" s="77" t="s">
        <v>406</v>
      </c>
      <c r="V319" s="88">
        <f t="shared" si="44"/>
        <v>0</v>
      </c>
      <c r="W319" s="77" t="s">
        <v>406</v>
      </c>
      <c r="X319" s="54" t="s">
        <v>406</v>
      </c>
    </row>
    <row r="320" spans="6:24">
      <c r="F320" s="47" t="str">
        <f>Strings!B321</f>
        <v>Magic Spirit</v>
      </c>
      <c r="K320" s="89" t="str">
        <f t="shared" si="46"/>
        <v>13D</v>
      </c>
      <c r="L320" s="95" t="s">
        <v>1339</v>
      </c>
      <c r="M320" s="75">
        <f t="shared" si="45"/>
        <v>318</v>
      </c>
      <c r="N320" s="75" t="str">
        <f t="shared" si="41"/>
        <v/>
      </c>
      <c r="O320" s="75">
        <f t="shared" si="42"/>
        <v>5</v>
      </c>
      <c r="P320" s="75">
        <f t="shared" si="40"/>
        <v>0</v>
      </c>
      <c r="Q320" s="77" t="str">
        <f>$D$208&amp;", "&amp;$D$209</f>
        <v>CF Trent, D0 Taiju</v>
      </c>
      <c r="R320" s="88">
        <f t="shared" si="44"/>
        <v>0</v>
      </c>
      <c r="S320" s="77" t="s">
        <v>406</v>
      </c>
      <c r="T320" s="88">
        <f t="shared" si="44"/>
        <v>0</v>
      </c>
      <c r="U320" s="77" t="s">
        <v>406</v>
      </c>
      <c r="V320" s="88">
        <f t="shared" si="44"/>
        <v>0</v>
      </c>
      <c r="W320" s="77" t="s">
        <v>406</v>
      </c>
      <c r="X320" s="54" t="s">
        <v>406</v>
      </c>
    </row>
    <row r="321" spans="6:24">
      <c r="F321" s="47" t="str">
        <f>Strings!B322</f>
        <v>Shake Off</v>
      </c>
      <c r="K321" s="89" t="str">
        <f t="shared" si="46"/>
        <v>13E</v>
      </c>
      <c r="L321" s="95" t="s">
        <v>1340</v>
      </c>
      <c r="M321" s="75">
        <f t="shared" si="45"/>
        <v>319</v>
      </c>
      <c r="N321" s="75" t="str">
        <f t="shared" si="41"/>
        <v/>
      </c>
      <c r="O321" s="75">
        <f t="shared" si="42"/>
        <v>5</v>
      </c>
      <c r="P321" s="75">
        <f t="shared" si="40"/>
        <v>0</v>
      </c>
      <c r="Q321" s="77" t="str">
        <f>$D$208</f>
        <v>CF Trent</v>
      </c>
      <c r="R321" s="88">
        <f t="shared" si="44"/>
        <v>0</v>
      </c>
      <c r="S321" s="77" t="s">
        <v>406</v>
      </c>
      <c r="T321" s="88">
        <f t="shared" si="44"/>
        <v>0</v>
      </c>
      <c r="U321" s="77" t="s">
        <v>406</v>
      </c>
      <c r="V321" s="88">
        <f t="shared" si="44"/>
        <v>0</v>
      </c>
      <c r="W321" s="77" t="s">
        <v>406</v>
      </c>
      <c r="X321" s="54" t="s">
        <v>406</v>
      </c>
    </row>
    <row r="322" spans="6:24">
      <c r="F322" s="47" t="str">
        <f>Strings!B323</f>
        <v>Wave Around</v>
      </c>
      <c r="K322" s="89" t="str">
        <f t="shared" si="46"/>
        <v>13F</v>
      </c>
      <c r="L322" s="95" t="s">
        <v>1341</v>
      </c>
      <c r="M322" s="75">
        <f t="shared" si="45"/>
        <v>320</v>
      </c>
      <c r="N322" s="75" t="str">
        <f t="shared" si="41"/>
        <v/>
      </c>
      <c r="O322" s="75">
        <f t="shared" si="42"/>
        <v>5</v>
      </c>
      <c r="P322" s="75">
        <f t="shared" si="40"/>
        <v>0</v>
      </c>
      <c r="Q322" s="77" t="str">
        <f>$D$209</f>
        <v>D0 Taiju</v>
      </c>
      <c r="R322" s="88">
        <f t="shared" si="44"/>
        <v>0</v>
      </c>
      <c r="S322" s="77" t="s">
        <v>406</v>
      </c>
      <c r="T322" s="88">
        <f t="shared" si="44"/>
        <v>0</v>
      </c>
      <c r="U322" s="77" t="s">
        <v>406</v>
      </c>
      <c r="V322" s="88">
        <f t="shared" si="44"/>
        <v>0</v>
      </c>
      <c r="W322" s="77" t="s">
        <v>406</v>
      </c>
      <c r="X322" s="54" t="s">
        <v>406</v>
      </c>
    </row>
    <row r="323" spans="6:24">
      <c r="F323" s="47" t="str">
        <f>Strings!B324</f>
        <v>Mimic Titan</v>
      </c>
      <c r="K323" s="89" t="str">
        <f t="shared" si="46"/>
        <v>140</v>
      </c>
      <c r="L323" s="95" t="s">
        <v>1342</v>
      </c>
      <c r="M323" s="75">
        <f t="shared" si="45"/>
        <v>321</v>
      </c>
      <c r="N323" s="75" t="str">
        <f t="shared" si="41"/>
        <v/>
      </c>
      <c r="O323" s="75">
        <f t="shared" si="42"/>
        <v>5</v>
      </c>
      <c r="P323" s="75">
        <f t="shared" ref="P323:P364" si="47">IF(AND(LEN(Q323)=0,LEN(S323)=0,LEN(U323)=0,LEN(W323)=0),1,0)</f>
        <v>0</v>
      </c>
      <c r="Q323" s="77" t="str">
        <f>$D$210&amp;", "&amp;$D$211&amp;", "&amp;$D$212</f>
        <v>D1 Bull Demon, D2 Minitaurus, D3 Sacred</v>
      </c>
      <c r="R323" s="88">
        <f t="shared" si="44"/>
        <v>0</v>
      </c>
      <c r="S323" s="77" t="s">
        <v>406</v>
      </c>
      <c r="T323" s="88">
        <f t="shared" si="44"/>
        <v>0</v>
      </c>
      <c r="U323" s="77" t="s">
        <v>406</v>
      </c>
      <c r="V323" s="88">
        <f t="shared" si="44"/>
        <v>0</v>
      </c>
      <c r="W323" s="77" t="s">
        <v>406</v>
      </c>
      <c r="X323" s="54" t="s">
        <v>406</v>
      </c>
    </row>
    <row r="324" spans="6:24">
      <c r="F324" s="47" t="str">
        <f>Strings!B325</f>
        <v>Gather Power</v>
      </c>
      <c r="K324" s="89" t="str">
        <f t="shared" si="46"/>
        <v>141</v>
      </c>
      <c r="L324" s="95" t="s">
        <v>1343</v>
      </c>
      <c r="M324" s="75">
        <f t="shared" si="45"/>
        <v>322</v>
      </c>
      <c r="N324" s="75" t="str">
        <f t="shared" ref="N324:N387" si="48">IFERROR(DEC2HEX(MATCH(M324,$O$3:$O$514,0)-1,3)&amp;", ","")</f>
        <v/>
      </c>
      <c r="O324" s="75">
        <f t="shared" ref="O324:O387" si="49">O323+P324</f>
        <v>5</v>
      </c>
      <c r="P324" s="75">
        <f t="shared" si="47"/>
        <v>0</v>
      </c>
      <c r="Q324" s="77" t="str">
        <f>$D$211</f>
        <v>D2 Minitaurus</v>
      </c>
      <c r="R324" s="88">
        <f t="shared" ref="R324:V387" si="50">$P324</f>
        <v>0</v>
      </c>
      <c r="S324" s="77" t="s">
        <v>406</v>
      </c>
      <c r="T324" s="88">
        <f t="shared" si="50"/>
        <v>0</v>
      </c>
      <c r="U324" s="77" t="s">
        <v>406</v>
      </c>
      <c r="V324" s="88">
        <f t="shared" si="50"/>
        <v>0</v>
      </c>
      <c r="W324" s="77" t="s">
        <v>406</v>
      </c>
      <c r="X324" s="54" t="s">
        <v>406</v>
      </c>
    </row>
    <row r="325" spans="6:24">
      <c r="F325" s="47" t="str">
        <f>Strings!B326</f>
        <v>Blow Fire</v>
      </c>
      <c r="K325" s="89" t="str">
        <f t="shared" si="46"/>
        <v>142</v>
      </c>
      <c r="L325" s="95" t="s">
        <v>1344</v>
      </c>
      <c r="M325" s="75">
        <f t="shared" ref="M325:M388" si="51">M324+1</f>
        <v>323</v>
      </c>
      <c r="N325" s="75" t="str">
        <f t="shared" si="48"/>
        <v/>
      </c>
      <c r="O325" s="75">
        <f t="shared" si="49"/>
        <v>5</v>
      </c>
      <c r="P325" s="75">
        <f t="shared" si="47"/>
        <v>0</v>
      </c>
      <c r="Q325" s="77" t="str">
        <f>$D$212</f>
        <v>D3 Sacred</v>
      </c>
      <c r="R325" s="88">
        <f t="shared" si="50"/>
        <v>0</v>
      </c>
      <c r="S325" s="77" t="s">
        <v>406</v>
      </c>
      <c r="T325" s="88">
        <f t="shared" si="50"/>
        <v>0</v>
      </c>
      <c r="U325" s="77" t="s">
        <v>406</v>
      </c>
      <c r="V325" s="88">
        <f t="shared" si="50"/>
        <v>0</v>
      </c>
      <c r="W325" s="77" t="s">
        <v>406</v>
      </c>
      <c r="X325" s="54" t="s">
        <v>406</v>
      </c>
    </row>
    <row r="326" spans="6:24">
      <c r="F326" s="47" t="str">
        <f>Strings!B327</f>
        <v>Tentacle</v>
      </c>
      <c r="K326" s="89" t="str">
        <f t="shared" si="46"/>
        <v>143</v>
      </c>
      <c r="L326" s="95" t="s">
        <v>1345</v>
      </c>
      <c r="M326" s="75">
        <f t="shared" si="51"/>
        <v>324</v>
      </c>
      <c r="N326" s="75" t="str">
        <f t="shared" si="48"/>
        <v/>
      </c>
      <c r="O326" s="75">
        <f t="shared" si="49"/>
        <v>5</v>
      </c>
      <c r="P326" s="75">
        <f t="shared" si="47"/>
        <v>0</v>
      </c>
      <c r="Q326" s="77" t="str">
        <f>$D$210&amp;", "&amp;$D$212</f>
        <v>D1 Bull Demon, D3 Sacred</v>
      </c>
      <c r="R326" s="88">
        <f t="shared" si="50"/>
        <v>0</v>
      </c>
      <c r="S326" s="77" t="s">
        <v>406</v>
      </c>
      <c r="T326" s="88">
        <f t="shared" si="50"/>
        <v>0</v>
      </c>
      <c r="U326" s="77" t="s">
        <v>406</v>
      </c>
      <c r="V326" s="88">
        <f t="shared" si="50"/>
        <v>0</v>
      </c>
      <c r="W326" s="77" t="s">
        <v>406</v>
      </c>
      <c r="X326" s="54" t="s">
        <v>406</v>
      </c>
    </row>
    <row r="327" spans="6:24">
      <c r="F327" s="47" t="str">
        <f>Strings!B328</f>
        <v>Lick</v>
      </c>
      <c r="K327" s="89" t="str">
        <f t="shared" si="46"/>
        <v>144</v>
      </c>
      <c r="L327" s="95" t="s">
        <v>1346</v>
      </c>
      <c r="M327" s="75">
        <f t="shared" si="51"/>
        <v>325</v>
      </c>
      <c r="N327" s="75" t="str">
        <f t="shared" si="48"/>
        <v/>
      </c>
      <c r="O327" s="75">
        <f t="shared" si="49"/>
        <v>5</v>
      </c>
      <c r="P327" s="75">
        <f t="shared" si="47"/>
        <v>0</v>
      </c>
      <c r="Q327" s="77" t="str">
        <f>$D$211&amp;", "&amp;$D$212</f>
        <v>D2 Minitaurus, D3 Sacred</v>
      </c>
      <c r="R327" s="88">
        <f t="shared" si="50"/>
        <v>0</v>
      </c>
      <c r="S327" s="77" t="s">
        <v>406</v>
      </c>
      <c r="T327" s="88">
        <f t="shared" si="50"/>
        <v>0</v>
      </c>
      <c r="U327" s="77" t="s">
        <v>406</v>
      </c>
      <c r="V327" s="88">
        <f t="shared" si="50"/>
        <v>0</v>
      </c>
      <c r="W327" s="77" t="s">
        <v>406</v>
      </c>
      <c r="X327" s="54" t="s">
        <v>406</v>
      </c>
    </row>
    <row r="328" spans="6:24">
      <c r="F328" s="47" t="str">
        <f>Strings!B329</f>
        <v>Goo</v>
      </c>
      <c r="K328" s="89" t="str">
        <f t="shared" si="46"/>
        <v>145</v>
      </c>
      <c r="L328" s="95" t="s">
        <v>1308</v>
      </c>
      <c r="M328" s="75">
        <f t="shared" si="51"/>
        <v>326</v>
      </c>
      <c r="N328" s="75" t="str">
        <f t="shared" si="48"/>
        <v/>
      </c>
      <c r="O328" s="75">
        <f t="shared" si="49"/>
        <v>5</v>
      </c>
      <c r="P328" s="75">
        <f t="shared" si="47"/>
        <v>0</v>
      </c>
      <c r="Q328" s="77" t="str">
        <f>$D$213&amp;", "&amp;$D$214&amp;", "&amp;$D$215</f>
        <v>D4 Morbol, D5 Ochu, D6 Great Morbol</v>
      </c>
      <c r="R328" s="88">
        <f t="shared" si="50"/>
        <v>0</v>
      </c>
      <c r="S328" s="77" t="s">
        <v>406</v>
      </c>
      <c r="T328" s="88">
        <f t="shared" si="50"/>
        <v>0</v>
      </c>
      <c r="U328" s="77" t="s">
        <v>406</v>
      </c>
      <c r="V328" s="88">
        <f t="shared" si="50"/>
        <v>0</v>
      </c>
      <c r="W328" s="77" t="s">
        <v>406</v>
      </c>
      <c r="X328" s="54" t="s">
        <v>406</v>
      </c>
    </row>
    <row r="329" spans="6:24">
      <c r="F329" s="47" t="str">
        <f>Strings!B330</f>
        <v>Bad Bracelet</v>
      </c>
      <c r="K329" s="89" t="str">
        <f t="shared" si="46"/>
        <v>146</v>
      </c>
      <c r="L329" s="95" t="s">
        <v>1347</v>
      </c>
      <c r="M329" s="75">
        <f t="shared" si="51"/>
        <v>327</v>
      </c>
      <c r="N329" s="75" t="str">
        <f t="shared" si="48"/>
        <v/>
      </c>
      <c r="O329" s="75">
        <f t="shared" si="49"/>
        <v>5</v>
      </c>
      <c r="P329" s="75">
        <f t="shared" si="47"/>
        <v>0</v>
      </c>
      <c r="Q329" s="77" t="str">
        <f>$D$213&amp;", "&amp;$D$214</f>
        <v>D4 Morbol, D5 Ochu</v>
      </c>
      <c r="R329" s="88">
        <f t="shared" si="50"/>
        <v>0</v>
      </c>
      <c r="S329" s="77" t="s">
        <v>406</v>
      </c>
      <c r="T329" s="88">
        <f t="shared" si="50"/>
        <v>0</v>
      </c>
      <c r="U329" s="77" t="s">
        <v>406</v>
      </c>
      <c r="V329" s="88">
        <f t="shared" si="50"/>
        <v>0</v>
      </c>
      <c r="W329" s="77" t="s">
        <v>406</v>
      </c>
      <c r="X329" s="54" t="s">
        <v>406</v>
      </c>
    </row>
    <row r="330" spans="6:24">
      <c r="F330" s="47" t="str">
        <f>Strings!B331</f>
        <v>Moldball Virus</v>
      </c>
      <c r="K330" s="89" t="str">
        <f t="shared" si="46"/>
        <v>147</v>
      </c>
      <c r="L330" s="95" t="s">
        <v>1348</v>
      </c>
      <c r="M330" s="75">
        <f t="shared" si="51"/>
        <v>328</v>
      </c>
      <c r="N330" s="75" t="str">
        <f t="shared" si="48"/>
        <v/>
      </c>
      <c r="O330" s="75">
        <f t="shared" si="49"/>
        <v>5</v>
      </c>
      <c r="P330" s="75">
        <f t="shared" si="47"/>
        <v>0</v>
      </c>
      <c r="Q330" s="77" t="str">
        <f>$D$214</f>
        <v>D5 Ochu</v>
      </c>
      <c r="R330" s="88">
        <f t="shared" si="50"/>
        <v>0</v>
      </c>
      <c r="S330" s="77" t="s">
        <v>406</v>
      </c>
      <c r="T330" s="88">
        <f t="shared" si="50"/>
        <v>0</v>
      </c>
      <c r="U330" s="77" t="s">
        <v>406</v>
      </c>
      <c r="V330" s="88">
        <f t="shared" si="50"/>
        <v>0</v>
      </c>
      <c r="W330" s="77" t="s">
        <v>406</v>
      </c>
      <c r="X330" s="54" t="s">
        <v>406</v>
      </c>
    </row>
    <row r="331" spans="6:24">
      <c r="F331" s="47" t="str">
        <f>Strings!B332</f>
        <v>Stab Up</v>
      </c>
      <c r="K331" s="89" t="str">
        <f t="shared" si="46"/>
        <v>148</v>
      </c>
      <c r="L331" s="95" t="s">
        <v>1349</v>
      </c>
      <c r="M331" s="75">
        <f t="shared" si="51"/>
        <v>329</v>
      </c>
      <c r="N331" s="75" t="str">
        <f t="shared" si="48"/>
        <v/>
      </c>
      <c r="O331" s="75">
        <f t="shared" si="49"/>
        <v>5</v>
      </c>
      <c r="P331" s="75">
        <f t="shared" si="47"/>
        <v>0</v>
      </c>
      <c r="Q331" s="77" t="str">
        <f>$D$213&amp;", "&amp;$D$215</f>
        <v>D4 Morbol, D6 Great Morbol</v>
      </c>
      <c r="R331" s="88">
        <f t="shared" si="50"/>
        <v>0</v>
      </c>
      <c r="S331" s="77" t="s">
        <v>406</v>
      </c>
      <c r="T331" s="88">
        <f t="shared" si="50"/>
        <v>0</v>
      </c>
      <c r="U331" s="77" t="s">
        <v>406</v>
      </c>
      <c r="V331" s="88">
        <f t="shared" si="50"/>
        <v>0</v>
      </c>
      <c r="W331" s="77" t="s">
        <v>406</v>
      </c>
      <c r="X331" s="54" t="s">
        <v>406</v>
      </c>
    </row>
    <row r="332" spans="6:24">
      <c r="F332" s="47" t="str">
        <f>Strings!B333</f>
        <v>Sudden Cry</v>
      </c>
      <c r="K332" s="89" t="str">
        <f t="shared" si="46"/>
        <v>149</v>
      </c>
      <c r="L332" s="95" t="s">
        <v>1350</v>
      </c>
      <c r="M332" s="75">
        <f t="shared" si="51"/>
        <v>330</v>
      </c>
      <c r="N332" s="75" t="str">
        <f t="shared" si="48"/>
        <v/>
      </c>
      <c r="O332" s="75">
        <f t="shared" si="49"/>
        <v>5</v>
      </c>
      <c r="P332" s="75">
        <f t="shared" si="47"/>
        <v>0</v>
      </c>
      <c r="Q332" s="77" t="str">
        <f>$D$215</f>
        <v>D6 Great Morbol</v>
      </c>
      <c r="R332" s="88">
        <f t="shared" si="50"/>
        <v>0</v>
      </c>
      <c r="S332" s="77" t="s">
        <v>406</v>
      </c>
      <c r="T332" s="88">
        <f t="shared" si="50"/>
        <v>0</v>
      </c>
      <c r="U332" s="77" t="s">
        <v>406</v>
      </c>
      <c r="V332" s="88">
        <f t="shared" si="50"/>
        <v>0</v>
      </c>
      <c r="W332" s="77" t="s">
        <v>406</v>
      </c>
      <c r="X332" s="54" t="s">
        <v>406</v>
      </c>
    </row>
    <row r="333" spans="6:24">
      <c r="F333" s="47" t="str">
        <f>Strings!B334</f>
        <v>Hurricane</v>
      </c>
      <c r="K333" s="89" t="str">
        <f t="shared" si="46"/>
        <v>14A</v>
      </c>
      <c r="L333" s="95" t="s">
        <v>1351</v>
      </c>
      <c r="M333" s="75">
        <f t="shared" si="51"/>
        <v>331</v>
      </c>
      <c r="N333" s="75" t="str">
        <f t="shared" si="48"/>
        <v/>
      </c>
      <c r="O333" s="75">
        <f t="shared" si="49"/>
        <v>5</v>
      </c>
      <c r="P333" s="75">
        <f t="shared" si="47"/>
        <v>0</v>
      </c>
      <c r="Q333" s="77" t="str">
        <f>$D$216&amp;", "&amp;$D$217&amp;", "&amp;$D$218</f>
        <v>D7 Behemoth, D8 King Behemoth, D9 Dark Behemoth</v>
      </c>
      <c r="R333" s="88">
        <f t="shared" si="50"/>
        <v>0</v>
      </c>
      <c r="S333" s="77" t="s">
        <v>406</v>
      </c>
      <c r="T333" s="88">
        <f t="shared" si="50"/>
        <v>0</v>
      </c>
      <c r="U333" s="77" t="s">
        <v>406</v>
      </c>
      <c r="V333" s="88">
        <f t="shared" si="50"/>
        <v>0</v>
      </c>
      <c r="W333" s="77" t="s">
        <v>406</v>
      </c>
      <c r="X333" s="54" t="s">
        <v>406</v>
      </c>
    </row>
    <row r="334" spans="6:24">
      <c r="F334" s="47" t="str">
        <f>Strings!B335</f>
        <v>Ulmaguest</v>
      </c>
      <c r="K334" s="89" t="str">
        <f t="shared" si="46"/>
        <v>14B</v>
      </c>
      <c r="L334" s="95" t="s">
        <v>1352</v>
      </c>
      <c r="M334" s="75">
        <f t="shared" si="51"/>
        <v>332</v>
      </c>
      <c r="N334" s="75" t="str">
        <f t="shared" si="48"/>
        <v/>
      </c>
      <c r="O334" s="75">
        <f t="shared" si="49"/>
        <v>5</v>
      </c>
      <c r="P334" s="75">
        <f t="shared" si="47"/>
        <v>0</v>
      </c>
      <c r="Q334" s="77" t="str">
        <f>$D$216&amp;", "&amp;$D$217&amp;", "&amp;$D$218</f>
        <v>D7 Behemoth, D8 King Behemoth, D9 Dark Behemoth</v>
      </c>
      <c r="R334" s="88">
        <f t="shared" si="50"/>
        <v>0</v>
      </c>
      <c r="S334" s="77" t="s">
        <v>406</v>
      </c>
      <c r="T334" s="88">
        <f t="shared" si="50"/>
        <v>0</v>
      </c>
      <c r="U334" s="77" t="s">
        <v>406</v>
      </c>
      <c r="V334" s="88">
        <f t="shared" si="50"/>
        <v>0</v>
      </c>
      <c r="W334" s="77" t="s">
        <v>406</v>
      </c>
      <c r="X334" s="54" t="s">
        <v>406</v>
      </c>
    </row>
    <row r="335" spans="6:24">
      <c r="F335" s="47" t="str">
        <f>Strings!B336</f>
        <v>Giga Flare</v>
      </c>
      <c r="K335" s="89" t="str">
        <f t="shared" si="46"/>
        <v>14C</v>
      </c>
      <c r="L335" s="95" t="s">
        <v>1353</v>
      </c>
      <c r="M335" s="75">
        <f t="shared" si="51"/>
        <v>333</v>
      </c>
      <c r="N335" s="75" t="str">
        <f t="shared" si="48"/>
        <v/>
      </c>
      <c r="O335" s="75">
        <f t="shared" si="49"/>
        <v>5</v>
      </c>
      <c r="P335" s="75">
        <f t="shared" si="47"/>
        <v>0</v>
      </c>
      <c r="Q335" s="77" t="str">
        <f>$D$176&amp;", "&amp;$D$217</f>
        <v>AF Night Magic, D8 King Behemoth</v>
      </c>
      <c r="R335" s="88">
        <f t="shared" si="50"/>
        <v>0</v>
      </c>
      <c r="S335" s="77" t="s">
        <v>406</v>
      </c>
      <c r="T335" s="88">
        <f t="shared" si="50"/>
        <v>0</v>
      </c>
      <c r="U335" s="77" t="s">
        <v>406</v>
      </c>
      <c r="V335" s="88">
        <f t="shared" si="50"/>
        <v>0</v>
      </c>
      <c r="W335" s="77" t="s">
        <v>406</v>
      </c>
      <c r="X335" s="54" t="s">
        <v>406</v>
      </c>
    </row>
    <row r="336" spans="6:24">
      <c r="F336" s="47" t="str">
        <f>Strings!B337</f>
        <v>Dash</v>
      </c>
      <c r="K336" s="89" t="str">
        <f t="shared" si="46"/>
        <v>14D</v>
      </c>
      <c r="L336" s="95" t="s">
        <v>1354</v>
      </c>
      <c r="M336" s="75">
        <f t="shared" si="51"/>
        <v>334</v>
      </c>
      <c r="N336" s="75" t="str">
        <f t="shared" si="48"/>
        <v/>
      </c>
      <c r="O336" s="75">
        <f t="shared" si="49"/>
        <v>5</v>
      </c>
      <c r="P336" s="75">
        <f t="shared" si="47"/>
        <v>0</v>
      </c>
      <c r="Q336" s="77" t="str">
        <f>$D$176&amp;", "&amp;$D$218</f>
        <v>AF Night Magic, D9 Dark Behemoth</v>
      </c>
      <c r="R336" s="88">
        <f t="shared" si="50"/>
        <v>0</v>
      </c>
      <c r="S336" s="77" t="s">
        <v>406</v>
      </c>
      <c r="T336" s="88">
        <f t="shared" si="50"/>
        <v>0</v>
      </c>
      <c r="U336" s="77" t="s">
        <v>406</v>
      </c>
      <c r="V336" s="88">
        <f t="shared" si="50"/>
        <v>0</v>
      </c>
      <c r="W336" s="77" t="s">
        <v>406</v>
      </c>
      <c r="X336" s="54" t="s">
        <v>406</v>
      </c>
    </row>
    <row r="337" spans="6:24">
      <c r="F337" s="47" t="str">
        <f>Strings!B338</f>
        <v>Tail Swing</v>
      </c>
      <c r="K337" s="89" t="str">
        <f t="shared" si="46"/>
        <v>14E</v>
      </c>
      <c r="L337" s="95" t="s">
        <v>1355</v>
      </c>
      <c r="M337" s="75">
        <f t="shared" si="51"/>
        <v>335</v>
      </c>
      <c r="N337" s="75" t="str">
        <f t="shared" si="48"/>
        <v/>
      </c>
      <c r="O337" s="75">
        <f t="shared" si="49"/>
        <v>5</v>
      </c>
      <c r="P337" s="75">
        <f t="shared" si="47"/>
        <v>0</v>
      </c>
      <c r="Q337" s="77" t="str">
        <f>$D$175&amp;", "&amp;$D$216</f>
        <v>AE Dark Magic, D7 Behemoth</v>
      </c>
      <c r="R337" s="88">
        <f t="shared" si="50"/>
        <v>0</v>
      </c>
      <c r="S337" s="77" t="s">
        <v>406</v>
      </c>
      <c r="T337" s="88">
        <f t="shared" si="50"/>
        <v>0</v>
      </c>
      <c r="U337" s="77" t="s">
        <v>406</v>
      </c>
      <c r="V337" s="88">
        <f t="shared" si="50"/>
        <v>0</v>
      </c>
      <c r="W337" s="77" t="s">
        <v>406</v>
      </c>
      <c r="X337" s="54" t="s">
        <v>406</v>
      </c>
    </row>
    <row r="338" spans="6:24">
      <c r="F338" s="47" t="str">
        <f>Strings!B339</f>
        <v>Ice Bracelet</v>
      </c>
      <c r="K338" s="89" t="str">
        <f t="shared" si="46"/>
        <v>14F</v>
      </c>
      <c r="L338" s="95" t="s">
        <v>1189</v>
      </c>
      <c r="M338" s="75">
        <f t="shared" si="51"/>
        <v>336</v>
      </c>
      <c r="N338" s="75" t="str">
        <f t="shared" si="48"/>
        <v/>
      </c>
      <c r="O338" s="75">
        <f t="shared" si="49"/>
        <v>5</v>
      </c>
      <c r="P338" s="75">
        <f t="shared" si="47"/>
        <v>0</v>
      </c>
      <c r="Q338" s="77" t="str">
        <f>$D$219&amp;", "&amp;$D$220&amp;", "&amp;$D$221</f>
        <v>DA Dragon, DB Blue Dragon, DC Red Dragon</v>
      </c>
      <c r="R338" s="88">
        <f t="shared" si="50"/>
        <v>0</v>
      </c>
      <c r="S338" s="77" t="s">
        <v>406</v>
      </c>
      <c r="T338" s="88">
        <f t="shared" si="50"/>
        <v>0</v>
      </c>
      <c r="U338" s="77" t="s">
        <v>406</v>
      </c>
      <c r="V338" s="88">
        <f t="shared" si="50"/>
        <v>0</v>
      </c>
      <c r="W338" s="77" t="s">
        <v>406</v>
      </c>
      <c r="X338" s="54" t="s">
        <v>406</v>
      </c>
    </row>
    <row r="339" spans="6:24">
      <c r="F339" s="47" t="str">
        <f>Strings!B340</f>
        <v>Fire Bracelet</v>
      </c>
      <c r="K339" s="89" t="str">
        <f t="shared" si="46"/>
        <v>150</v>
      </c>
      <c r="L339" s="95" t="s">
        <v>1356</v>
      </c>
      <c r="M339" s="75">
        <f t="shared" si="51"/>
        <v>337</v>
      </c>
      <c r="N339" s="75" t="str">
        <f t="shared" si="48"/>
        <v/>
      </c>
      <c r="O339" s="75">
        <f t="shared" si="49"/>
        <v>5</v>
      </c>
      <c r="P339" s="75">
        <f t="shared" si="47"/>
        <v>0</v>
      </c>
      <c r="Q339" s="77" t="str">
        <f>$D$219</f>
        <v>DA Dragon</v>
      </c>
      <c r="R339" s="88">
        <f t="shared" si="50"/>
        <v>0</v>
      </c>
      <c r="S339" s="77" t="s">
        <v>406</v>
      </c>
      <c r="T339" s="88">
        <f t="shared" si="50"/>
        <v>0</v>
      </c>
      <c r="U339" s="77" t="s">
        <v>406</v>
      </c>
      <c r="V339" s="88">
        <f t="shared" si="50"/>
        <v>0</v>
      </c>
      <c r="W339" s="77" t="s">
        <v>406</v>
      </c>
      <c r="X339" s="54" t="s">
        <v>406</v>
      </c>
    </row>
    <row r="340" spans="6:24">
      <c r="F340" s="47" t="str">
        <f>Strings!B341</f>
        <v>Thnder Brcelet</v>
      </c>
      <c r="K340" s="89" t="str">
        <f t="shared" si="46"/>
        <v>151</v>
      </c>
      <c r="L340" s="95" t="s">
        <v>1273</v>
      </c>
      <c r="M340" s="75">
        <f t="shared" si="51"/>
        <v>338</v>
      </c>
      <c r="N340" s="75" t="str">
        <f t="shared" si="48"/>
        <v/>
      </c>
      <c r="O340" s="75">
        <f t="shared" si="49"/>
        <v>5</v>
      </c>
      <c r="P340" s="75">
        <f t="shared" si="47"/>
        <v>0</v>
      </c>
      <c r="Q340" s="77" t="str">
        <f>$D$45&amp;", "&amp;$D$220</f>
        <v>2C Breath, DB Blue Dragon</v>
      </c>
      <c r="R340" s="88">
        <f t="shared" si="50"/>
        <v>0</v>
      </c>
      <c r="S340" s="77" t="s">
        <v>406</v>
      </c>
      <c r="T340" s="88">
        <f t="shared" si="50"/>
        <v>0</v>
      </c>
      <c r="U340" s="77" t="s">
        <v>406</v>
      </c>
      <c r="V340" s="88">
        <f t="shared" si="50"/>
        <v>0</v>
      </c>
      <c r="W340" s="77" t="s">
        <v>406</v>
      </c>
      <c r="X340" s="54" t="s">
        <v>406</v>
      </c>
    </row>
    <row r="341" spans="6:24">
      <c r="F341" s="47" t="str">
        <f>Strings!B342</f>
        <v>Triple Attack</v>
      </c>
      <c r="K341" s="89" t="str">
        <f t="shared" si="46"/>
        <v>152</v>
      </c>
      <c r="L341" s="95" t="s">
        <v>1274</v>
      </c>
      <c r="M341" s="75">
        <f t="shared" si="51"/>
        <v>339</v>
      </c>
      <c r="N341" s="75" t="str">
        <f t="shared" si="48"/>
        <v/>
      </c>
      <c r="O341" s="75">
        <f t="shared" si="49"/>
        <v>5</v>
      </c>
      <c r="P341" s="75">
        <f t="shared" si="47"/>
        <v>0</v>
      </c>
      <c r="Q341" s="77" t="str">
        <f>$D$45&amp;", "&amp;$D$221</f>
        <v>2C Breath, DC Red Dragon</v>
      </c>
      <c r="R341" s="88">
        <f t="shared" si="50"/>
        <v>0</v>
      </c>
      <c r="S341" s="77" t="s">
        <v>406</v>
      </c>
      <c r="T341" s="88">
        <f t="shared" si="50"/>
        <v>0</v>
      </c>
      <c r="U341" s="77" t="s">
        <v>406</v>
      </c>
      <c r="V341" s="88">
        <f t="shared" si="50"/>
        <v>0</v>
      </c>
      <c r="W341" s="77" t="s">
        <v>406</v>
      </c>
      <c r="X341" s="54" t="s">
        <v>406</v>
      </c>
    </row>
    <row r="342" spans="6:24">
      <c r="F342" s="47" t="str">
        <f>Strings!B343</f>
        <v>Triple Brcelet</v>
      </c>
      <c r="K342" s="89" t="str">
        <f t="shared" si="46"/>
        <v>153</v>
      </c>
      <c r="L342" s="95" t="s">
        <v>1275</v>
      </c>
      <c r="M342" s="75">
        <f t="shared" si="51"/>
        <v>340</v>
      </c>
      <c r="N342" s="75" t="str">
        <f t="shared" si="48"/>
        <v/>
      </c>
      <c r="O342" s="75">
        <f t="shared" si="49"/>
        <v>5</v>
      </c>
      <c r="P342" s="75">
        <f t="shared" si="47"/>
        <v>0</v>
      </c>
      <c r="Q342" s="77" t="str">
        <f>$D$45&amp;", "&amp;$D$220&amp;", "&amp;$D$221</f>
        <v>2C Breath, DB Blue Dragon, DC Red Dragon</v>
      </c>
      <c r="R342" s="88">
        <f t="shared" si="50"/>
        <v>0</v>
      </c>
      <c r="S342" s="77" t="s">
        <v>406</v>
      </c>
      <c r="T342" s="88">
        <f t="shared" si="50"/>
        <v>0</v>
      </c>
      <c r="U342" s="77" t="s">
        <v>406</v>
      </c>
      <c r="V342" s="88">
        <f t="shared" si="50"/>
        <v>0</v>
      </c>
      <c r="W342" s="77" t="s">
        <v>406</v>
      </c>
      <c r="X342" s="54" t="s">
        <v>406</v>
      </c>
    </row>
    <row r="343" spans="6:24">
      <c r="F343" s="47" t="str">
        <f>Strings!B344</f>
        <v>Triple Thunder</v>
      </c>
      <c r="K343" s="89" t="str">
        <f t="shared" si="46"/>
        <v>154</v>
      </c>
      <c r="L343" s="95" t="s">
        <v>1357</v>
      </c>
      <c r="M343" s="75">
        <f t="shared" si="51"/>
        <v>341</v>
      </c>
      <c r="N343" s="75" t="str">
        <f t="shared" si="48"/>
        <v/>
      </c>
      <c r="O343" s="75">
        <f t="shared" si="49"/>
        <v>5</v>
      </c>
      <c r="P343" s="75">
        <f t="shared" si="47"/>
        <v>0</v>
      </c>
      <c r="Q343" s="77" t="str">
        <f>$D$222&amp;", "&amp;$D$223</f>
        <v>DD Hyudra, DE Hydra</v>
      </c>
      <c r="R343" s="88">
        <f t="shared" si="50"/>
        <v>0</v>
      </c>
      <c r="S343" s="77" t="s">
        <v>406</v>
      </c>
      <c r="T343" s="88">
        <f t="shared" si="50"/>
        <v>0</v>
      </c>
      <c r="U343" s="77" t="s">
        <v>406</v>
      </c>
      <c r="V343" s="88">
        <f t="shared" si="50"/>
        <v>0</v>
      </c>
      <c r="W343" s="77" t="s">
        <v>406</v>
      </c>
      <c r="X343" s="54" t="s">
        <v>406</v>
      </c>
    </row>
    <row r="344" spans="6:24">
      <c r="F344" s="47" t="str">
        <f>Strings!B345</f>
        <v>Triple Flame</v>
      </c>
      <c r="K344" s="89" t="str">
        <f t="shared" si="46"/>
        <v>155</v>
      </c>
      <c r="L344" s="95" t="s">
        <v>1358</v>
      </c>
      <c r="M344" s="75">
        <f t="shared" si="51"/>
        <v>342</v>
      </c>
      <c r="N344" s="75" t="str">
        <f t="shared" si="48"/>
        <v/>
      </c>
      <c r="O344" s="75">
        <f t="shared" si="49"/>
        <v>5</v>
      </c>
      <c r="P344" s="75">
        <f t="shared" si="47"/>
        <v>0</v>
      </c>
      <c r="Q344" s="77" t="str">
        <f>$D$222&amp;", "&amp;$D$224</f>
        <v>DD Hyudra, DF Tiamat</v>
      </c>
      <c r="R344" s="88">
        <f t="shared" si="50"/>
        <v>0</v>
      </c>
      <c r="S344" s="77" t="s">
        <v>406</v>
      </c>
      <c r="T344" s="88">
        <f t="shared" si="50"/>
        <v>0</v>
      </c>
      <c r="U344" s="77" t="s">
        <v>406</v>
      </c>
      <c r="V344" s="88">
        <f t="shared" si="50"/>
        <v>0</v>
      </c>
      <c r="W344" s="77" t="s">
        <v>406</v>
      </c>
      <c r="X344" s="54" t="s">
        <v>406</v>
      </c>
    </row>
    <row r="345" spans="6:24">
      <c r="F345" s="47" t="str">
        <f>Strings!B346</f>
        <v>Dark Whisper</v>
      </c>
      <c r="K345" s="89" t="str">
        <f t="shared" si="46"/>
        <v>156</v>
      </c>
      <c r="L345" s="95" t="s">
        <v>1359</v>
      </c>
      <c r="M345" s="75">
        <f t="shared" si="51"/>
        <v>343</v>
      </c>
      <c r="N345" s="75" t="str">
        <f t="shared" si="48"/>
        <v/>
      </c>
      <c r="O345" s="75">
        <f t="shared" si="49"/>
        <v>5</v>
      </c>
      <c r="P345" s="75">
        <f t="shared" si="47"/>
        <v>0</v>
      </c>
      <c r="Q345" s="77" t="str">
        <f>$D$223&amp;", "&amp;$D$224</f>
        <v>DE Hydra, DF Tiamat</v>
      </c>
      <c r="R345" s="88">
        <f t="shared" si="50"/>
        <v>0</v>
      </c>
      <c r="S345" s="77" t="s">
        <v>406</v>
      </c>
      <c r="T345" s="88">
        <f t="shared" si="50"/>
        <v>0</v>
      </c>
      <c r="U345" s="77" t="s">
        <v>406</v>
      </c>
      <c r="V345" s="88">
        <f t="shared" si="50"/>
        <v>0</v>
      </c>
      <c r="W345" s="77" t="s">
        <v>406</v>
      </c>
      <c r="X345" s="54" t="s">
        <v>406</v>
      </c>
    </row>
    <row r="346" spans="6:24">
      <c r="F346" s="47" t="str">
        <f>Strings!B347</f>
        <v>Snake Carrier</v>
      </c>
      <c r="K346" s="89" t="str">
        <f t="shared" si="46"/>
        <v>157</v>
      </c>
      <c r="L346" s="95" t="s">
        <v>1360</v>
      </c>
      <c r="M346" s="75">
        <f t="shared" si="51"/>
        <v>344</v>
      </c>
      <c r="N346" s="75" t="str">
        <f t="shared" si="48"/>
        <v/>
      </c>
      <c r="O346" s="75">
        <f t="shared" si="49"/>
        <v>5</v>
      </c>
      <c r="P346" s="75">
        <f t="shared" si="47"/>
        <v>0</v>
      </c>
      <c r="Q346" s="77" t="str">
        <f>$D$223&amp;", "&amp;$D$224</f>
        <v>DE Hydra, DF Tiamat</v>
      </c>
      <c r="R346" s="88">
        <f t="shared" si="50"/>
        <v>0</v>
      </c>
      <c r="S346" s="77" t="s">
        <v>406</v>
      </c>
      <c r="T346" s="88">
        <f t="shared" si="50"/>
        <v>0</v>
      </c>
      <c r="U346" s="77" t="s">
        <v>406</v>
      </c>
      <c r="V346" s="88">
        <f t="shared" si="50"/>
        <v>0</v>
      </c>
      <c r="W346" s="77" t="s">
        <v>406</v>
      </c>
      <c r="X346" s="54" t="s">
        <v>406</v>
      </c>
    </row>
    <row r="347" spans="6:24">
      <c r="F347" s="47" t="str">
        <f>Strings!B348</f>
        <v>Poison Frog</v>
      </c>
      <c r="K347" s="89" t="str">
        <f t="shared" si="46"/>
        <v>158</v>
      </c>
      <c r="L347" s="95" t="s">
        <v>1361</v>
      </c>
      <c r="M347" s="75">
        <f t="shared" si="51"/>
        <v>345</v>
      </c>
      <c r="N347" s="75" t="str">
        <f t="shared" si="48"/>
        <v/>
      </c>
      <c r="O347" s="75">
        <f t="shared" si="49"/>
        <v>5</v>
      </c>
      <c r="P347" s="75">
        <f t="shared" si="47"/>
        <v>0</v>
      </c>
      <c r="Q347" s="77" t="str">
        <f>$D$224</f>
        <v>DF Tiamat</v>
      </c>
      <c r="R347" s="88">
        <f t="shared" si="50"/>
        <v>0</v>
      </c>
      <c r="S347" s="77" t="s">
        <v>406</v>
      </c>
      <c r="T347" s="88">
        <f t="shared" si="50"/>
        <v>0</v>
      </c>
      <c r="U347" s="77" t="s">
        <v>406</v>
      </c>
      <c r="V347" s="88">
        <f t="shared" si="50"/>
        <v>0</v>
      </c>
      <c r="W347" s="77" t="s">
        <v>406</v>
      </c>
      <c r="X347" s="54" t="s">
        <v>406</v>
      </c>
    </row>
    <row r="348" spans="6:24">
      <c r="F348" s="47" t="str">
        <f>Strings!B349</f>
        <v>Midgar Swarm</v>
      </c>
      <c r="K348" s="89" t="str">
        <f t="shared" si="46"/>
        <v>159</v>
      </c>
      <c r="L348" s="95" t="s">
        <v>1362</v>
      </c>
      <c r="M348" s="75">
        <f t="shared" si="51"/>
        <v>346</v>
      </c>
      <c r="N348" s="75" t="str">
        <f t="shared" si="48"/>
        <v/>
      </c>
      <c r="O348" s="75">
        <f t="shared" si="49"/>
        <v>5</v>
      </c>
      <c r="P348" s="75">
        <f t="shared" si="47"/>
        <v>0</v>
      </c>
      <c r="Q348" s="77" t="str">
        <f>$D$174</f>
        <v>AD Dark Cloud</v>
      </c>
      <c r="R348" s="88">
        <f t="shared" si="50"/>
        <v>0</v>
      </c>
      <c r="S348" s="77" t="s">
        <v>406</v>
      </c>
      <c r="T348" s="88">
        <f t="shared" si="50"/>
        <v>0</v>
      </c>
      <c r="U348" s="77" t="s">
        <v>406</v>
      </c>
      <c r="V348" s="88">
        <f t="shared" si="50"/>
        <v>0</v>
      </c>
      <c r="W348" s="77" t="s">
        <v>406</v>
      </c>
      <c r="X348" s="54" t="s">
        <v>406</v>
      </c>
    </row>
    <row r="349" spans="6:24">
      <c r="F349" s="47" t="str">
        <f>Strings!B350</f>
        <v>Lifebreak</v>
      </c>
      <c r="K349" s="89" t="str">
        <f t="shared" si="46"/>
        <v>15A</v>
      </c>
      <c r="L349" s="95" t="s">
        <v>1363</v>
      </c>
      <c r="M349" s="75">
        <f t="shared" si="51"/>
        <v>347</v>
      </c>
      <c r="N349" s="75" t="str">
        <f t="shared" si="48"/>
        <v/>
      </c>
      <c r="O349" s="75">
        <f t="shared" si="49"/>
        <v>5</v>
      </c>
      <c r="P349" s="75">
        <f t="shared" si="47"/>
        <v>0</v>
      </c>
      <c r="Q349" s="77" t="str">
        <f>$D$174</f>
        <v>AD Dark Cloud</v>
      </c>
      <c r="R349" s="88">
        <f t="shared" si="50"/>
        <v>0</v>
      </c>
      <c r="S349" s="77" t="s">
        <v>406</v>
      </c>
      <c r="T349" s="88">
        <f t="shared" si="50"/>
        <v>0</v>
      </c>
      <c r="U349" s="77" t="s">
        <v>406</v>
      </c>
      <c r="V349" s="88">
        <f t="shared" si="50"/>
        <v>0</v>
      </c>
      <c r="W349" s="77" t="s">
        <v>406</v>
      </c>
      <c r="X349" s="54" t="s">
        <v>406</v>
      </c>
    </row>
    <row r="350" spans="6:24">
      <c r="F350" s="47" t="str">
        <f>Strings!B351</f>
        <v>Nanoflare</v>
      </c>
      <c r="K350" s="89" t="str">
        <f t="shared" ref="K350:K413" si="52">DEC2HEX(ROW()-3,3)</f>
        <v>15B</v>
      </c>
      <c r="L350" s="95" t="s">
        <v>1364</v>
      </c>
      <c r="M350" s="75">
        <f t="shared" si="51"/>
        <v>348</v>
      </c>
      <c r="N350" s="75" t="str">
        <f t="shared" si="48"/>
        <v/>
      </c>
      <c r="O350" s="75">
        <f t="shared" si="49"/>
        <v>5</v>
      </c>
      <c r="P350" s="75">
        <f t="shared" si="47"/>
        <v>0</v>
      </c>
      <c r="Q350" s="77" t="str">
        <f>$D$74&amp;", "&amp;$D$174</f>
        <v>49 Phantom, AD Dark Cloud</v>
      </c>
      <c r="R350" s="88">
        <f t="shared" si="50"/>
        <v>0</v>
      </c>
      <c r="S350" s="77" t="s">
        <v>406</v>
      </c>
      <c r="T350" s="88">
        <f t="shared" si="50"/>
        <v>0</v>
      </c>
      <c r="U350" s="77" t="s">
        <v>406</v>
      </c>
      <c r="V350" s="88">
        <f t="shared" si="50"/>
        <v>0</v>
      </c>
      <c r="W350" s="77" t="s">
        <v>406</v>
      </c>
      <c r="X350" s="54" t="s">
        <v>406</v>
      </c>
    </row>
    <row r="351" spans="6:24">
      <c r="F351" s="47" t="str">
        <f>Strings!B352</f>
        <v>Grand Cross</v>
      </c>
      <c r="K351" s="89" t="str">
        <f t="shared" si="52"/>
        <v>15C</v>
      </c>
      <c r="L351" s="95" t="s">
        <v>1365</v>
      </c>
      <c r="M351" s="75">
        <f t="shared" si="51"/>
        <v>349</v>
      </c>
      <c r="N351" s="75" t="str">
        <f t="shared" si="48"/>
        <v/>
      </c>
      <c r="O351" s="75">
        <f t="shared" si="49"/>
        <v>5</v>
      </c>
      <c r="P351" s="75">
        <f t="shared" si="47"/>
        <v>0</v>
      </c>
      <c r="Q351" s="77" t="str">
        <f>$D$175</f>
        <v>AE Dark Magic</v>
      </c>
      <c r="R351" s="88">
        <f t="shared" si="50"/>
        <v>0</v>
      </c>
      <c r="S351" s="77" t="s">
        <v>406</v>
      </c>
      <c r="T351" s="88">
        <f t="shared" si="50"/>
        <v>0</v>
      </c>
      <c r="U351" s="77" t="s">
        <v>406</v>
      </c>
      <c r="V351" s="88">
        <f t="shared" si="50"/>
        <v>0</v>
      </c>
      <c r="W351" s="77" t="s">
        <v>406</v>
      </c>
      <c r="X351" s="54" t="s">
        <v>406</v>
      </c>
    </row>
    <row r="352" spans="6:24">
      <c r="F352" s="47" t="str">
        <f>Strings!B353</f>
        <v>Destroy</v>
      </c>
      <c r="K352" s="89" t="str">
        <f t="shared" si="52"/>
        <v>15D</v>
      </c>
      <c r="L352" s="95" t="s">
        <v>1366</v>
      </c>
      <c r="M352" s="75">
        <f t="shared" si="51"/>
        <v>350</v>
      </c>
      <c r="N352" s="75" t="str">
        <f t="shared" si="48"/>
        <v/>
      </c>
      <c r="O352" s="75">
        <f t="shared" si="49"/>
        <v>5</v>
      </c>
      <c r="P352" s="75">
        <f t="shared" si="47"/>
        <v>0</v>
      </c>
      <c r="Q352" s="77" t="str">
        <f>$D$176</f>
        <v>AF Night Magic</v>
      </c>
      <c r="R352" s="88">
        <f t="shared" si="50"/>
        <v>0</v>
      </c>
      <c r="S352" s="77" t="s">
        <v>406</v>
      </c>
      <c r="T352" s="88">
        <f t="shared" si="50"/>
        <v>0</v>
      </c>
      <c r="U352" s="77" t="s">
        <v>406</v>
      </c>
      <c r="V352" s="88">
        <f t="shared" si="50"/>
        <v>0</v>
      </c>
      <c r="W352" s="77" t="s">
        <v>406</v>
      </c>
      <c r="X352" s="54" t="s">
        <v>406</v>
      </c>
    </row>
    <row r="353" spans="6:24">
      <c r="F353" s="47" t="str">
        <f>Strings!B354</f>
        <v>Compress</v>
      </c>
      <c r="K353" s="89" t="str">
        <f t="shared" si="52"/>
        <v>15E</v>
      </c>
      <c r="L353" s="95" t="s">
        <v>1367</v>
      </c>
      <c r="M353" s="75">
        <f t="shared" si="51"/>
        <v>351</v>
      </c>
      <c r="N353" s="75" t="str">
        <f t="shared" si="48"/>
        <v/>
      </c>
      <c r="O353" s="75">
        <f t="shared" si="49"/>
        <v>5</v>
      </c>
      <c r="P353" s="75">
        <f t="shared" si="47"/>
        <v>0</v>
      </c>
      <c r="Q353" s="77" t="str">
        <f>$D$125&amp;", "&amp;$D$126</f>
        <v>7C Chaos, 7D Complete Magic</v>
      </c>
      <c r="R353" s="88">
        <f t="shared" si="50"/>
        <v>0</v>
      </c>
      <c r="S353" s="77" t="s">
        <v>406</v>
      </c>
      <c r="T353" s="88">
        <f t="shared" si="50"/>
        <v>0</v>
      </c>
      <c r="U353" s="77" t="s">
        <v>406</v>
      </c>
      <c r="V353" s="88">
        <f t="shared" si="50"/>
        <v>0</v>
      </c>
      <c r="W353" s="77" t="s">
        <v>406</v>
      </c>
      <c r="X353" s="54" t="s">
        <v>406</v>
      </c>
    </row>
    <row r="354" spans="6:24">
      <c r="F354" s="47" t="str">
        <f>Strings!B355</f>
        <v>Dispose</v>
      </c>
      <c r="K354" s="89" t="str">
        <f t="shared" si="52"/>
        <v>15F</v>
      </c>
      <c r="L354" s="95" t="s">
        <v>1368</v>
      </c>
      <c r="M354" s="75">
        <f t="shared" si="51"/>
        <v>352</v>
      </c>
      <c r="N354" s="75" t="str">
        <f t="shared" si="48"/>
        <v/>
      </c>
      <c r="O354" s="75">
        <f t="shared" si="49"/>
        <v>5</v>
      </c>
      <c r="P354" s="75">
        <f t="shared" si="47"/>
        <v>0</v>
      </c>
      <c r="Q354" s="77" t="str">
        <f>$D$172</f>
        <v>AB Work</v>
      </c>
      <c r="R354" s="88">
        <f t="shared" si="50"/>
        <v>0</v>
      </c>
      <c r="S354" s="77" t="s">
        <v>406</v>
      </c>
      <c r="T354" s="88">
        <f t="shared" si="50"/>
        <v>0</v>
      </c>
      <c r="U354" s="77" t="s">
        <v>406</v>
      </c>
      <c r="V354" s="88">
        <f t="shared" si="50"/>
        <v>0</v>
      </c>
      <c r="W354" s="77" t="s">
        <v>406</v>
      </c>
      <c r="X354" s="54" t="s">
        <v>406</v>
      </c>
    </row>
    <row r="355" spans="6:24">
      <c r="F355" s="47" t="str">
        <f>Strings!B356</f>
        <v>Crush</v>
      </c>
      <c r="K355" s="89" t="str">
        <f t="shared" si="52"/>
        <v>160</v>
      </c>
      <c r="L355" s="95" t="s">
        <v>1369</v>
      </c>
      <c r="M355" s="75">
        <f t="shared" si="51"/>
        <v>353</v>
      </c>
      <c r="N355" s="75" t="str">
        <f t="shared" si="48"/>
        <v/>
      </c>
      <c r="O355" s="75">
        <f t="shared" si="49"/>
        <v>5</v>
      </c>
      <c r="P355" s="75">
        <f t="shared" si="47"/>
        <v>0</v>
      </c>
      <c r="Q355" s="77" t="str">
        <f>$D$172</f>
        <v>AB Work</v>
      </c>
      <c r="R355" s="88">
        <f t="shared" si="50"/>
        <v>0</v>
      </c>
      <c r="S355" s="77" t="s">
        <v>406</v>
      </c>
      <c r="T355" s="88">
        <f t="shared" si="50"/>
        <v>0</v>
      </c>
      <c r="U355" s="77" t="s">
        <v>406</v>
      </c>
      <c r="V355" s="88">
        <f t="shared" si="50"/>
        <v>0</v>
      </c>
      <c r="W355" s="77" t="s">
        <v>406</v>
      </c>
      <c r="X355" s="54" t="s">
        <v>406</v>
      </c>
    </row>
    <row r="356" spans="6:24">
      <c r="F356" s="47" t="str">
        <f>Strings!B357</f>
        <v>Energy</v>
      </c>
      <c r="K356" s="89" t="str">
        <f t="shared" si="52"/>
        <v>161</v>
      </c>
      <c r="L356" s="95" t="s">
        <v>1370</v>
      </c>
      <c r="M356" s="75">
        <f t="shared" si="51"/>
        <v>354</v>
      </c>
      <c r="N356" s="75" t="str">
        <f t="shared" si="48"/>
        <v/>
      </c>
      <c r="O356" s="75">
        <f t="shared" si="49"/>
        <v>5</v>
      </c>
      <c r="P356" s="75">
        <f t="shared" si="47"/>
        <v>0</v>
      </c>
      <c r="Q356" s="77" t="str">
        <f>$D$172</f>
        <v>AB Work</v>
      </c>
      <c r="R356" s="88">
        <f t="shared" si="50"/>
        <v>0</v>
      </c>
      <c r="S356" s="77" t="s">
        <v>406</v>
      </c>
      <c r="T356" s="88">
        <f t="shared" si="50"/>
        <v>0</v>
      </c>
      <c r="U356" s="77" t="s">
        <v>406</v>
      </c>
      <c r="V356" s="88">
        <f t="shared" si="50"/>
        <v>0</v>
      </c>
      <c r="W356" s="77" t="s">
        <v>406</v>
      </c>
      <c r="X356" s="54" t="s">
        <v>406</v>
      </c>
    </row>
    <row r="357" spans="6:24">
      <c r="F357" s="47" t="str">
        <f>Strings!B358</f>
        <v>Parasite</v>
      </c>
      <c r="K357" s="89" t="str">
        <f t="shared" si="52"/>
        <v>162</v>
      </c>
      <c r="L357" s="95" t="s">
        <v>1371</v>
      </c>
      <c r="M357" s="75">
        <f t="shared" si="51"/>
        <v>355</v>
      </c>
      <c r="N357" s="75" t="str">
        <f t="shared" si="48"/>
        <v/>
      </c>
      <c r="O357" s="75">
        <f t="shared" si="49"/>
        <v>5</v>
      </c>
      <c r="P357" s="75">
        <f t="shared" si="47"/>
        <v>0</v>
      </c>
      <c r="Q357" s="77" t="str">
        <f>$D$172</f>
        <v>AB Work</v>
      </c>
      <c r="R357" s="88">
        <f t="shared" si="50"/>
        <v>0</v>
      </c>
      <c r="S357" s="77" t="s">
        <v>406</v>
      </c>
      <c r="T357" s="88">
        <f t="shared" si="50"/>
        <v>0</v>
      </c>
      <c r="U357" s="77" t="s">
        <v>406</v>
      </c>
      <c r="V357" s="88">
        <f t="shared" si="50"/>
        <v>0</v>
      </c>
      <c r="W357" s="77" t="s">
        <v>406</v>
      </c>
      <c r="X357" s="54" t="s">
        <v>406</v>
      </c>
    </row>
    <row r="358" spans="6:24">
      <c r="F358" s="47" t="str">
        <f>Strings!B359</f>
        <v/>
      </c>
      <c r="K358" s="89" t="str">
        <f t="shared" si="52"/>
        <v>163</v>
      </c>
      <c r="L358" s="95" t="s">
        <v>1372</v>
      </c>
      <c r="M358" s="75">
        <f t="shared" si="51"/>
        <v>356</v>
      </c>
      <c r="N358" s="75" t="str">
        <f t="shared" si="48"/>
        <v/>
      </c>
      <c r="O358" s="75">
        <f t="shared" si="49"/>
        <v>5</v>
      </c>
      <c r="P358" s="75">
        <f t="shared" si="47"/>
        <v>0</v>
      </c>
      <c r="Q358" s="77" t="str">
        <f>$D$171</f>
        <v>AA Byblos</v>
      </c>
      <c r="R358" s="88">
        <f t="shared" si="50"/>
        <v>0</v>
      </c>
      <c r="S358" s="77" t="s">
        <v>406</v>
      </c>
      <c r="T358" s="88">
        <f t="shared" si="50"/>
        <v>0</v>
      </c>
      <c r="U358" s="77" t="s">
        <v>406</v>
      </c>
      <c r="V358" s="88">
        <f t="shared" si="50"/>
        <v>0</v>
      </c>
      <c r="W358" s="77" t="s">
        <v>406</v>
      </c>
      <c r="X358" s="54" t="s">
        <v>406</v>
      </c>
    </row>
    <row r="359" spans="6:24">
      <c r="F359" s="47" t="str">
        <f>Strings!B360</f>
        <v/>
      </c>
      <c r="K359" s="89" t="str">
        <f t="shared" si="52"/>
        <v>164</v>
      </c>
      <c r="L359" s="95" t="s">
        <v>1373</v>
      </c>
      <c r="M359" s="75">
        <f t="shared" si="51"/>
        <v>357</v>
      </c>
      <c r="N359" s="75" t="str">
        <f t="shared" si="48"/>
        <v/>
      </c>
      <c r="O359" s="75">
        <f t="shared" si="49"/>
        <v>5</v>
      </c>
      <c r="P359" s="75">
        <f t="shared" si="47"/>
        <v>0</v>
      </c>
      <c r="Q359" s="77" t="str">
        <f>$D$171</f>
        <v>AA Byblos</v>
      </c>
      <c r="R359" s="88">
        <f t="shared" si="50"/>
        <v>0</v>
      </c>
      <c r="S359" s="77" t="s">
        <v>406</v>
      </c>
      <c r="T359" s="88">
        <f t="shared" si="50"/>
        <v>0</v>
      </c>
      <c r="U359" s="77" t="s">
        <v>406</v>
      </c>
      <c r="V359" s="88">
        <f t="shared" si="50"/>
        <v>0</v>
      </c>
      <c r="W359" s="77" t="s">
        <v>406</v>
      </c>
      <c r="X359" s="54" t="s">
        <v>406</v>
      </c>
    </row>
    <row r="360" spans="6:24">
      <c r="F360" s="47" t="str">
        <f>Strings!B361</f>
        <v/>
      </c>
      <c r="K360" s="89" t="str">
        <f t="shared" si="52"/>
        <v>165</v>
      </c>
      <c r="L360" s="95" t="s">
        <v>406</v>
      </c>
      <c r="M360" s="75">
        <f t="shared" si="51"/>
        <v>358</v>
      </c>
      <c r="N360" s="75" t="str">
        <f t="shared" si="48"/>
        <v/>
      </c>
      <c r="O360" s="75">
        <f t="shared" si="49"/>
        <v>6</v>
      </c>
      <c r="P360" s="75">
        <f t="shared" si="47"/>
        <v>1</v>
      </c>
      <c r="Q360" s="77" t="s">
        <v>406</v>
      </c>
      <c r="R360" s="88">
        <f t="shared" si="50"/>
        <v>1</v>
      </c>
      <c r="S360" s="77" t="s">
        <v>406</v>
      </c>
      <c r="T360" s="88">
        <f t="shared" si="50"/>
        <v>1</v>
      </c>
      <c r="U360" s="77" t="s">
        <v>406</v>
      </c>
      <c r="V360" s="88">
        <f t="shared" si="50"/>
        <v>1</v>
      </c>
      <c r="W360" s="77" t="s">
        <v>406</v>
      </c>
      <c r="X360" s="54" t="s">
        <v>406</v>
      </c>
    </row>
    <row r="361" spans="6:24">
      <c r="F361" s="47" t="str">
        <f>Strings!B362</f>
        <v/>
      </c>
      <c r="K361" s="89" t="str">
        <f t="shared" si="52"/>
        <v>166</v>
      </c>
      <c r="L361" s="95" t="s">
        <v>406</v>
      </c>
      <c r="M361" s="75">
        <f t="shared" si="51"/>
        <v>359</v>
      </c>
      <c r="N361" s="75" t="str">
        <f t="shared" si="48"/>
        <v/>
      </c>
      <c r="O361" s="75">
        <f t="shared" si="49"/>
        <v>7</v>
      </c>
      <c r="P361" s="75">
        <f t="shared" si="47"/>
        <v>1</v>
      </c>
      <c r="Q361" s="77" t="s">
        <v>406</v>
      </c>
      <c r="R361" s="88">
        <f t="shared" si="50"/>
        <v>1</v>
      </c>
      <c r="S361" s="77" t="s">
        <v>406</v>
      </c>
      <c r="T361" s="88">
        <f t="shared" si="50"/>
        <v>1</v>
      </c>
      <c r="U361" s="77" t="s">
        <v>406</v>
      </c>
      <c r="V361" s="88">
        <f t="shared" si="50"/>
        <v>1</v>
      </c>
      <c r="W361" s="77" t="s">
        <v>406</v>
      </c>
      <c r="X361" s="54" t="s">
        <v>406</v>
      </c>
    </row>
    <row r="362" spans="6:24">
      <c r="F362" s="47" t="str">
        <f>Strings!B363</f>
        <v/>
      </c>
      <c r="K362" s="89" t="str">
        <f t="shared" si="52"/>
        <v>167</v>
      </c>
      <c r="L362" s="95" t="s">
        <v>406</v>
      </c>
      <c r="M362" s="75">
        <f t="shared" si="51"/>
        <v>360</v>
      </c>
      <c r="N362" s="75" t="str">
        <f t="shared" si="48"/>
        <v/>
      </c>
      <c r="O362" s="75">
        <f t="shared" si="49"/>
        <v>8</v>
      </c>
      <c r="P362" s="75">
        <f t="shared" si="47"/>
        <v>1</v>
      </c>
      <c r="Q362" s="77" t="s">
        <v>406</v>
      </c>
      <c r="R362" s="88">
        <f t="shared" si="50"/>
        <v>1</v>
      </c>
      <c r="S362" s="77" t="s">
        <v>406</v>
      </c>
      <c r="T362" s="88">
        <f t="shared" si="50"/>
        <v>1</v>
      </c>
      <c r="U362" s="77" t="s">
        <v>406</v>
      </c>
      <c r="V362" s="88">
        <f t="shared" si="50"/>
        <v>1</v>
      </c>
      <c r="W362" s="77" t="s">
        <v>406</v>
      </c>
      <c r="X362" s="54" t="s">
        <v>406</v>
      </c>
    </row>
    <row r="363" spans="6:24">
      <c r="F363" s="47" t="str">
        <f>Strings!B364</f>
        <v/>
      </c>
      <c r="K363" s="89" t="str">
        <f t="shared" si="52"/>
        <v>168</v>
      </c>
      <c r="L363" s="95" t="s">
        <v>406</v>
      </c>
      <c r="M363" s="75">
        <f t="shared" si="51"/>
        <v>361</v>
      </c>
      <c r="N363" s="75" t="str">
        <f t="shared" si="48"/>
        <v/>
      </c>
      <c r="O363" s="75">
        <f t="shared" si="49"/>
        <v>9</v>
      </c>
      <c r="P363" s="75">
        <f t="shared" si="47"/>
        <v>1</v>
      </c>
      <c r="Q363" s="77" t="s">
        <v>406</v>
      </c>
      <c r="R363" s="88">
        <f t="shared" si="50"/>
        <v>1</v>
      </c>
      <c r="S363" s="77" t="s">
        <v>406</v>
      </c>
      <c r="T363" s="88">
        <f t="shared" si="50"/>
        <v>1</v>
      </c>
      <c r="U363" s="77" t="s">
        <v>406</v>
      </c>
      <c r="V363" s="88">
        <f t="shared" si="50"/>
        <v>1</v>
      </c>
      <c r="W363" s="77" t="s">
        <v>406</v>
      </c>
      <c r="X363" s="54" t="s">
        <v>406</v>
      </c>
    </row>
    <row r="364" spans="6:24">
      <c r="F364" s="47" t="str">
        <f>Strings!B365</f>
        <v/>
      </c>
      <c r="K364" s="89" t="str">
        <f t="shared" si="52"/>
        <v>169</v>
      </c>
      <c r="L364" s="95" t="s">
        <v>406</v>
      </c>
      <c r="M364" s="75">
        <f t="shared" si="51"/>
        <v>362</v>
      </c>
      <c r="N364" s="75" t="str">
        <f t="shared" si="48"/>
        <v/>
      </c>
      <c r="O364" s="75">
        <f t="shared" si="49"/>
        <v>10</v>
      </c>
      <c r="P364" s="75">
        <f t="shared" si="47"/>
        <v>1</v>
      </c>
      <c r="Q364" s="77" t="s">
        <v>406</v>
      </c>
      <c r="R364" s="88">
        <f t="shared" si="50"/>
        <v>1</v>
      </c>
      <c r="S364" s="77" t="s">
        <v>406</v>
      </c>
      <c r="T364" s="88">
        <f t="shared" si="50"/>
        <v>1</v>
      </c>
      <c r="U364" s="77" t="s">
        <v>406</v>
      </c>
      <c r="V364" s="88">
        <f t="shared" si="50"/>
        <v>1</v>
      </c>
      <c r="W364" s="77" t="s">
        <v>406</v>
      </c>
      <c r="X364" s="54" t="s">
        <v>406</v>
      </c>
    </row>
    <row r="365" spans="6:24">
      <c r="F365" s="47" t="str">
        <f>Strings!B366</f>
        <v/>
      </c>
      <c r="K365" s="89" t="str">
        <f t="shared" si="52"/>
        <v>16A</v>
      </c>
      <c r="L365" s="95" t="s">
        <v>406</v>
      </c>
      <c r="M365" s="75">
        <f t="shared" si="51"/>
        <v>363</v>
      </c>
      <c r="N365" s="75" t="str">
        <f t="shared" si="48"/>
        <v/>
      </c>
      <c r="O365" s="75">
        <f t="shared" si="49"/>
        <v>11</v>
      </c>
      <c r="P365" s="75">
        <f>IF(AND(LEN(Q365)=0,LEN(S365)=0,LEN(U365)=0,LEN(W365)=0),1,0)</f>
        <v>1</v>
      </c>
      <c r="Q365" s="77" t="s">
        <v>406</v>
      </c>
      <c r="R365" s="88">
        <f t="shared" si="50"/>
        <v>1</v>
      </c>
      <c r="S365" s="77" t="s">
        <v>406</v>
      </c>
      <c r="T365" s="88">
        <f t="shared" si="50"/>
        <v>1</v>
      </c>
      <c r="U365" s="77" t="s">
        <v>406</v>
      </c>
      <c r="V365" s="88">
        <f t="shared" si="50"/>
        <v>1</v>
      </c>
      <c r="W365" s="77" t="s">
        <v>406</v>
      </c>
      <c r="X365" s="54" t="s">
        <v>406</v>
      </c>
    </row>
    <row r="366" spans="6:24">
      <c r="F366" s="47" t="str">
        <f>Strings!B367</f>
        <v/>
      </c>
      <c r="K366" s="89" t="str">
        <f t="shared" si="52"/>
        <v>16B</v>
      </c>
      <c r="L366" s="95" t="s">
        <v>406</v>
      </c>
      <c r="M366" s="75">
        <f t="shared" si="51"/>
        <v>364</v>
      </c>
      <c r="N366" s="75" t="str">
        <f t="shared" si="48"/>
        <v/>
      </c>
      <c r="O366" s="75">
        <f t="shared" si="49"/>
        <v>12</v>
      </c>
      <c r="P366" s="75">
        <f t="shared" ref="P366:P429" si="53">IF(AND(LEN(Q366)=0,LEN(S366)=0,LEN(U366)=0,LEN(W366)=0),1,0)</f>
        <v>1</v>
      </c>
      <c r="Q366" s="77" t="s">
        <v>406</v>
      </c>
      <c r="R366" s="88">
        <f t="shared" si="50"/>
        <v>1</v>
      </c>
      <c r="S366" s="77" t="s">
        <v>406</v>
      </c>
      <c r="T366" s="88">
        <f t="shared" si="50"/>
        <v>1</v>
      </c>
      <c r="U366" s="77" t="s">
        <v>406</v>
      </c>
      <c r="V366" s="88">
        <f t="shared" si="50"/>
        <v>1</v>
      </c>
      <c r="W366" s="77" t="s">
        <v>406</v>
      </c>
      <c r="X366" s="54" t="s">
        <v>406</v>
      </c>
    </row>
    <row r="367" spans="6:24">
      <c r="F367" s="47" t="str">
        <f>Strings!B368</f>
        <v/>
      </c>
      <c r="K367" s="89" t="str">
        <f t="shared" si="52"/>
        <v>16C</v>
      </c>
      <c r="L367" s="95" t="s">
        <v>406</v>
      </c>
      <c r="M367" s="75">
        <f t="shared" si="51"/>
        <v>365</v>
      </c>
      <c r="N367" s="75" t="str">
        <f t="shared" si="48"/>
        <v/>
      </c>
      <c r="O367" s="75">
        <f t="shared" si="49"/>
        <v>13</v>
      </c>
      <c r="P367" s="75">
        <f t="shared" si="53"/>
        <v>1</v>
      </c>
      <c r="Q367" s="77" t="s">
        <v>406</v>
      </c>
      <c r="R367" s="88">
        <f t="shared" si="50"/>
        <v>1</v>
      </c>
      <c r="S367" s="77" t="s">
        <v>406</v>
      </c>
      <c r="T367" s="88">
        <f t="shared" si="50"/>
        <v>1</v>
      </c>
      <c r="U367" s="77" t="s">
        <v>406</v>
      </c>
      <c r="V367" s="88">
        <f t="shared" si="50"/>
        <v>1</v>
      </c>
      <c r="W367" s="77" t="s">
        <v>406</v>
      </c>
      <c r="X367" s="54" t="s">
        <v>406</v>
      </c>
    </row>
    <row r="368" spans="6:24">
      <c r="F368" s="47" t="str">
        <f>Strings!B369</f>
        <v>Attack</v>
      </c>
      <c r="K368" s="89" t="str">
        <f t="shared" si="52"/>
        <v>16D</v>
      </c>
      <c r="L368" s="95" t="s">
        <v>406</v>
      </c>
      <c r="M368" s="75">
        <f t="shared" si="51"/>
        <v>366</v>
      </c>
      <c r="N368" s="75" t="str">
        <f t="shared" si="48"/>
        <v/>
      </c>
      <c r="O368" s="75">
        <f t="shared" si="49"/>
        <v>14</v>
      </c>
      <c r="P368" s="75">
        <f t="shared" si="53"/>
        <v>1</v>
      </c>
      <c r="Q368" s="77" t="s">
        <v>406</v>
      </c>
      <c r="R368" s="88">
        <f t="shared" si="50"/>
        <v>1</v>
      </c>
      <c r="S368" s="77" t="s">
        <v>406</v>
      </c>
      <c r="T368" s="88">
        <f t="shared" si="50"/>
        <v>1</v>
      </c>
      <c r="U368" s="77" t="s">
        <v>406</v>
      </c>
      <c r="V368" s="88">
        <f t="shared" si="50"/>
        <v>1</v>
      </c>
      <c r="W368" s="77" t="s">
        <v>406</v>
      </c>
      <c r="X368" s="54" t="s">
        <v>406</v>
      </c>
    </row>
    <row r="369" spans="6:24">
      <c r="F369" s="47" t="str">
        <f>Strings!B370</f>
        <v>Potion</v>
      </c>
      <c r="K369" s="89" t="str">
        <f t="shared" si="52"/>
        <v>16E</v>
      </c>
      <c r="L369" s="95" t="s">
        <v>406</v>
      </c>
      <c r="M369" s="75">
        <f t="shared" si="51"/>
        <v>367</v>
      </c>
      <c r="N369" s="75" t="str">
        <f t="shared" si="48"/>
        <v/>
      </c>
      <c r="O369" s="75">
        <f t="shared" si="49"/>
        <v>15</v>
      </c>
      <c r="P369" s="75">
        <f t="shared" si="53"/>
        <v>1</v>
      </c>
      <c r="Q369" s="77" t="s">
        <v>406</v>
      </c>
      <c r="R369" s="88">
        <f t="shared" si="50"/>
        <v>1</v>
      </c>
      <c r="S369" s="77" t="s">
        <v>406</v>
      </c>
      <c r="T369" s="88">
        <f t="shared" si="50"/>
        <v>1</v>
      </c>
      <c r="U369" s="77" t="s">
        <v>406</v>
      </c>
      <c r="V369" s="88">
        <f t="shared" si="50"/>
        <v>1</v>
      </c>
      <c r="W369" s="77" t="s">
        <v>406</v>
      </c>
      <c r="X369" s="54" t="s">
        <v>406</v>
      </c>
    </row>
    <row r="370" spans="6:24">
      <c r="F370" s="47" t="str">
        <f>Strings!B371</f>
        <v>Hi-Potion</v>
      </c>
      <c r="K370" s="89" t="str">
        <f t="shared" si="52"/>
        <v>16F</v>
      </c>
      <c r="L370" s="95" t="s">
        <v>1374</v>
      </c>
      <c r="M370" s="75">
        <f t="shared" si="51"/>
        <v>368</v>
      </c>
      <c r="N370" s="75" t="str">
        <f t="shared" si="48"/>
        <v/>
      </c>
      <c r="O370" s="75">
        <f t="shared" si="49"/>
        <v>16</v>
      </c>
      <c r="P370" s="75">
        <f t="shared" si="53"/>
        <v>1</v>
      </c>
      <c r="Q370" s="77" t="s">
        <v>406</v>
      </c>
      <c r="R370" s="88">
        <f t="shared" si="50"/>
        <v>1</v>
      </c>
      <c r="S370" s="77" t="s">
        <v>406</v>
      </c>
      <c r="T370" s="88">
        <f t="shared" si="50"/>
        <v>1</v>
      </c>
      <c r="U370" s="77" t="s">
        <v>406</v>
      </c>
      <c r="V370" s="88">
        <f t="shared" si="50"/>
        <v>1</v>
      </c>
      <c r="W370" s="77" t="s">
        <v>406</v>
      </c>
      <c r="X370" s="54" t="s">
        <v>406</v>
      </c>
    </row>
    <row r="371" spans="6:24">
      <c r="F371" s="47" t="str">
        <f>Strings!B372</f>
        <v>X-Potion</v>
      </c>
      <c r="K371" s="89" t="str">
        <f t="shared" si="52"/>
        <v>170</v>
      </c>
      <c r="L371" s="95" t="s">
        <v>379</v>
      </c>
      <c r="M371" s="75">
        <f t="shared" si="51"/>
        <v>369</v>
      </c>
      <c r="N371" s="75" t="str">
        <f t="shared" si="48"/>
        <v/>
      </c>
      <c r="O371" s="75">
        <f t="shared" si="49"/>
        <v>16</v>
      </c>
      <c r="P371" s="75">
        <f t="shared" si="53"/>
        <v>0</v>
      </c>
      <c r="Q371" s="77" t="str">
        <f t="shared" ref="Q371:Q384" si="54">$D$7&amp;", "&amp;$D$162</f>
        <v>06 Item, A1 Item</v>
      </c>
      <c r="R371" s="88">
        <f t="shared" si="50"/>
        <v>0</v>
      </c>
      <c r="S371" s="77" t="s">
        <v>406</v>
      </c>
      <c r="T371" s="88">
        <f t="shared" si="50"/>
        <v>0</v>
      </c>
      <c r="U371" s="77" t="s">
        <v>406</v>
      </c>
      <c r="V371" s="88">
        <f t="shared" si="50"/>
        <v>0</v>
      </c>
      <c r="W371" s="77" t="s">
        <v>406</v>
      </c>
      <c r="X371" s="54" t="s">
        <v>406</v>
      </c>
    </row>
    <row r="372" spans="6:24">
      <c r="F372" s="47" t="str">
        <f>Strings!B373</f>
        <v>Ether</v>
      </c>
      <c r="K372" s="89" t="str">
        <f t="shared" si="52"/>
        <v>171</v>
      </c>
      <c r="L372" s="95" t="s">
        <v>380</v>
      </c>
      <c r="M372" s="75">
        <f t="shared" si="51"/>
        <v>370</v>
      </c>
      <c r="N372" s="75" t="str">
        <f t="shared" si="48"/>
        <v/>
      </c>
      <c r="O372" s="75">
        <f t="shared" si="49"/>
        <v>16</v>
      </c>
      <c r="P372" s="75">
        <f t="shared" si="53"/>
        <v>0</v>
      </c>
      <c r="Q372" s="77" t="str">
        <f t="shared" si="54"/>
        <v>06 Item, A1 Item</v>
      </c>
      <c r="R372" s="88">
        <f t="shared" si="50"/>
        <v>0</v>
      </c>
      <c r="S372" s="77" t="s">
        <v>406</v>
      </c>
      <c r="T372" s="88">
        <f t="shared" si="50"/>
        <v>0</v>
      </c>
      <c r="U372" s="77" t="s">
        <v>406</v>
      </c>
      <c r="V372" s="88">
        <f t="shared" si="50"/>
        <v>0</v>
      </c>
      <c r="W372" s="77" t="s">
        <v>406</v>
      </c>
      <c r="X372" s="54" t="s">
        <v>406</v>
      </c>
    </row>
    <row r="373" spans="6:24">
      <c r="F373" s="47" t="str">
        <f>Strings!B374</f>
        <v>Hi-Ether</v>
      </c>
      <c r="K373" s="89" t="str">
        <f t="shared" si="52"/>
        <v>172</v>
      </c>
      <c r="L373" s="95" t="s">
        <v>381</v>
      </c>
      <c r="M373" s="75">
        <f t="shared" si="51"/>
        <v>371</v>
      </c>
      <c r="N373" s="75" t="str">
        <f t="shared" si="48"/>
        <v/>
      </c>
      <c r="O373" s="75">
        <f t="shared" si="49"/>
        <v>16</v>
      </c>
      <c r="P373" s="75">
        <f t="shared" si="53"/>
        <v>0</v>
      </c>
      <c r="Q373" s="77" t="str">
        <f t="shared" si="54"/>
        <v>06 Item, A1 Item</v>
      </c>
      <c r="R373" s="88">
        <f t="shared" si="50"/>
        <v>0</v>
      </c>
      <c r="S373" s="77" t="s">
        <v>406</v>
      </c>
      <c r="T373" s="88">
        <f t="shared" si="50"/>
        <v>0</v>
      </c>
      <c r="U373" s="77" t="s">
        <v>406</v>
      </c>
      <c r="V373" s="88">
        <f t="shared" si="50"/>
        <v>0</v>
      </c>
      <c r="W373" s="77" t="s">
        <v>406</v>
      </c>
      <c r="X373" s="54" t="s">
        <v>406</v>
      </c>
    </row>
    <row r="374" spans="6:24">
      <c r="F374" s="47" t="str">
        <f>Strings!B375</f>
        <v>Elixir</v>
      </c>
      <c r="K374" s="89" t="str">
        <f t="shared" si="52"/>
        <v>173</v>
      </c>
      <c r="L374" s="95" t="s">
        <v>382</v>
      </c>
      <c r="M374" s="75">
        <f t="shared" si="51"/>
        <v>372</v>
      </c>
      <c r="N374" s="75" t="str">
        <f t="shared" si="48"/>
        <v/>
      </c>
      <c r="O374" s="75">
        <f t="shared" si="49"/>
        <v>16</v>
      </c>
      <c r="P374" s="75">
        <f t="shared" si="53"/>
        <v>0</v>
      </c>
      <c r="Q374" s="77" t="str">
        <f t="shared" si="54"/>
        <v>06 Item, A1 Item</v>
      </c>
      <c r="R374" s="88">
        <f t="shared" si="50"/>
        <v>0</v>
      </c>
      <c r="S374" s="77" t="s">
        <v>406</v>
      </c>
      <c r="T374" s="88">
        <f t="shared" si="50"/>
        <v>0</v>
      </c>
      <c r="U374" s="77" t="s">
        <v>406</v>
      </c>
      <c r="V374" s="88">
        <f t="shared" si="50"/>
        <v>0</v>
      </c>
      <c r="W374" s="77" t="s">
        <v>406</v>
      </c>
      <c r="X374" s="54" t="s">
        <v>406</v>
      </c>
    </row>
    <row r="375" spans="6:24">
      <c r="F375" s="47" t="str">
        <f>Strings!B376</f>
        <v>Antidote</v>
      </c>
      <c r="K375" s="89" t="str">
        <f t="shared" si="52"/>
        <v>174</v>
      </c>
      <c r="L375" s="95" t="s">
        <v>383</v>
      </c>
      <c r="M375" s="75">
        <f t="shared" si="51"/>
        <v>373</v>
      </c>
      <c r="N375" s="75" t="str">
        <f t="shared" si="48"/>
        <v/>
      </c>
      <c r="O375" s="75">
        <f t="shared" si="49"/>
        <v>16</v>
      </c>
      <c r="P375" s="75">
        <f t="shared" si="53"/>
        <v>0</v>
      </c>
      <c r="Q375" s="77" t="str">
        <f t="shared" si="54"/>
        <v>06 Item, A1 Item</v>
      </c>
      <c r="R375" s="88">
        <f t="shared" si="50"/>
        <v>0</v>
      </c>
      <c r="S375" s="77" t="s">
        <v>406</v>
      </c>
      <c r="T375" s="88">
        <f t="shared" si="50"/>
        <v>0</v>
      </c>
      <c r="U375" s="77" t="s">
        <v>406</v>
      </c>
      <c r="V375" s="88">
        <f t="shared" si="50"/>
        <v>0</v>
      </c>
      <c r="W375" s="77" t="s">
        <v>406</v>
      </c>
      <c r="X375" s="54" t="s">
        <v>406</v>
      </c>
    </row>
    <row r="376" spans="6:24">
      <c r="F376" s="47" t="str">
        <f>Strings!B377</f>
        <v>Eye Drop</v>
      </c>
      <c r="K376" s="89" t="str">
        <f t="shared" si="52"/>
        <v>175</v>
      </c>
      <c r="L376" s="95" t="s">
        <v>384</v>
      </c>
      <c r="M376" s="75">
        <f t="shared" si="51"/>
        <v>374</v>
      </c>
      <c r="N376" s="75" t="str">
        <f t="shared" si="48"/>
        <v/>
      </c>
      <c r="O376" s="75">
        <f t="shared" si="49"/>
        <v>16</v>
      </c>
      <c r="P376" s="75">
        <f t="shared" si="53"/>
        <v>0</v>
      </c>
      <c r="Q376" s="77" t="str">
        <f t="shared" si="54"/>
        <v>06 Item, A1 Item</v>
      </c>
      <c r="R376" s="88">
        <f t="shared" si="50"/>
        <v>0</v>
      </c>
      <c r="S376" s="77" t="s">
        <v>406</v>
      </c>
      <c r="T376" s="88">
        <f t="shared" si="50"/>
        <v>0</v>
      </c>
      <c r="U376" s="77" t="s">
        <v>406</v>
      </c>
      <c r="V376" s="88">
        <f t="shared" si="50"/>
        <v>0</v>
      </c>
      <c r="W376" s="77" t="s">
        <v>406</v>
      </c>
      <c r="X376" s="54" t="s">
        <v>406</v>
      </c>
    </row>
    <row r="377" spans="6:24">
      <c r="F377" s="47" t="str">
        <f>Strings!B378</f>
        <v>Echo Grass</v>
      </c>
      <c r="K377" s="89" t="str">
        <f t="shared" si="52"/>
        <v>176</v>
      </c>
      <c r="L377" s="95" t="s">
        <v>385</v>
      </c>
      <c r="M377" s="75">
        <f t="shared" si="51"/>
        <v>375</v>
      </c>
      <c r="N377" s="75" t="str">
        <f t="shared" si="48"/>
        <v/>
      </c>
      <c r="O377" s="75">
        <f t="shared" si="49"/>
        <v>16</v>
      </c>
      <c r="P377" s="75">
        <f t="shared" si="53"/>
        <v>0</v>
      </c>
      <c r="Q377" s="77" t="str">
        <f t="shared" si="54"/>
        <v>06 Item, A1 Item</v>
      </c>
      <c r="R377" s="88">
        <f t="shared" si="50"/>
        <v>0</v>
      </c>
      <c r="S377" s="77" t="s">
        <v>406</v>
      </c>
      <c r="T377" s="88">
        <f t="shared" si="50"/>
        <v>0</v>
      </c>
      <c r="U377" s="77" t="s">
        <v>406</v>
      </c>
      <c r="V377" s="88">
        <f t="shared" si="50"/>
        <v>0</v>
      </c>
      <c r="W377" s="77" t="s">
        <v>406</v>
      </c>
      <c r="X377" s="54" t="s">
        <v>406</v>
      </c>
    </row>
    <row r="378" spans="6:24">
      <c r="F378" s="47" t="str">
        <f>Strings!B379</f>
        <v>Maiden's Kiss</v>
      </c>
      <c r="K378" s="89" t="str">
        <f t="shared" si="52"/>
        <v>177</v>
      </c>
      <c r="L378" s="95" t="s">
        <v>386</v>
      </c>
      <c r="M378" s="75">
        <f t="shared" si="51"/>
        <v>376</v>
      </c>
      <c r="N378" s="75" t="str">
        <f t="shared" si="48"/>
        <v/>
      </c>
      <c r="O378" s="75">
        <f t="shared" si="49"/>
        <v>16</v>
      </c>
      <c r="P378" s="75">
        <f t="shared" si="53"/>
        <v>0</v>
      </c>
      <c r="Q378" s="77" t="str">
        <f t="shared" si="54"/>
        <v>06 Item, A1 Item</v>
      </c>
      <c r="R378" s="88">
        <f t="shared" si="50"/>
        <v>0</v>
      </c>
      <c r="S378" s="77" t="s">
        <v>406</v>
      </c>
      <c r="T378" s="88">
        <f t="shared" si="50"/>
        <v>0</v>
      </c>
      <c r="U378" s="77" t="s">
        <v>406</v>
      </c>
      <c r="V378" s="88">
        <f t="shared" si="50"/>
        <v>0</v>
      </c>
      <c r="W378" s="77" t="s">
        <v>406</v>
      </c>
      <c r="X378" s="54" t="s">
        <v>406</v>
      </c>
    </row>
    <row r="379" spans="6:24">
      <c r="F379" s="47" t="str">
        <f>Strings!B380</f>
        <v>Soft</v>
      </c>
      <c r="K379" s="89" t="str">
        <f t="shared" si="52"/>
        <v>178</v>
      </c>
      <c r="L379" s="95" t="s">
        <v>387</v>
      </c>
      <c r="M379" s="75">
        <f t="shared" si="51"/>
        <v>377</v>
      </c>
      <c r="N379" s="75" t="str">
        <f t="shared" si="48"/>
        <v/>
      </c>
      <c r="O379" s="75">
        <f t="shared" si="49"/>
        <v>16</v>
      </c>
      <c r="P379" s="75">
        <f t="shared" si="53"/>
        <v>0</v>
      </c>
      <c r="Q379" s="77" t="str">
        <f t="shared" si="54"/>
        <v>06 Item, A1 Item</v>
      </c>
      <c r="R379" s="88">
        <f t="shared" si="50"/>
        <v>0</v>
      </c>
      <c r="S379" s="77" t="s">
        <v>406</v>
      </c>
      <c r="T379" s="88">
        <f t="shared" si="50"/>
        <v>0</v>
      </c>
      <c r="U379" s="77" t="s">
        <v>406</v>
      </c>
      <c r="V379" s="88">
        <f t="shared" si="50"/>
        <v>0</v>
      </c>
      <c r="W379" s="77" t="s">
        <v>406</v>
      </c>
      <c r="X379" s="54" t="s">
        <v>406</v>
      </c>
    </row>
    <row r="380" spans="6:24">
      <c r="F380" s="47" t="str">
        <f>Strings!B381</f>
        <v>Holy Water</v>
      </c>
      <c r="K380" s="89" t="str">
        <f t="shared" si="52"/>
        <v>179</v>
      </c>
      <c r="L380" s="95" t="s">
        <v>388</v>
      </c>
      <c r="M380" s="75">
        <f t="shared" si="51"/>
        <v>378</v>
      </c>
      <c r="N380" s="75" t="str">
        <f t="shared" si="48"/>
        <v/>
      </c>
      <c r="O380" s="75">
        <f t="shared" si="49"/>
        <v>16</v>
      </c>
      <c r="P380" s="75">
        <f t="shared" si="53"/>
        <v>0</v>
      </c>
      <c r="Q380" s="77" t="str">
        <f t="shared" si="54"/>
        <v>06 Item, A1 Item</v>
      </c>
      <c r="R380" s="88">
        <f t="shared" si="50"/>
        <v>0</v>
      </c>
      <c r="S380" s="77" t="s">
        <v>406</v>
      </c>
      <c r="T380" s="88">
        <f t="shared" si="50"/>
        <v>0</v>
      </c>
      <c r="U380" s="77" t="s">
        <v>406</v>
      </c>
      <c r="V380" s="88">
        <f t="shared" si="50"/>
        <v>0</v>
      </c>
      <c r="W380" s="77" t="s">
        <v>406</v>
      </c>
      <c r="X380" s="54" t="s">
        <v>406</v>
      </c>
    </row>
    <row r="381" spans="6:24">
      <c r="F381" s="47" t="str">
        <f>Strings!B382</f>
        <v>Remedy</v>
      </c>
      <c r="K381" s="89" t="str">
        <f t="shared" si="52"/>
        <v>17A</v>
      </c>
      <c r="L381" s="95" t="s">
        <v>389</v>
      </c>
      <c r="M381" s="75">
        <f t="shared" si="51"/>
        <v>379</v>
      </c>
      <c r="N381" s="75" t="str">
        <f t="shared" si="48"/>
        <v/>
      </c>
      <c r="O381" s="75">
        <f t="shared" si="49"/>
        <v>16</v>
      </c>
      <c r="P381" s="75">
        <f t="shared" si="53"/>
        <v>0</v>
      </c>
      <c r="Q381" s="77" t="str">
        <f t="shared" si="54"/>
        <v>06 Item, A1 Item</v>
      </c>
      <c r="R381" s="88">
        <f t="shared" si="50"/>
        <v>0</v>
      </c>
      <c r="S381" s="77" t="s">
        <v>406</v>
      </c>
      <c r="T381" s="88">
        <f t="shared" si="50"/>
        <v>0</v>
      </c>
      <c r="U381" s="77" t="s">
        <v>406</v>
      </c>
      <c r="V381" s="88">
        <f t="shared" si="50"/>
        <v>0</v>
      </c>
      <c r="W381" s="77" t="s">
        <v>406</v>
      </c>
      <c r="X381" s="54" t="s">
        <v>406</v>
      </c>
    </row>
    <row r="382" spans="6:24">
      <c r="F382" s="47" t="str">
        <f>Strings!B383</f>
        <v>Phoenix Down</v>
      </c>
      <c r="K382" s="89" t="str">
        <f t="shared" si="52"/>
        <v>17B</v>
      </c>
      <c r="L382" s="95" t="s">
        <v>390</v>
      </c>
      <c r="M382" s="75">
        <f t="shared" si="51"/>
        <v>380</v>
      </c>
      <c r="N382" s="75" t="str">
        <f t="shared" si="48"/>
        <v/>
      </c>
      <c r="O382" s="75">
        <f t="shared" si="49"/>
        <v>16</v>
      </c>
      <c r="P382" s="75">
        <f t="shared" si="53"/>
        <v>0</v>
      </c>
      <c r="Q382" s="77" t="str">
        <f t="shared" si="54"/>
        <v>06 Item, A1 Item</v>
      </c>
      <c r="R382" s="88">
        <f t="shared" si="50"/>
        <v>0</v>
      </c>
      <c r="S382" s="77" t="s">
        <v>406</v>
      </c>
      <c r="T382" s="88">
        <f t="shared" si="50"/>
        <v>0</v>
      </c>
      <c r="U382" s="77" t="s">
        <v>406</v>
      </c>
      <c r="V382" s="88">
        <f t="shared" si="50"/>
        <v>0</v>
      </c>
      <c r="W382" s="77" t="s">
        <v>406</v>
      </c>
      <c r="X382" s="54" t="s">
        <v>406</v>
      </c>
    </row>
    <row r="383" spans="6:24">
      <c r="F383" s="47" t="str">
        <f>Strings!B384</f>
        <v>Shuriken</v>
      </c>
      <c r="K383" s="89" t="str">
        <f t="shared" si="52"/>
        <v>17C</v>
      </c>
      <c r="L383" s="95" t="s">
        <v>391</v>
      </c>
      <c r="M383" s="75">
        <f t="shared" si="51"/>
        <v>381</v>
      </c>
      <c r="N383" s="75" t="str">
        <f t="shared" si="48"/>
        <v/>
      </c>
      <c r="O383" s="75">
        <f t="shared" si="49"/>
        <v>16</v>
      </c>
      <c r="P383" s="75">
        <f t="shared" si="53"/>
        <v>0</v>
      </c>
      <c r="Q383" s="77" t="str">
        <f t="shared" si="54"/>
        <v>06 Item, A1 Item</v>
      </c>
      <c r="R383" s="88">
        <f t="shared" si="50"/>
        <v>0</v>
      </c>
      <c r="S383" s="77" t="s">
        <v>406</v>
      </c>
      <c r="T383" s="88">
        <f t="shared" si="50"/>
        <v>0</v>
      </c>
      <c r="U383" s="77" t="s">
        <v>406</v>
      </c>
      <c r="V383" s="88">
        <f t="shared" si="50"/>
        <v>0</v>
      </c>
      <c r="W383" s="77" t="s">
        <v>406</v>
      </c>
      <c r="X383" s="54" t="s">
        <v>406</v>
      </c>
    </row>
    <row r="384" spans="6:24">
      <c r="F384" s="47" t="str">
        <f>Strings!B385</f>
        <v>Knife</v>
      </c>
      <c r="K384" s="89" t="str">
        <f t="shared" si="52"/>
        <v>17D</v>
      </c>
      <c r="L384" s="95" t="s">
        <v>392</v>
      </c>
      <c r="M384" s="75">
        <f t="shared" si="51"/>
        <v>382</v>
      </c>
      <c r="N384" s="75" t="str">
        <f t="shared" si="48"/>
        <v/>
      </c>
      <c r="O384" s="75">
        <f t="shared" si="49"/>
        <v>16</v>
      </c>
      <c r="P384" s="75">
        <f t="shared" si="53"/>
        <v>0</v>
      </c>
      <c r="Q384" s="77" t="str">
        <f t="shared" si="54"/>
        <v>06 Item, A1 Item</v>
      </c>
      <c r="R384" s="88">
        <f t="shared" si="50"/>
        <v>0</v>
      </c>
      <c r="S384" s="77" t="s">
        <v>406</v>
      </c>
      <c r="T384" s="88">
        <f t="shared" si="50"/>
        <v>0</v>
      </c>
      <c r="U384" s="77" t="s">
        <v>406</v>
      </c>
      <c r="V384" s="88">
        <f t="shared" si="50"/>
        <v>0</v>
      </c>
      <c r="W384" s="77" t="s">
        <v>406</v>
      </c>
      <c r="X384" s="54" t="s">
        <v>406</v>
      </c>
    </row>
    <row r="385" spans="6:24">
      <c r="F385" s="47" t="str">
        <f>Strings!B386</f>
        <v>Sword</v>
      </c>
      <c r="K385" s="89" t="str">
        <f t="shared" si="52"/>
        <v>17E</v>
      </c>
      <c r="L385" s="95" t="s">
        <v>1375</v>
      </c>
      <c r="M385" s="75">
        <f t="shared" si="51"/>
        <v>383</v>
      </c>
      <c r="N385" s="75" t="str">
        <f t="shared" si="48"/>
        <v/>
      </c>
      <c r="O385" s="75">
        <f t="shared" si="49"/>
        <v>16</v>
      </c>
      <c r="P385" s="75">
        <f t="shared" si="53"/>
        <v>0</v>
      </c>
      <c r="Q385" s="77" t="str">
        <f>$D$21&amp;", "&amp;$D$58</f>
        <v>14 Throw, 39 Throw</v>
      </c>
      <c r="R385" s="88">
        <f t="shared" si="50"/>
        <v>0</v>
      </c>
      <c r="S385" s="77" t="s">
        <v>406</v>
      </c>
      <c r="T385" s="88">
        <f t="shared" si="50"/>
        <v>0</v>
      </c>
      <c r="U385" s="77" t="s">
        <v>406</v>
      </c>
      <c r="V385" s="88">
        <f t="shared" si="50"/>
        <v>0</v>
      </c>
      <c r="W385" s="77" t="s">
        <v>406</v>
      </c>
      <c r="X385" s="54" t="s">
        <v>406</v>
      </c>
    </row>
    <row r="386" spans="6:24">
      <c r="F386" s="47" t="str">
        <f>Strings!B387</f>
        <v>Hammer</v>
      </c>
      <c r="K386" s="89" t="str">
        <f t="shared" si="52"/>
        <v>17F</v>
      </c>
      <c r="L386" s="95" t="s">
        <v>1376</v>
      </c>
      <c r="M386" s="75">
        <f t="shared" si="51"/>
        <v>384</v>
      </c>
      <c r="N386" s="75" t="str">
        <f t="shared" si="48"/>
        <v/>
      </c>
      <c r="O386" s="75">
        <f t="shared" si="49"/>
        <v>16</v>
      </c>
      <c r="P386" s="75">
        <f t="shared" si="53"/>
        <v>0</v>
      </c>
      <c r="Q386" s="77" t="str">
        <f>$D$21&amp;", "&amp;$D$57</f>
        <v>14 Throw, 38 Throw</v>
      </c>
      <c r="R386" s="88">
        <f t="shared" si="50"/>
        <v>0</v>
      </c>
      <c r="S386" s="77" t="s">
        <v>406</v>
      </c>
      <c r="T386" s="88">
        <f t="shared" si="50"/>
        <v>0</v>
      </c>
      <c r="U386" s="77" t="s">
        <v>406</v>
      </c>
      <c r="V386" s="88">
        <f t="shared" si="50"/>
        <v>0</v>
      </c>
      <c r="W386" s="77" t="s">
        <v>406</v>
      </c>
      <c r="X386" s="54" t="s">
        <v>406</v>
      </c>
    </row>
    <row r="387" spans="6:24">
      <c r="F387" s="47" t="str">
        <f>Strings!B388</f>
        <v>Katana</v>
      </c>
      <c r="K387" s="89" t="str">
        <f t="shared" si="52"/>
        <v>180</v>
      </c>
      <c r="L387" s="95" t="s">
        <v>1377</v>
      </c>
      <c r="M387" s="75">
        <f t="shared" si="51"/>
        <v>385</v>
      </c>
      <c r="N387" s="75" t="str">
        <f t="shared" si="48"/>
        <v/>
      </c>
      <c r="O387" s="75">
        <f t="shared" si="49"/>
        <v>16</v>
      </c>
      <c r="P387" s="75">
        <f t="shared" si="53"/>
        <v>0</v>
      </c>
      <c r="Q387" s="77" t="str">
        <f>$D$21</f>
        <v>14 Throw</v>
      </c>
      <c r="R387" s="88">
        <f t="shared" si="50"/>
        <v>0</v>
      </c>
      <c r="S387" s="77" t="s">
        <v>406</v>
      </c>
      <c r="T387" s="88">
        <f t="shared" si="50"/>
        <v>0</v>
      </c>
      <c r="U387" s="77" t="s">
        <v>406</v>
      </c>
      <c r="V387" s="88">
        <f t="shared" si="50"/>
        <v>0</v>
      </c>
      <c r="W387" s="77" t="s">
        <v>406</v>
      </c>
      <c r="X387" s="54" t="s">
        <v>406</v>
      </c>
    </row>
    <row r="388" spans="6:24">
      <c r="F388" s="47" t="str">
        <f>Strings!B389</f>
        <v>Ninja Sword</v>
      </c>
      <c r="K388" s="89" t="str">
        <f t="shared" si="52"/>
        <v>181</v>
      </c>
      <c r="L388" s="95" t="s">
        <v>1378</v>
      </c>
      <c r="M388" s="75">
        <f t="shared" si="51"/>
        <v>386</v>
      </c>
      <c r="N388" s="75" t="str">
        <f t="shared" ref="N388:N451" si="55">IFERROR(DEC2HEX(MATCH(M388,$O$3:$O$514,0)-1,3)&amp;", ","")</f>
        <v/>
      </c>
      <c r="O388" s="75">
        <f t="shared" ref="O388:O451" si="56">O387+P388</f>
        <v>16</v>
      </c>
      <c r="P388" s="75">
        <f t="shared" si="53"/>
        <v>0</v>
      </c>
      <c r="Q388" s="77" t="str">
        <f>$D$21&amp;", "&amp;$D$57</f>
        <v>14 Throw, 38 Throw</v>
      </c>
      <c r="R388" s="88">
        <f t="shared" ref="R388:V451" si="57">$P388</f>
        <v>0</v>
      </c>
      <c r="S388" s="77" t="s">
        <v>406</v>
      </c>
      <c r="T388" s="88">
        <f t="shared" si="57"/>
        <v>0</v>
      </c>
      <c r="U388" s="77" t="s">
        <v>406</v>
      </c>
      <c r="V388" s="88">
        <f t="shared" si="57"/>
        <v>0</v>
      </c>
      <c r="W388" s="77" t="s">
        <v>406</v>
      </c>
      <c r="X388" s="54" t="s">
        <v>406</v>
      </c>
    </row>
    <row r="389" spans="6:24">
      <c r="F389" s="47" t="str">
        <f>Strings!B390</f>
        <v>Axe</v>
      </c>
      <c r="K389" s="89" t="str">
        <f t="shared" si="52"/>
        <v>182</v>
      </c>
      <c r="L389" s="95" t="s">
        <v>1379</v>
      </c>
      <c r="M389" s="75">
        <f t="shared" ref="M389:M452" si="58">M388+1</f>
        <v>387</v>
      </c>
      <c r="N389" s="75" t="str">
        <f t="shared" si="55"/>
        <v/>
      </c>
      <c r="O389" s="75">
        <f t="shared" si="56"/>
        <v>16</v>
      </c>
      <c r="P389" s="75">
        <f t="shared" si="53"/>
        <v>0</v>
      </c>
      <c r="Q389" s="77" t="str">
        <f>$D$21</f>
        <v>14 Throw</v>
      </c>
      <c r="R389" s="88">
        <f t="shared" si="57"/>
        <v>0</v>
      </c>
      <c r="S389" s="77" t="s">
        <v>406</v>
      </c>
      <c r="T389" s="88">
        <f t="shared" si="57"/>
        <v>0</v>
      </c>
      <c r="U389" s="77" t="s">
        <v>406</v>
      </c>
      <c r="V389" s="88">
        <f t="shared" si="57"/>
        <v>0</v>
      </c>
      <c r="W389" s="77" t="s">
        <v>406</v>
      </c>
      <c r="X389" s="54" t="s">
        <v>406</v>
      </c>
    </row>
    <row r="390" spans="6:24">
      <c r="F390" s="47" t="str">
        <f>Strings!B391</f>
        <v>Spear</v>
      </c>
      <c r="K390" s="89" t="str">
        <f t="shared" si="52"/>
        <v>183</v>
      </c>
      <c r="L390" s="95" t="s">
        <v>1380</v>
      </c>
      <c r="M390" s="75">
        <f t="shared" si="58"/>
        <v>388</v>
      </c>
      <c r="N390" s="75" t="str">
        <f t="shared" si="55"/>
        <v/>
      </c>
      <c r="O390" s="75">
        <f t="shared" si="56"/>
        <v>16</v>
      </c>
      <c r="P390" s="75">
        <f t="shared" si="53"/>
        <v>0</v>
      </c>
      <c r="Q390" s="77" t="str">
        <f>$D$21&amp;", "&amp;$D$57</f>
        <v>14 Throw, 38 Throw</v>
      </c>
      <c r="R390" s="88">
        <f t="shared" si="57"/>
        <v>0</v>
      </c>
      <c r="S390" s="77" t="s">
        <v>406</v>
      </c>
      <c r="T390" s="88">
        <f t="shared" si="57"/>
        <v>0</v>
      </c>
      <c r="U390" s="77" t="s">
        <v>406</v>
      </c>
      <c r="V390" s="88">
        <f t="shared" si="57"/>
        <v>0</v>
      </c>
      <c r="W390" s="77" t="s">
        <v>406</v>
      </c>
      <c r="X390" s="54" t="s">
        <v>406</v>
      </c>
    </row>
    <row r="391" spans="6:24">
      <c r="F391" s="47" t="str">
        <f>Strings!B392</f>
        <v>Stick</v>
      </c>
      <c r="K391" s="89" t="str">
        <f t="shared" si="52"/>
        <v>184</v>
      </c>
      <c r="L391" s="95" t="s">
        <v>1381</v>
      </c>
      <c r="M391" s="75">
        <f t="shared" si="58"/>
        <v>389</v>
      </c>
      <c r="N391" s="75" t="str">
        <f t="shared" si="55"/>
        <v/>
      </c>
      <c r="O391" s="75">
        <f t="shared" si="56"/>
        <v>16</v>
      </c>
      <c r="P391" s="75">
        <f t="shared" si="53"/>
        <v>0</v>
      </c>
      <c r="Q391" s="77" t="str">
        <f>$D$21</f>
        <v>14 Throw</v>
      </c>
      <c r="R391" s="88">
        <f t="shared" si="57"/>
        <v>0</v>
      </c>
      <c r="S391" s="77" t="s">
        <v>406</v>
      </c>
      <c r="T391" s="88">
        <f t="shared" si="57"/>
        <v>0</v>
      </c>
      <c r="U391" s="77" t="s">
        <v>406</v>
      </c>
      <c r="V391" s="88">
        <f t="shared" si="57"/>
        <v>0</v>
      </c>
      <c r="W391" s="77" t="s">
        <v>406</v>
      </c>
      <c r="X391" s="54" t="s">
        <v>406</v>
      </c>
    </row>
    <row r="392" spans="6:24">
      <c r="F392" s="47" t="str">
        <f>Strings!B393</f>
        <v>Knight Sword</v>
      </c>
      <c r="K392" s="89" t="str">
        <f t="shared" si="52"/>
        <v>185</v>
      </c>
      <c r="L392" s="95" t="s">
        <v>1382</v>
      </c>
      <c r="M392" s="75">
        <f t="shared" si="58"/>
        <v>390</v>
      </c>
      <c r="N392" s="75" t="str">
        <f t="shared" si="55"/>
        <v/>
      </c>
      <c r="O392" s="75">
        <f t="shared" si="56"/>
        <v>16</v>
      </c>
      <c r="P392" s="75">
        <f t="shared" si="53"/>
        <v>0</v>
      </c>
      <c r="Q392" s="77" t="str">
        <f>$D$21</f>
        <v>14 Throw</v>
      </c>
      <c r="R392" s="88">
        <f t="shared" si="57"/>
        <v>0</v>
      </c>
      <c r="S392" s="77" t="s">
        <v>406</v>
      </c>
      <c r="T392" s="88">
        <f t="shared" si="57"/>
        <v>0</v>
      </c>
      <c r="U392" s="77" t="s">
        <v>406</v>
      </c>
      <c r="V392" s="88">
        <f t="shared" si="57"/>
        <v>0</v>
      </c>
      <c r="W392" s="77" t="s">
        <v>406</v>
      </c>
      <c r="X392" s="54" t="s">
        <v>406</v>
      </c>
    </row>
    <row r="393" spans="6:24">
      <c r="F393" s="47" t="str">
        <f>Strings!B394</f>
        <v>Dictionary</v>
      </c>
      <c r="K393" s="89" t="str">
        <f t="shared" si="52"/>
        <v>186</v>
      </c>
      <c r="L393" s="95" t="s">
        <v>1383</v>
      </c>
      <c r="M393" s="75">
        <f t="shared" si="58"/>
        <v>391</v>
      </c>
      <c r="N393" s="75" t="str">
        <f t="shared" si="55"/>
        <v/>
      </c>
      <c r="O393" s="75">
        <f t="shared" si="56"/>
        <v>16</v>
      </c>
      <c r="P393" s="75">
        <f t="shared" si="53"/>
        <v>0</v>
      </c>
      <c r="Q393" s="77" t="str">
        <f>$D$21</f>
        <v>14 Throw</v>
      </c>
      <c r="R393" s="88">
        <f t="shared" si="57"/>
        <v>0</v>
      </c>
      <c r="S393" s="77" t="s">
        <v>406</v>
      </c>
      <c r="T393" s="88">
        <f t="shared" si="57"/>
        <v>0</v>
      </c>
      <c r="U393" s="77" t="s">
        <v>406</v>
      </c>
      <c r="V393" s="88">
        <f t="shared" si="57"/>
        <v>0</v>
      </c>
      <c r="W393" s="77" t="s">
        <v>406</v>
      </c>
      <c r="X393" s="54" t="s">
        <v>406</v>
      </c>
    </row>
    <row r="394" spans="6:24">
      <c r="F394" s="47" t="str">
        <f>Strings!B395</f>
        <v>Ball</v>
      </c>
      <c r="K394" s="89" t="str">
        <f t="shared" si="52"/>
        <v>187</v>
      </c>
      <c r="L394" s="95" t="s">
        <v>1384</v>
      </c>
      <c r="M394" s="75">
        <f t="shared" si="58"/>
        <v>392</v>
      </c>
      <c r="N394" s="75" t="str">
        <f t="shared" si="55"/>
        <v/>
      </c>
      <c r="O394" s="75">
        <f t="shared" si="56"/>
        <v>16</v>
      </c>
      <c r="P394" s="75">
        <f t="shared" si="53"/>
        <v>0</v>
      </c>
      <c r="Q394" s="77" t="str">
        <f>$D$21</f>
        <v>14 Throw</v>
      </c>
      <c r="R394" s="88">
        <f t="shared" si="57"/>
        <v>0</v>
      </c>
      <c r="S394" s="77" t="s">
        <v>406</v>
      </c>
      <c r="T394" s="88">
        <f t="shared" si="57"/>
        <v>0</v>
      </c>
      <c r="U394" s="77" t="s">
        <v>406</v>
      </c>
      <c r="V394" s="88">
        <f t="shared" si="57"/>
        <v>0</v>
      </c>
      <c r="W394" s="77" t="s">
        <v>406</v>
      </c>
      <c r="X394" s="54" t="s">
        <v>406</v>
      </c>
    </row>
    <row r="395" spans="6:24">
      <c r="F395" s="47" t="str">
        <f>Strings!B396</f>
        <v>Level Jump2</v>
      </c>
      <c r="K395" s="89" t="str">
        <f t="shared" si="52"/>
        <v>188</v>
      </c>
      <c r="L395" s="95" t="s">
        <v>1385</v>
      </c>
      <c r="M395" s="75">
        <f t="shared" si="58"/>
        <v>393</v>
      </c>
      <c r="N395" s="75" t="str">
        <f t="shared" si="55"/>
        <v/>
      </c>
      <c r="O395" s="75">
        <f t="shared" si="56"/>
        <v>16</v>
      </c>
      <c r="P395" s="75">
        <f t="shared" si="53"/>
        <v>0</v>
      </c>
      <c r="Q395" s="77" t="str">
        <f>$D$21</f>
        <v>14 Throw</v>
      </c>
      <c r="R395" s="88">
        <f t="shared" si="57"/>
        <v>0</v>
      </c>
      <c r="S395" s="77" t="s">
        <v>406</v>
      </c>
      <c r="T395" s="88">
        <f t="shared" si="57"/>
        <v>0</v>
      </c>
      <c r="U395" s="77" t="s">
        <v>406</v>
      </c>
      <c r="V395" s="88">
        <f t="shared" si="57"/>
        <v>0</v>
      </c>
      <c r="W395" s="77" t="s">
        <v>406</v>
      </c>
      <c r="X395" s="54" t="s">
        <v>406</v>
      </c>
    </row>
    <row r="396" spans="6:24">
      <c r="F396" s="47" t="str">
        <f>Strings!B397</f>
        <v>Level Jump3</v>
      </c>
      <c r="K396" s="89" t="str">
        <f t="shared" si="52"/>
        <v>189</v>
      </c>
      <c r="L396" s="95" t="s">
        <v>393</v>
      </c>
      <c r="M396" s="75">
        <f t="shared" si="58"/>
        <v>394</v>
      </c>
      <c r="N396" s="75" t="str">
        <f t="shared" si="55"/>
        <v/>
      </c>
      <c r="O396" s="75">
        <f t="shared" si="56"/>
        <v>16</v>
      </c>
      <c r="P396" s="75">
        <f t="shared" si="53"/>
        <v>0</v>
      </c>
      <c r="Q396" s="77" t="str">
        <f>$D$21&amp;", "&amp;$D$58</f>
        <v>14 Throw, 39 Throw</v>
      </c>
      <c r="R396" s="88">
        <f t="shared" si="57"/>
        <v>0</v>
      </c>
      <c r="S396" s="77" t="s">
        <v>406</v>
      </c>
      <c r="T396" s="88">
        <f t="shared" si="57"/>
        <v>0</v>
      </c>
      <c r="U396" s="77" t="s">
        <v>406</v>
      </c>
      <c r="V396" s="88">
        <f t="shared" si="57"/>
        <v>0</v>
      </c>
      <c r="W396" s="77" t="s">
        <v>406</v>
      </c>
      <c r="X396" s="54" t="s">
        <v>406</v>
      </c>
    </row>
    <row r="397" spans="6:24">
      <c r="F397" s="47" t="str">
        <f>Strings!B398</f>
        <v>Level Jump4</v>
      </c>
      <c r="K397" s="89" t="str">
        <f t="shared" si="52"/>
        <v>18A</v>
      </c>
      <c r="L397" s="95" t="s">
        <v>1386</v>
      </c>
      <c r="M397" s="75">
        <f t="shared" si="58"/>
        <v>395</v>
      </c>
      <c r="N397" s="75" t="str">
        <f t="shared" si="55"/>
        <v/>
      </c>
      <c r="O397" s="75">
        <f t="shared" si="56"/>
        <v>16</v>
      </c>
      <c r="P397" s="75">
        <f t="shared" si="53"/>
        <v>0</v>
      </c>
      <c r="Q397" s="77" t="str">
        <f>$D$19</f>
        <v>12 Jump</v>
      </c>
      <c r="R397" s="88">
        <f t="shared" si="57"/>
        <v>0</v>
      </c>
      <c r="S397" s="77" t="s">
        <v>406</v>
      </c>
      <c r="T397" s="88">
        <f t="shared" si="57"/>
        <v>0</v>
      </c>
      <c r="U397" s="77" t="s">
        <v>406</v>
      </c>
      <c r="V397" s="88">
        <f t="shared" si="57"/>
        <v>0</v>
      </c>
      <c r="W397" s="77" t="s">
        <v>406</v>
      </c>
      <c r="X397" s="54" t="s">
        <v>406</v>
      </c>
    </row>
    <row r="398" spans="6:24">
      <c r="F398" s="47" t="str">
        <f>Strings!B399</f>
        <v>Level Jump5</v>
      </c>
      <c r="K398" s="89" t="str">
        <f t="shared" si="52"/>
        <v>18B</v>
      </c>
      <c r="L398" s="95" t="s">
        <v>1387</v>
      </c>
      <c r="M398" s="75">
        <f t="shared" si="58"/>
        <v>396</v>
      </c>
      <c r="N398" s="75" t="str">
        <f t="shared" si="55"/>
        <v/>
      </c>
      <c r="O398" s="75">
        <f t="shared" si="56"/>
        <v>16</v>
      </c>
      <c r="P398" s="75">
        <f t="shared" si="53"/>
        <v>0</v>
      </c>
      <c r="Q398" s="77" t="str">
        <f>$D$19</f>
        <v>12 Jump</v>
      </c>
      <c r="R398" s="88">
        <f t="shared" si="57"/>
        <v>0</v>
      </c>
      <c r="S398" s="77" t="s">
        <v>406</v>
      </c>
      <c r="T398" s="88">
        <f t="shared" si="57"/>
        <v>0</v>
      </c>
      <c r="U398" s="77" t="s">
        <v>406</v>
      </c>
      <c r="V398" s="88">
        <f t="shared" si="57"/>
        <v>0</v>
      </c>
      <c r="W398" s="77" t="s">
        <v>406</v>
      </c>
      <c r="X398" s="54" t="s">
        <v>406</v>
      </c>
    </row>
    <row r="399" spans="6:24">
      <c r="F399" s="47" t="str">
        <f>Strings!B400</f>
        <v>Level Jump8</v>
      </c>
      <c r="K399" s="89" t="str">
        <f t="shared" si="52"/>
        <v>18C</v>
      </c>
      <c r="L399" s="95" t="s">
        <v>1388</v>
      </c>
      <c r="M399" s="75">
        <f t="shared" si="58"/>
        <v>397</v>
      </c>
      <c r="N399" s="75" t="str">
        <f t="shared" si="55"/>
        <v/>
      </c>
      <c r="O399" s="75">
        <f t="shared" si="56"/>
        <v>16</v>
      </c>
      <c r="P399" s="75">
        <f t="shared" si="53"/>
        <v>0</v>
      </c>
      <c r="Q399" s="77" t="str">
        <f>$D$19</f>
        <v>12 Jump</v>
      </c>
      <c r="R399" s="88">
        <f t="shared" si="57"/>
        <v>0</v>
      </c>
      <c r="S399" s="77" t="s">
        <v>406</v>
      </c>
      <c r="T399" s="88">
        <f t="shared" si="57"/>
        <v>0</v>
      </c>
      <c r="U399" s="77" t="s">
        <v>406</v>
      </c>
      <c r="V399" s="88">
        <f t="shared" si="57"/>
        <v>0</v>
      </c>
      <c r="W399" s="77" t="s">
        <v>406</v>
      </c>
      <c r="X399" s="54" t="s">
        <v>406</v>
      </c>
    </row>
    <row r="400" spans="6:24">
      <c r="F400" s="47" t="str">
        <f>Strings!B401</f>
        <v>Vertical Jump2</v>
      </c>
      <c r="K400" s="89" t="str">
        <f t="shared" si="52"/>
        <v>18D</v>
      </c>
      <c r="L400" s="95" t="s">
        <v>1389</v>
      </c>
      <c r="M400" s="75">
        <f t="shared" si="58"/>
        <v>398</v>
      </c>
      <c r="N400" s="75" t="str">
        <f t="shared" si="55"/>
        <v/>
      </c>
      <c r="O400" s="75">
        <f t="shared" si="56"/>
        <v>16</v>
      </c>
      <c r="P400" s="75">
        <f t="shared" si="53"/>
        <v>0</v>
      </c>
      <c r="Q400" s="77" t="str">
        <f>$D$19</f>
        <v>12 Jump</v>
      </c>
      <c r="R400" s="88">
        <f t="shared" si="57"/>
        <v>0</v>
      </c>
      <c r="S400" s="77" t="s">
        <v>406</v>
      </c>
      <c r="T400" s="88">
        <f t="shared" si="57"/>
        <v>0</v>
      </c>
      <c r="U400" s="77" t="s">
        <v>406</v>
      </c>
      <c r="V400" s="88">
        <f t="shared" si="57"/>
        <v>0</v>
      </c>
      <c r="W400" s="77" t="s">
        <v>406</v>
      </c>
      <c r="X400" s="54" t="s">
        <v>406</v>
      </c>
    </row>
    <row r="401" spans="6:24">
      <c r="F401" s="47" t="str">
        <f>Strings!B402</f>
        <v>Vertical Jump3</v>
      </c>
      <c r="K401" s="89" t="str">
        <f t="shared" si="52"/>
        <v>18E</v>
      </c>
      <c r="L401" s="95" t="s">
        <v>1390</v>
      </c>
      <c r="M401" s="75">
        <f t="shared" si="58"/>
        <v>399</v>
      </c>
      <c r="N401" s="75" t="str">
        <f t="shared" si="55"/>
        <v/>
      </c>
      <c r="O401" s="75">
        <f t="shared" si="56"/>
        <v>16</v>
      </c>
      <c r="P401" s="75">
        <f t="shared" si="53"/>
        <v>0</v>
      </c>
      <c r="Q401" s="77" t="str">
        <f>$D$19&amp;", "&amp;$D$53</f>
        <v>12 Jump, 34 Jump</v>
      </c>
      <c r="R401" s="88">
        <f t="shared" si="57"/>
        <v>0</v>
      </c>
      <c r="S401" s="77" t="s">
        <v>406</v>
      </c>
      <c r="T401" s="88">
        <f t="shared" si="57"/>
        <v>0</v>
      </c>
      <c r="U401" s="77" t="s">
        <v>406</v>
      </c>
      <c r="V401" s="88">
        <f t="shared" si="57"/>
        <v>0</v>
      </c>
      <c r="W401" s="77" t="s">
        <v>406</v>
      </c>
      <c r="X401" s="54" t="s">
        <v>406</v>
      </c>
    </row>
    <row r="402" spans="6:24">
      <c r="F402" s="47" t="str">
        <f>Strings!B403</f>
        <v>Vertical Jump4</v>
      </c>
      <c r="K402" s="89" t="str">
        <f t="shared" si="52"/>
        <v>18F</v>
      </c>
      <c r="L402" s="95" t="s">
        <v>1391</v>
      </c>
      <c r="M402" s="75">
        <f t="shared" si="58"/>
        <v>400</v>
      </c>
      <c r="N402" s="75" t="str">
        <f t="shared" si="55"/>
        <v/>
      </c>
      <c r="O402" s="75">
        <f t="shared" si="56"/>
        <v>16</v>
      </c>
      <c r="P402" s="75">
        <f t="shared" si="53"/>
        <v>0</v>
      </c>
      <c r="Q402" s="77" t="str">
        <f t="shared" ref="Q402:Q407" si="59">$D$19</f>
        <v>12 Jump</v>
      </c>
      <c r="R402" s="88">
        <f t="shared" si="57"/>
        <v>0</v>
      </c>
      <c r="S402" s="77" t="s">
        <v>406</v>
      </c>
      <c r="T402" s="88">
        <f t="shared" si="57"/>
        <v>0</v>
      </c>
      <c r="U402" s="77" t="s">
        <v>406</v>
      </c>
      <c r="V402" s="88">
        <f t="shared" si="57"/>
        <v>0</v>
      </c>
      <c r="W402" s="77" t="s">
        <v>406</v>
      </c>
      <c r="X402" s="54" t="s">
        <v>406</v>
      </c>
    </row>
    <row r="403" spans="6:24">
      <c r="F403" s="47" t="str">
        <f>Strings!B404</f>
        <v>Vertical Jump5</v>
      </c>
      <c r="K403" s="89" t="str">
        <f t="shared" si="52"/>
        <v>190</v>
      </c>
      <c r="L403" s="95" t="s">
        <v>1392</v>
      </c>
      <c r="M403" s="75">
        <f t="shared" si="58"/>
        <v>401</v>
      </c>
      <c r="N403" s="75" t="str">
        <f t="shared" si="55"/>
        <v/>
      </c>
      <c r="O403" s="75">
        <f t="shared" si="56"/>
        <v>16</v>
      </c>
      <c r="P403" s="75">
        <f t="shared" si="53"/>
        <v>0</v>
      </c>
      <c r="Q403" s="77" t="str">
        <f t="shared" si="59"/>
        <v>12 Jump</v>
      </c>
      <c r="R403" s="88">
        <f t="shared" si="57"/>
        <v>0</v>
      </c>
      <c r="S403" s="77" t="s">
        <v>406</v>
      </c>
      <c r="T403" s="88">
        <f t="shared" si="57"/>
        <v>0</v>
      </c>
      <c r="U403" s="77" t="s">
        <v>406</v>
      </c>
      <c r="V403" s="88">
        <f t="shared" si="57"/>
        <v>0</v>
      </c>
      <c r="W403" s="77" t="s">
        <v>406</v>
      </c>
      <c r="X403" s="54" t="s">
        <v>406</v>
      </c>
    </row>
    <row r="404" spans="6:24">
      <c r="F404" s="47" t="str">
        <f>Strings!B405</f>
        <v>Vertical Jump6</v>
      </c>
      <c r="K404" s="89" t="str">
        <f t="shared" si="52"/>
        <v>191</v>
      </c>
      <c r="L404" s="95" t="s">
        <v>1393</v>
      </c>
      <c r="M404" s="75">
        <f t="shared" si="58"/>
        <v>402</v>
      </c>
      <c r="N404" s="75" t="str">
        <f t="shared" si="55"/>
        <v/>
      </c>
      <c r="O404" s="75">
        <f t="shared" si="56"/>
        <v>16</v>
      </c>
      <c r="P404" s="75">
        <f t="shared" si="53"/>
        <v>0</v>
      </c>
      <c r="Q404" s="77" t="str">
        <f t="shared" si="59"/>
        <v>12 Jump</v>
      </c>
      <c r="R404" s="88">
        <f t="shared" si="57"/>
        <v>0</v>
      </c>
      <c r="S404" s="77" t="s">
        <v>406</v>
      </c>
      <c r="T404" s="88">
        <f t="shared" si="57"/>
        <v>0</v>
      </c>
      <c r="U404" s="77" t="s">
        <v>406</v>
      </c>
      <c r="V404" s="88">
        <f t="shared" si="57"/>
        <v>0</v>
      </c>
      <c r="W404" s="77" t="s">
        <v>406</v>
      </c>
      <c r="X404" s="54" t="s">
        <v>406</v>
      </c>
    </row>
    <row r="405" spans="6:24">
      <c r="F405" s="47" t="str">
        <f>Strings!B406</f>
        <v>Vertical Jump7</v>
      </c>
      <c r="K405" s="89" t="str">
        <f t="shared" si="52"/>
        <v>192</v>
      </c>
      <c r="L405" s="95" t="s">
        <v>1394</v>
      </c>
      <c r="M405" s="75">
        <f t="shared" si="58"/>
        <v>403</v>
      </c>
      <c r="N405" s="75" t="str">
        <f t="shared" si="55"/>
        <v/>
      </c>
      <c r="O405" s="75">
        <f t="shared" si="56"/>
        <v>16</v>
      </c>
      <c r="P405" s="75">
        <f t="shared" si="53"/>
        <v>0</v>
      </c>
      <c r="Q405" s="77" t="str">
        <f t="shared" si="59"/>
        <v>12 Jump</v>
      </c>
      <c r="R405" s="88">
        <f t="shared" si="57"/>
        <v>0</v>
      </c>
      <c r="S405" s="77" t="s">
        <v>406</v>
      </c>
      <c r="T405" s="88">
        <f t="shared" si="57"/>
        <v>0</v>
      </c>
      <c r="U405" s="77" t="s">
        <v>406</v>
      </c>
      <c r="V405" s="88">
        <f t="shared" si="57"/>
        <v>0</v>
      </c>
      <c r="W405" s="77" t="s">
        <v>406</v>
      </c>
      <c r="X405" s="54" t="s">
        <v>406</v>
      </c>
    </row>
    <row r="406" spans="6:24">
      <c r="F406" s="47" t="str">
        <f>Strings!B407</f>
        <v>Vertical Jump8</v>
      </c>
      <c r="K406" s="89" t="str">
        <f t="shared" si="52"/>
        <v>193</v>
      </c>
      <c r="L406" s="95" t="s">
        <v>1395</v>
      </c>
      <c r="M406" s="75">
        <f t="shared" si="58"/>
        <v>404</v>
      </c>
      <c r="N406" s="75" t="str">
        <f t="shared" si="55"/>
        <v/>
      </c>
      <c r="O406" s="75">
        <f t="shared" si="56"/>
        <v>16</v>
      </c>
      <c r="P406" s="75">
        <f t="shared" si="53"/>
        <v>0</v>
      </c>
      <c r="Q406" s="77" t="str">
        <f t="shared" si="59"/>
        <v>12 Jump</v>
      </c>
      <c r="R406" s="88">
        <f t="shared" si="57"/>
        <v>0</v>
      </c>
      <c r="S406" s="77" t="s">
        <v>406</v>
      </c>
      <c r="T406" s="88">
        <f t="shared" si="57"/>
        <v>0</v>
      </c>
      <c r="U406" s="77" t="s">
        <v>406</v>
      </c>
      <c r="V406" s="88">
        <f t="shared" si="57"/>
        <v>0</v>
      </c>
      <c r="W406" s="77" t="s">
        <v>406</v>
      </c>
      <c r="X406" s="54" t="s">
        <v>406</v>
      </c>
    </row>
    <row r="407" spans="6:24">
      <c r="F407" s="47" t="str">
        <f>Strings!B408</f>
        <v>Charge+1</v>
      </c>
      <c r="K407" s="89" t="str">
        <f t="shared" si="52"/>
        <v>194</v>
      </c>
      <c r="L407" s="95" t="s">
        <v>1396</v>
      </c>
      <c r="M407" s="75">
        <f t="shared" si="58"/>
        <v>405</v>
      </c>
      <c r="N407" s="75" t="str">
        <f t="shared" si="55"/>
        <v/>
      </c>
      <c r="O407" s="75">
        <f t="shared" si="56"/>
        <v>16</v>
      </c>
      <c r="P407" s="75">
        <f t="shared" si="53"/>
        <v>0</v>
      </c>
      <c r="Q407" s="77" t="str">
        <f t="shared" si="59"/>
        <v>12 Jump</v>
      </c>
      <c r="R407" s="88">
        <f t="shared" si="57"/>
        <v>0</v>
      </c>
      <c r="S407" s="77" t="s">
        <v>406</v>
      </c>
      <c r="T407" s="88">
        <f t="shared" si="57"/>
        <v>0</v>
      </c>
      <c r="U407" s="77" t="s">
        <v>406</v>
      </c>
      <c r="V407" s="88">
        <f t="shared" si="57"/>
        <v>0</v>
      </c>
      <c r="W407" s="77" t="s">
        <v>406</v>
      </c>
      <c r="X407" s="54" t="s">
        <v>406</v>
      </c>
    </row>
    <row r="408" spans="6:24">
      <c r="F408" s="47" t="str">
        <f>Strings!B409</f>
        <v>Charge+2</v>
      </c>
      <c r="K408" s="89" t="str">
        <f t="shared" si="52"/>
        <v>195</v>
      </c>
      <c r="L408" s="95" t="s">
        <v>1397</v>
      </c>
      <c r="M408" s="75">
        <f t="shared" si="58"/>
        <v>406</v>
      </c>
      <c r="N408" s="75" t="str">
        <f t="shared" si="55"/>
        <v/>
      </c>
      <c r="O408" s="75">
        <f t="shared" si="56"/>
        <v>16</v>
      </c>
      <c r="P408" s="75">
        <f t="shared" si="53"/>
        <v>0</v>
      </c>
      <c r="Q408" s="77" t="str">
        <f>$D$19&amp;", "&amp;$D$53</f>
        <v>12 Jump, 34 Jump</v>
      </c>
      <c r="R408" s="88">
        <f t="shared" si="57"/>
        <v>0</v>
      </c>
      <c r="S408" s="77" t="s">
        <v>406</v>
      </c>
      <c r="T408" s="88">
        <f t="shared" si="57"/>
        <v>0</v>
      </c>
      <c r="U408" s="77" t="s">
        <v>406</v>
      </c>
      <c r="V408" s="88">
        <f t="shared" si="57"/>
        <v>0</v>
      </c>
      <c r="W408" s="77" t="s">
        <v>406</v>
      </c>
      <c r="X408" s="54" t="s">
        <v>406</v>
      </c>
    </row>
    <row r="409" spans="6:24">
      <c r="F409" s="47" t="str">
        <f>Strings!B410</f>
        <v>Charge+3</v>
      </c>
      <c r="K409" s="89" t="str">
        <f t="shared" si="52"/>
        <v>196</v>
      </c>
      <c r="L409" s="95" t="s">
        <v>1398</v>
      </c>
      <c r="M409" s="75">
        <f t="shared" si="58"/>
        <v>407</v>
      </c>
      <c r="N409" s="75" t="str">
        <f t="shared" si="55"/>
        <v/>
      </c>
      <c r="O409" s="75">
        <f t="shared" si="56"/>
        <v>16</v>
      </c>
      <c r="P409" s="75">
        <f t="shared" si="53"/>
        <v>0</v>
      </c>
      <c r="Q409" s="77" t="str">
        <f t="shared" ref="Q409:Q415" si="60">$D$9&amp;", "&amp;$D$157</f>
        <v>08 Charge, 9C Charge</v>
      </c>
      <c r="R409" s="88">
        <f t="shared" si="57"/>
        <v>0</v>
      </c>
      <c r="S409" s="77" t="s">
        <v>406</v>
      </c>
      <c r="T409" s="88">
        <f t="shared" si="57"/>
        <v>0</v>
      </c>
      <c r="U409" s="77" t="s">
        <v>406</v>
      </c>
      <c r="V409" s="88">
        <f t="shared" si="57"/>
        <v>0</v>
      </c>
      <c r="W409" s="77" t="s">
        <v>406</v>
      </c>
      <c r="X409" s="54" t="s">
        <v>406</v>
      </c>
    </row>
    <row r="410" spans="6:24">
      <c r="F410" s="47" t="str">
        <f>Strings!B411</f>
        <v>Charge+4</v>
      </c>
      <c r="K410" s="89" t="str">
        <f t="shared" si="52"/>
        <v>197</v>
      </c>
      <c r="L410" s="95" t="s">
        <v>1399</v>
      </c>
      <c r="M410" s="75">
        <f t="shared" si="58"/>
        <v>408</v>
      </c>
      <c r="N410" s="75" t="str">
        <f t="shared" si="55"/>
        <v/>
      </c>
      <c r="O410" s="75">
        <f t="shared" si="56"/>
        <v>16</v>
      </c>
      <c r="P410" s="75">
        <f t="shared" si="53"/>
        <v>0</v>
      </c>
      <c r="Q410" s="77" t="str">
        <f t="shared" si="60"/>
        <v>08 Charge, 9C Charge</v>
      </c>
      <c r="R410" s="88">
        <f t="shared" si="57"/>
        <v>0</v>
      </c>
      <c r="S410" s="77" t="s">
        <v>406</v>
      </c>
      <c r="T410" s="88">
        <f t="shared" si="57"/>
        <v>0</v>
      </c>
      <c r="U410" s="77" t="s">
        <v>406</v>
      </c>
      <c r="V410" s="88">
        <f t="shared" si="57"/>
        <v>0</v>
      </c>
      <c r="W410" s="77" t="s">
        <v>406</v>
      </c>
      <c r="X410" s="54" t="s">
        <v>406</v>
      </c>
    </row>
    <row r="411" spans="6:24">
      <c r="F411" s="47" t="str">
        <f>Strings!B412</f>
        <v>Charge+5</v>
      </c>
      <c r="K411" s="89" t="str">
        <f t="shared" si="52"/>
        <v>198</v>
      </c>
      <c r="L411" s="95" t="s">
        <v>1400</v>
      </c>
      <c r="M411" s="75">
        <f t="shared" si="58"/>
        <v>409</v>
      </c>
      <c r="N411" s="75" t="str">
        <f t="shared" si="55"/>
        <v/>
      </c>
      <c r="O411" s="75">
        <f t="shared" si="56"/>
        <v>16</v>
      </c>
      <c r="P411" s="75">
        <f t="shared" si="53"/>
        <v>0</v>
      </c>
      <c r="Q411" s="77" t="str">
        <f t="shared" si="60"/>
        <v>08 Charge, 9C Charge</v>
      </c>
      <c r="R411" s="88">
        <f t="shared" si="57"/>
        <v>0</v>
      </c>
      <c r="S411" s="77" t="s">
        <v>406</v>
      </c>
      <c r="T411" s="88">
        <f t="shared" si="57"/>
        <v>0</v>
      </c>
      <c r="U411" s="77" t="s">
        <v>406</v>
      </c>
      <c r="V411" s="88">
        <f t="shared" si="57"/>
        <v>0</v>
      </c>
      <c r="W411" s="77" t="s">
        <v>406</v>
      </c>
      <c r="X411" s="54" t="s">
        <v>406</v>
      </c>
    </row>
    <row r="412" spans="6:24">
      <c r="F412" s="47" t="str">
        <f>Strings!B413</f>
        <v>Charge+7</v>
      </c>
      <c r="K412" s="89" t="str">
        <f t="shared" si="52"/>
        <v>199</v>
      </c>
      <c r="L412" s="95" t="s">
        <v>1401</v>
      </c>
      <c r="M412" s="75">
        <f t="shared" si="58"/>
        <v>410</v>
      </c>
      <c r="N412" s="75" t="str">
        <f t="shared" si="55"/>
        <v/>
      </c>
      <c r="O412" s="75">
        <f t="shared" si="56"/>
        <v>16</v>
      </c>
      <c r="P412" s="75">
        <f t="shared" si="53"/>
        <v>0</v>
      </c>
      <c r="Q412" s="77" t="str">
        <f t="shared" si="60"/>
        <v>08 Charge, 9C Charge</v>
      </c>
      <c r="R412" s="88">
        <f t="shared" si="57"/>
        <v>0</v>
      </c>
      <c r="S412" s="77" t="s">
        <v>406</v>
      </c>
      <c r="T412" s="88">
        <f t="shared" si="57"/>
        <v>0</v>
      </c>
      <c r="U412" s="77" t="s">
        <v>406</v>
      </c>
      <c r="V412" s="88">
        <f t="shared" si="57"/>
        <v>0</v>
      </c>
      <c r="W412" s="77" t="s">
        <v>406</v>
      </c>
      <c r="X412" s="54" t="s">
        <v>406</v>
      </c>
    </row>
    <row r="413" spans="6:24">
      <c r="F413" s="47" t="str">
        <f>Strings!B414</f>
        <v>Charge+10</v>
      </c>
      <c r="K413" s="89" t="str">
        <f t="shared" si="52"/>
        <v>19A</v>
      </c>
      <c r="L413" s="95" t="s">
        <v>1402</v>
      </c>
      <c r="M413" s="75">
        <f t="shared" si="58"/>
        <v>411</v>
      </c>
      <c r="N413" s="75" t="str">
        <f t="shared" si="55"/>
        <v/>
      </c>
      <c r="O413" s="75">
        <f t="shared" si="56"/>
        <v>16</v>
      </c>
      <c r="P413" s="75">
        <f t="shared" si="53"/>
        <v>0</v>
      </c>
      <c r="Q413" s="77" t="str">
        <f t="shared" si="60"/>
        <v>08 Charge, 9C Charge</v>
      </c>
      <c r="R413" s="88">
        <f t="shared" si="57"/>
        <v>0</v>
      </c>
      <c r="S413" s="77" t="s">
        <v>406</v>
      </c>
      <c r="T413" s="88">
        <f t="shared" si="57"/>
        <v>0</v>
      </c>
      <c r="U413" s="77" t="s">
        <v>406</v>
      </c>
      <c r="V413" s="88">
        <f t="shared" si="57"/>
        <v>0</v>
      </c>
      <c r="W413" s="77" t="s">
        <v>406</v>
      </c>
      <c r="X413" s="54" t="s">
        <v>406</v>
      </c>
    </row>
    <row r="414" spans="6:24">
      <c r="F414" s="47" t="str">
        <f>Strings!B415</f>
        <v>Charge+20</v>
      </c>
      <c r="K414" s="89" t="str">
        <f t="shared" ref="K414:K477" si="61">DEC2HEX(ROW()-3,3)</f>
        <v>19B</v>
      </c>
      <c r="L414" s="95" t="s">
        <v>1403</v>
      </c>
      <c r="M414" s="75">
        <f t="shared" si="58"/>
        <v>412</v>
      </c>
      <c r="N414" s="75" t="str">
        <f t="shared" si="55"/>
        <v/>
      </c>
      <c r="O414" s="75">
        <f t="shared" si="56"/>
        <v>16</v>
      </c>
      <c r="P414" s="75">
        <f t="shared" si="53"/>
        <v>0</v>
      </c>
      <c r="Q414" s="77" t="str">
        <f t="shared" si="60"/>
        <v>08 Charge, 9C Charge</v>
      </c>
      <c r="R414" s="88">
        <f t="shared" si="57"/>
        <v>0</v>
      </c>
      <c r="S414" s="77" t="s">
        <v>406</v>
      </c>
      <c r="T414" s="88">
        <f t="shared" si="57"/>
        <v>0</v>
      </c>
      <c r="U414" s="77" t="s">
        <v>406</v>
      </c>
      <c r="V414" s="88">
        <f t="shared" si="57"/>
        <v>0</v>
      </c>
      <c r="W414" s="77" t="s">
        <v>406</v>
      </c>
      <c r="X414" s="54" t="s">
        <v>406</v>
      </c>
    </row>
    <row r="415" spans="6:24">
      <c r="F415" s="47" t="str">
        <f>Strings!B416</f>
        <v>CT</v>
      </c>
      <c r="K415" s="89" t="str">
        <f t="shared" si="61"/>
        <v>19C</v>
      </c>
      <c r="L415" s="95" t="s">
        <v>1404</v>
      </c>
      <c r="M415" s="75">
        <f t="shared" si="58"/>
        <v>413</v>
      </c>
      <c r="N415" s="75" t="str">
        <f t="shared" si="55"/>
        <v/>
      </c>
      <c r="O415" s="75">
        <f t="shared" si="56"/>
        <v>16</v>
      </c>
      <c r="P415" s="75">
        <f t="shared" si="53"/>
        <v>0</v>
      </c>
      <c r="Q415" s="77" t="str">
        <f t="shared" si="60"/>
        <v>08 Charge, 9C Charge</v>
      </c>
      <c r="R415" s="88">
        <f t="shared" si="57"/>
        <v>0</v>
      </c>
      <c r="S415" s="77" t="s">
        <v>406</v>
      </c>
      <c r="T415" s="88">
        <f t="shared" si="57"/>
        <v>0</v>
      </c>
      <c r="U415" s="77" t="s">
        <v>406</v>
      </c>
      <c r="V415" s="88">
        <f t="shared" si="57"/>
        <v>0</v>
      </c>
      <c r="W415" s="77" t="s">
        <v>406</v>
      </c>
      <c r="X415" s="54" t="s">
        <v>406</v>
      </c>
    </row>
    <row r="416" spans="6:24">
      <c r="F416" s="47" t="str">
        <f>Strings!B417</f>
        <v>Level</v>
      </c>
      <c r="K416" s="89" t="str">
        <f t="shared" si="61"/>
        <v>19D</v>
      </c>
      <c r="L416" s="95" t="s">
        <v>1405</v>
      </c>
      <c r="M416" s="75">
        <f t="shared" si="58"/>
        <v>414</v>
      </c>
      <c r="N416" s="75" t="str">
        <f t="shared" si="55"/>
        <v/>
      </c>
      <c r="O416" s="75">
        <f t="shared" si="56"/>
        <v>16</v>
      </c>
      <c r="P416" s="75">
        <f t="shared" si="53"/>
        <v>0</v>
      </c>
      <c r="Q416" s="77" t="str">
        <f>$D$9</f>
        <v>08 Charge</v>
      </c>
      <c r="R416" s="88">
        <f t="shared" si="57"/>
        <v>0</v>
      </c>
      <c r="S416" s="77" t="s">
        <v>406</v>
      </c>
      <c r="T416" s="88">
        <f t="shared" si="57"/>
        <v>0</v>
      </c>
      <c r="U416" s="77" t="s">
        <v>406</v>
      </c>
      <c r="V416" s="88">
        <f t="shared" si="57"/>
        <v>0</v>
      </c>
      <c r="W416" s="77" t="s">
        <v>406</v>
      </c>
      <c r="X416" s="54" t="s">
        <v>406</v>
      </c>
    </row>
    <row r="417" spans="6:24">
      <c r="F417" s="47" t="str">
        <f>Strings!B418</f>
        <v>Exp</v>
      </c>
      <c r="K417" s="89" t="str">
        <f t="shared" si="61"/>
        <v>19E</v>
      </c>
      <c r="L417" s="95" t="s">
        <v>1406</v>
      </c>
      <c r="M417" s="75">
        <f t="shared" si="58"/>
        <v>415</v>
      </c>
      <c r="N417" s="75" t="str">
        <f t="shared" si="55"/>
        <v/>
      </c>
      <c r="O417" s="75">
        <f t="shared" si="56"/>
        <v>16</v>
      </c>
      <c r="P417" s="75">
        <f t="shared" si="53"/>
        <v>0</v>
      </c>
      <c r="Q417" s="77" t="str">
        <f t="shared" ref="Q417:Q424" si="62">$D$22</f>
        <v>15 Math Skill</v>
      </c>
      <c r="R417" s="88">
        <f t="shared" si="57"/>
        <v>0</v>
      </c>
      <c r="S417" s="77" t="s">
        <v>406</v>
      </c>
      <c r="T417" s="88">
        <f t="shared" si="57"/>
        <v>0</v>
      </c>
      <c r="U417" s="77" t="s">
        <v>406</v>
      </c>
      <c r="V417" s="88">
        <f t="shared" si="57"/>
        <v>0</v>
      </c>
      <c r="W417" s="77" t="s">
        <v>406</v>
      </c>
      <c r="X417" s="54" t="s">
        <v>406</v>
      </c>
    </row>
    <row r="418" spans="6:24">
      <c r="F418" s="47" t="str">
        <f>Strings!B419</f>
        <v>Height</v>
      </c>
      <c r="K418" s="89" t="str">
        <f t="shared" si="61"/>
        <v>19F</v>
      </c>
      <c r="L418" s="95" t="s">
        <v>1407</v>
      </c>
      <c r="M418" s="75">
        <f t="shared" si="58"/>
        <v>416</v>
      </c>
      <c r="N418" s="75" t="str">
        <f t="shared" si="55"/>
        <v/>
      </c>
      <c r="O418" s="75">
        <f t="shared" si="56"/>
        <v>16</v>
      </c>
      <c r="P418" s="75">
        <f t="shared" si="53"/>
        <v>0</v>
      </c>
      <c r="Q418" s="77" t="str">
        <f t="shared" si="62"/>
        <v>15 Math Skill</v>
      </c>
      <c r="R418" s="88">
        <f t="shared" si="57"/>
        <v>0</v>
      </c>
      <c r="S418" s="77" t="s">
        <v>406</v>
      </c>
      <c r="T418" s="88">
        <f t="shared" si="57"/>
        <v>0</v>
      </c>
      <c r="U418" s="77" t="s">
        <v>406</v>
      </c>
      <c r="V418" s="88">
        <f t="shared" si="57"/>
        <v>0</v>
      </c>
      <c r="W418" s="77" t="s">
        <v>406</v>
      </c>
      <c r="X418" s="54" t="s">
        <v>406</v>
      </c>
    </row>
    <row r="419" spans="6:24">
      <c r="F419" s="47" t="str">
        <f>Strings!B420</f>
        <v>Prime Number</v>
      </c>
      <c r="K419" s="89" t="str">
        <f t="shared" si="61"/>
        <v>1A0</v>
      </c>
      <c r="L419" s="95" t="s">
        <v>1408</v>
      </c>
      <c r="M419" s="75">
        <f t="shared" si="58"/>
        <v>417</v>
      </c>
      <c r="N419" s="75" t="str">
        <f t="shared" si="55"/>
        <v/>
      </c>
      <c r="O419" s="75">
        <f t="shared" si="56"/>
        <v>16</v>
      </c>
      <c r="P419" s="75">
        <f t="shared" si="53"/>
        <v>0</v>
      </c>
      <c r="Q419" s="77" t="str">
        <f t="shared" si="62"/>
        <v>15 Math Skill</v>
      </c>
      <c r="R419" s="88">
        <f t="shared" si="57"/>
        <v>0</v>
      </c>
      <c r="S419" s="77" t="s">
        <v>406</v>
      </c>
      <c r="T419" s="88">
        <f t="shared" si="57"/>
        <v>0</v>
      </c>
      <c r="U419" s="77" t="s">
        <v>406</v>
      </c>
      <c r="V419" s="88">
        <f t="shared" si="57"/>
        <v>0</v>
      </c>
      <c r="W419" s="77" t="s">
        <v>406</v>
      </c>
      <c r="X419" s="54" t="s">
        <v>406</v>
      </c>
    </row>
    <row r="420" spans="6:24">
      <c r="F420" s="47" t="str">
        <f>Strings!B421</f>
        <v>5</v>
      </c>
      <c r="K420" s="89" t="str">
        <f t="shared" si="61"/>
        <v>1A1</v>
      </c>
      <c r="L420" s="95" t="s">
        <v>1409</v>
      </c>
      <c r="M420" s="75">
        <f t="shared" si="58"/>
        <v>418</v>
      </c>
      <c r="N420" s="75" t="str">
        <f t="shared" si="55"/>
        <v/>
      </c>
      <c r="O420" s="75">
        <f t="shared" si="56"/>
        <v>16</v>
      </c>
      <c r="P420" s="75">
        <f t="shared" si="53"/>
        <v>0</v>
      </c>
      <c r="Q420" s="77" t="str">
        <f t="shared" si="62"/>
        <v>15 Math Skill</v>
      </c>
      <c r="R420" s="88">
        <f t="shared" si="57"/>
        <v>0</v>
      </c>
      <c r="S420" s="77" t="s">
        <v>406</v>
      </c>
      <c r="T420" s="88">
        <f t="shared" si="57"/>
        <v>0</v>
      </c>
      <c r="U420" s="77" t="s">
        <v>406</v>
      </c>
      <c r="V420" s="88">
        <f t="shared" si="57"/>
        <v>0</v>
      </c>
      <c r="W420" s="77" t="s">
        <v>406</v>
      </c>
      <c r="X420" s="54" t="s">
        <v>406</v>
      </c>
    </row>
    <row r="421" spans="6:24">
      <c r="F421" s="47" t="str">
        <f>Strings!B422</f>
        <v>4</v>
      </c>
      <c r="K421" s="89" t="str">
        <f t="shared" si="61"/>
        <v>1A2</v>
      </c>
      <c r="L421" s="95" t="s">
        <v>1410</v>
      </c>
      <c r="M421" s="75">
        <f t="shared" si="58"/>
        <v>419</v>
      </c>
      <c r="N421" s="75" t="str">
        <f t="shared" si="55"/>
        <v/>
      </c>
      <c r="O421" s="75">
        <f t="shared" si="56"/>
        <v>16</v>
      </c>
      <c r="P421" s="75">
        <f t="shared" si="53"/>
        <v>0</v>
      </c>
      <c r="Q421" s="77" t="str">
        <f t="shared" si="62"/>
        <v>15 Math Skill</v>
      </c>
      <c r="R421" s="88">
        <f t="shared" si="57"/>
        <v>0</v>
      </c>
      <c r="S421" s="77" t="s">
        <v>406</v>
      </c>
      <c r="T421" s="88">
        <f t="shared" si="57"/>
        <v>0</v>
      </c>
      <c r="U421" s="77" t="s">
        <v>406</v>
      </c>
      <c r="V421" s="88">
        <f t="shared" si="57"/>
        <v>0</v>
      </c>
      <c r="W421" s="77" t="s">
        <v>406</v>
      </c>
      <c r="X421" s="54" t="s">
        <v>406</v>
      </c>
    </row>
    <row r="422" spans="6:24">
      <c r="F422" s="47" t="str">
        <f>Strings!B423</f>
        <v>3</v>
      </c>
      <c r="K422" s="89" t="str">
        <f t="shared" si="61"/>
        <v>1A3</v>
      </c>
      <c r="L422" s="95" t="s">
        <v>1411</v>
      </c>
      <c r="M422" s="75">
        <f t="shared" si="58"/>
        <v>420</v>
      </c>
      <c r="N422" s="75" t="str">
        <f t="shared" si="55"/>
        <v/>
      </c>
      <c r="O422" s="75">
        <f t="shared" si="56"/>
        <v>16</v>
      </c>
      <c r="P422" s="75">
        <f t="shared" si="53"/>
        <v>0</v>
      </c>
      <c r="Q422" s="77" t="str">
        <f t="shared" si="62"/>
        <v>15 Math Skill</v>
      </c>
      <c r="R422" s="88">
        <f t="shared" si="57"/>
        <v>0</v>
      </c>
      <c r="S422" s="77" t="s">
        <v>406</v>
      </c>
      <c r="T422" s="88">
        <f t="shared" si="57"/>
        <v>0</v>
      </c>
      <c r="U422" s="77" t="s">
        <v>406</v>
      </c>
      <c r="V422" s="88">
        <f t="shared" si="57"/>
        <v>0</v>
      </c>
      <c r="W422" s="77" t="s">
        <v>406</v>
      </c>
      <c r="X422" s="54" t="s">
        <v>406</v>
      </c>
    </row>
    <row r="423" spans="6:24">
      <c r="F423" s="47" t="str">
        <f>Strings!B424</f>
        <v>A Save</v>
      </c>
      <c r="K423" s="89" t="str">
        <f t="shared" si="61"/>
        <v>1A4</v>
      </c>
      <c r="L423" s="95" t="s">
        <v>1412</v>
      </c>
      <c r="M423" s="75">
        <f t="shared" si="58"/>
        <v>421</v>
      </c>
      <c r="N423" s="75" t="str">
        <f t="shared" si="55"/>
        <v/>
      </c>
      <c r="O423" s="75">
        <f t="shared" si="56"/>
        <v>16</v>
      </c>
      <c r="P423" s="75">
        <f t="shared" si="53"/>
        <v>0</v>
      </c>
      <c r="Q423" s="77" t="str">
        <f t="shared" si="62"/>
        <v>15 Math Skill</v>
      </c>
      <c r="R423" s="88">
        <f t="shared" si="57"/>
        <v>0</v>
      </c>
      <c r="S423" s="77" t="s">
        <v>406</v>
      </c>
      <c r="T423" s="88">
        <f t="shared" si="57"/>
        <v>0</v>
      </c>
      <c r="U423" s="77" t="s">
        <v>406</v>
      </c>
      <c r="V423" s="88">
        <f t="shared" si="57"/>
        <v>0</v>
      </c>
      <c r="W423" s="77" t="s">
        <v>406</v>
      </c>
      <c r="X423" s="54" t="s">
        <v>406</v>
      </c>
    </row>
    <row r="424" spans="6:24">
      <c r="F424" s="47" t="str">
        <f>Strings!B425</f>
        <v>MA Save</v>
      </c>
      <c r="K424" s="89" t="str">
        <f t="shared" si="61"/>
        <v>1A5</v>
      </c>
      <c r="L424" s="95" t="s">
        <v>1413</v>
      </c>
      <c r="M424" s="75">
        <f t="shared" si="58"/>
        <v>422</v>
      </c>
      <c r="N424" s="75" t="str">
        <f t="shared" si="55"/>
        <v/>
      </c>
      <c r="O424" s="75">
        <f t="shared" si="56"/>
        <v>16</v>
      </c>
      <c r="P424" s="75">
        <f t="shared" si="53"/>
        <v>0</v>
      </c>
      <c r="Q424" s="77" t="str">
        <f t="shared" si="62"/>
        <v>15 Math Skill</v>
      </c>
      <c r="R424" s="88">
        <f t="shared" si="57"/>
        <v>0</v>
      </c>
      <c r="S424" s="77" t="s">
        <v>406</v>
      </c>
      <c r="T424" s="88">
        <f t="shared" si="57"/>
        <v>0</v>
      </c>
      <c r="U424" s="77" t="s">
        <v>406</v>
      </c>
      <c r="V424" s="88">
        <f t="shared" si="57"/>
        <v>0</v>
      </c>
      <c r="W424" s="77" t="s">
        <v>406</v>
      </c>
      <c r="X424" s="54" t="s">
        <v>406</v>
      </c>
    </row>
    <row r="425" spans="6:24">
      <c r="F425" s="47" t="str">
        <f>Strings!B426</f>
        <v>Speed Save</v>
      </c>
      <c r="K425" s="89" t="str">
        <f t="shared" si="61"/>
        <v>1A6</v>
      </c>
      <c r="L425" s="95" t="s">
        <v>1414</v>
      </c>
      <c r="M425" s="75">
        <f t="shared" si="58"/>
        <v>423</v>
      </c>
      <c r="N425" s="75" t="str">
        <f t="shared" si="55"/>
        <v/>
      </c>
      <c r="O425" s="75">
        <f t="shared" si="56"/>
        <v>16</v>
      </c>
      <c r="P425" s="75">
        <f t="shared" si="53"/>
        <v>0</v>
      </c>
      <c r="Q425" s="77" t="str">
        <f>$D$24</f>
        <v>17 Dance</v>
      </c>
      <c r="R425" s="88">
        <f t="shared" si="57"/>
        <v>0</v>
      </c>
      <c r="S425" s="77" t="s">
        <v>406</v>
      </c>
      <c r="T425" s="88">
        <f t="shared" si="57"/>
        <v>0</v>
      </c>
      <c r="U425" s="77" t="s">
        <v>406</v>
      </c>
      <c r="V425" s="88">
        <f t="shared" si="57"/>
        <v>0</v>
      </c>
      <c r="W425" s="77" t="s">
        <v>406</v>
      </c>
      <c r="X425" s="54" t="s">
        <v>406</v>
      </c>
    </row>
    <row r="426" spans="6:24">
      <c r="F426" s="47" t="str">
        <f>Strings!B427</f>
        <v>Sunken State</v>
      </c>
      <c r="K426" s="89" t="str">
        <f t="shared" si="61"/>
        <v>1A7</v>
      </c>
      <c r="L426" s="95" t="s">
        <v>1415</v>
      </c>
      <c r="M426" s="75">
        <f t="shared" si="58"/>
        <v>424</v>
      </c>
      <c r="N426" s="75" t="str">
        <f t="shared" si="55"/>
        <v/>
      </c>
      <c r="O426" s="75">
        <f t="shared" si="56"/>
        <v>16</v>
      </c>
      <c r="P426" s="75">
        <f t="shared" si="53"/>
        <v>0</v>
      </c>
      <c r="Q426" s="77" t="str">
        <f>$D$23</f>
        <v>16 Sing</v>
      </c>
      <c r="R426" s="88">
        <f t="shared" si="57"/>
        <v>0</v>
      </c>
      <c r="S426" s="77" t="s">
        <v>406</v>
      </c>
      <c r="T426" s="88">
        <f t="shared" si="57"/>
        <v>0</v>
      </c>
      <c r="U426" s="77" t="s">
        <v>406</v>
      </c>
      <c r="V426" s="88">
        <f t="shared" si="57"/>
        <v>0</v>
      </c>
      <c r="W426" s="77" t="s">
        <v>406</v>
      </c>
      <c r="X426" s="54" t="s">
        <v>406</v>
      </c>
    </row>
    <row r="427" spans="6:24">
      <c r="F427" s="47" t="str">
        <f>Strings!B428</f>
        <v>Caution</v>
      </c>
      <c r="K427" s="89" t="str">
        <f t="shared" si="61"/>
        <v>1A8</v>
      </c>
      <c r="L427" s="95" t="s">
        <v>1416</v>
      </c>
      <c r="M427" s="75">
        <f t="shared" si="58"/>
        <v>425</v>
      </c>
      <c r="N427" s="75" t="str">
        <f t="shared" si="55"/>
        <v/>
      </c>
      <c r="O427" s="75">
        <f t="shared" si="56"/>
        <v>16</v>
      </c>
      <c r="P427" s="75">
        <f t="shared" si="53"/>
        <v>0</v>
      </c>
      <c r="Q427" s="77" t="str">
        <f>$D$9</f>
        <v>08 Charge</v>
      </c>
      <c r="R427" s="88">
        <f t="shared" si="57"/>
        <v>0</v>
      </c>
      <c r="S427" s="77" t="s">
        <v>406</v>
      </c>
      <c r="T427" s="88">
        <f t="shared" si="57"/>
        <v>0</v>
      </c>
      <c r="U427" s="77" t="s">
        <v>406</v>
      </c>
      <c r="V427" s="88">
        <f t="shared" si="57"/>
        <v>0</v>
      </c>
      <c r="W427" s="77" t="s">
        <v>406</v>
      </c>
      <c r="X427" s="54" t="s">
        <v>406</v>
      </c>
    </row>
    <row r="428" spans="6:24">
      <c r="F428" s="47" t="str">
        <f>Strings!B429</f>
        <v>Dragon Spirit</v>
      </c>
      <c r="K428" s="89" t="str">
        <f t="shared" si="61"/>
        <v>1A9</v>
      </c>
      <c r="L428" s="95" t="s">
        <v>1417</v>
      </c>
      <c r="M428" s="75">
        <f t="shared" si="58"/>
        <v>426</v>
      </c>
      <c r="N428" s="75" t="str">
        <f t="shared" si="55"/>
        <v/>
      </c>
      <c r="O428" s="75">
        <f t="shared" si="56"/>
        <v>16</v>
      </c>
      <c r="P428" s="75">
        <f t="shared" si="53"/>
        <v>0</v>
      </c>
      <c r="Q428" s="77" t="str">
        <f>$D$21</f>
        <v>14 Throw</v>
      </c>
      <c r="R428" s="88">
        <f t="shared" si="57"/>
        <v>0</v>
      </c>
      <c r="S428" s="77" t="s">
        <v>406</v>
      </c>
      <c r="T428" s="88">
        <f t="shared" si="57"/>
        <v>0</v>
      </c>
      <c r="U428" s="77" t="s">
        <v>406</v>
      </c>
      <c r="V428" s="88">
        <f t="shared" si="57"/>
        <v>0</v>
      </c>
      <c r="W428" s="77" t="s">
        <v>406</v>
      </c>
      <c r="X428" s="54" t="s">
        <v>406</v>
      </c>
    </row>
    <row r="429" spans="6:24">
      <c r="F429" s="47" t="str">
        <f>Strings!B430</f>
        <v>Regenerator</v>
      </c>
      <c r="K429" s="89" t="str">
        <f t="shared" si="61"/>
        <v>1AA</v>
      </c>
      <c r="L429" s="95" t="s">
        <v>1418</v>
      </c>
      <c r="M429" s="75">
        <f t="shared" si="58"/>
        <v>427</v>
      </c>
      <c r="N429" s="75" t="str">
        <f t="shared" si="55"/>
        <v/>
      </c>
      <c r="O429" s="75">
        <f t="shared" si="56"/>
        <v>16</v>
      </c>
      <c r="P429" s="75">
        <f t="shared" si="53"/>
        <v>0</v>
      </c>
      <c r="Q429" s="77" t="str">
        <f>$D$15</f>
        <v>0E Steal</v>
      </c>
      <c r="R429" s="88">
        <f t="shared" si="57"/>
        <v>0</v>
      </c>
      <c r="S429" s="77" t="s">
        <v>406</v>
      </c>
      <c r="T429" s="88">
        <f t="shared" si="57"/>
        <v>0</v>
      </c>
      <c r="U429" s="77" t="s">
        <v>406</v>
      </c>
      <c r="V429" s="88">
        <f t="shared" si="57"/>
        <v>0</v>
      </c>
      <c r="W429" s="77" t="s">
        <v>406</v>
      </c>
      <c r="X429" s="54" t="s">
        <v>406</v>
      </c>
    </row>
    <row r="430" spans="6:24">
      <c r="F430" s="47" t="str">
        <f>Strings!B431</f>
        <v>Brave Up</v>
      </c>
      <c r="K430" s="89" t="str">
        <f t="shared" si="61"/>
        <v>1AB</v>
      </c>
      <c r="L430" s="95" t="s">
        <v>1419</v>
      </c>
      <c r="M430" s="75">
        <f t="shared" si="58"/>
        <v>428</v>
      </c>
      <c r="N430" s="75" t="str">
        <f t="shared" si="55"/>
        <v/>
      </c>
      <c r="O430" s="75">
        <f t="shared" si="56"/>
        <v>16</v>
      </c>
      <c r="P430" s="75">
        <f t="shared" ref="P430:P493" si="63">IF(AND(LEN(Q430)=0,LEN(S430)=0,LEN(U430)=0,LEN(W430)=0),1,0)</f>
        <v>0</v>
      </c>
      <c r="Q430" s="77" t="str">
        <f>$D$19</f>
        <v>12 Jump</v>
      </c>
      <c r="R430" s="88">
        <f t="shared" si="57"/>
        <v>0</v>
      </c>
      <c r="S430" s="77" t="s">
        <v>406</v>
      </c>
      <c r="T430" s="88">
        <f t="shared" si="57"/>
        <v>0</v>
      </c>
      <c r="U430" s="77" t="s">
        <v>406</v>
      </c>
      <c r="V430" s="88">
        <f t="shared" si="57"/>
        <v>0</v>
      </c>
      <c r="W430" s="77" t="s">
        <v>406</v>
      </c>
      <c r="X430" s="54" t="s">
        <v>406</v>
      </c>
    </row>
    <row r="431" spans="6:24">
      <c r="F431" s="47" t="str">
        <f>Strings!B432</f>
        <v>Face Up</v>
      </c>
      <c r="K431" s="89" t="str">
        <f t="shared" si="61"/>
        <v>1AC</v>
      </c>
      <c r="L431" s="95" t="s">
        <v>1420</v>
      </c>
      <c r="M431" s="75">
        <f t="shared" si="58"/>
        <v>429</v>
      </c>
      <c r="N431" s="75" t="str">
        <f t="shared" si="55"/>
        <v/>
      </c>
      <c r="O431" s="75">
        <f t="shared" si="56"/>
        <v>16</v>
      </c>
      <c r="P431" s="75">
        <f t="shared" si="63"/>
        <v>0</v>
      </c>
      <c r="Q431" s="77" t="str">
        <f>$D$11</f>
        <v>0A White Magic</v>
      </c>
      <c r="R431" s="88">
        <f t="shared" si="57"/>
        <v>0</v>
      </c>
      <c r="S431" s="77" t="s">
        <v>406</v>
      </c>
      <c r="T431" s="88">
        <f t="shared" si="57"/>
        <v>0</v>
      </c>
      <c r="U431" s="77" t="s">
        <v>406</v>
      </c>
      <c r="V431" s="88">
        <f t="shared" si="57"/>
        <v>0</v>
      </c>
      <c r="W431" s="77" t="s">
        <v>406</v>
      </c>
      <c r="X431" s="54" t="s">
        <v>406</v>
      </c>
    </row>
    <row r="432" spans="6:24">
      <c r="F432" s="47" t="str">
        <f>Strings!B433</f>
        <v>HP Restore</v>
      </c>
      <c r="K432" s="89" t="str">
        <f t="shared" si="61"/>
        <v>1AD</v>
      </c>
      <c r="L432" s="95" t="s">
        <v>1421</v>
      </c>
      <c r="M432" s="75">
        <f t="shared" si="58"/>
        <v>430</v>
      </c>
      <c r="N432" s="75" t="str">
        <f t="shared" si="55"/>
        <v/>
      </c>
      <c r="O432" s="75">
        <f t="shared" si="56"/>
        <v>16</v>
      </c>
      <c r="P432" s="75">
        <f t="shared" si="63"/>
        <v>0</v>
      </c>
      <c r="Q432" s="77" t="str">
        <f>$D$24</f>
        <v>17 Dance</v>
      </c>
      <c r="R432" s="88">
        <f t="shared" si="57"/>
        <v>0</v>
      </c>
      <c r="S432" s="77" t="s">
        <v>406</v>
      </c>
      <c r="T432" s="88">
        <f t="shared" si="57"/>
        <v>0</v>
      </c>
      <c r="U432" s="77" t="s">
        <v>406</v>
      </c>
      <c r="V432" s="88">
        <f t="shared" si="57"/>
        <v>0</v>
      </c>
      <c r="W432" s="77" t="s">
        <v>406</v>
      </c>
      <c r="X432" s="54" t="s">
        <v>406</v>
      </c>
    </row>
    <row r="433" spans="6:24">
      <c r="F433" s="47" t="str">
        <f>Strings!B434</f>
        <v>MP Restore</v>
      </c>
      <c r="K433" s="89" t="str">
        <f t="shared" si="61"/>
        <v>1AE</v>
      </c>
      <c r="L433" s="95" t="s">
        <v>1422</v>
      </c>
      <c r="M433" s="75">
        <f t="shared" si="58"/>
        <v>431</v>
      </c>
      <c r="N433" s="75" t="str">
        <f t="shared" si="55"/>
        <v/>
      </c>
      <c r="O433" s="75">
        <f t="shared" si="56"/>
        <v>16</v>
      </c>
      <c r="P433" s="75">
        <f t="shared" si="63"/>
        <v>0</v>
      </c>
      <c r="Q433" s="77" t="str">
        <f>$D$23</f>
        <v>16 Sing</v>
      </c>
      <c r="R433" s="88">
        <f t="shared" si="57"/>
        <v>0</v>
      </c>
      <c r="S433" s="77" t="str">
        <f>$G$74</f>
        <v>Arch Angel</v>
      </c>
      <c r="T433" s="88">
        <f t="shared" si="57"/>
        <v>0</v>
      </c>
      <c r="U433" s="77" t="s">
        <v>406</v>
      </c>
      <c r="V433" s="88">
        <f t="shared" si="57"/>
        <v>0</v>
      </c>
      <c r="W433" s="77" t="s">
        <v>406</v>
      </c>
      <c r="X433" s="54" t="s">
        <v>406</v>
      </c>
    </row>
    <row r="434" spans="6:24">
      <c r="F434" s="47" t="str">
        <f>Strings!B435</f>
        <v>Critical Quick</v>
      </c>
      <c r="K434" s="89" t="str">
        <f t="shared" si="61"/>
        <v>1AF</v>
      </c>
      <c r="L434" s="95" t="s">
        <v>1423</v>
      </c>
      <c r="M434" s="75">
        <f t="shared" si="58"/>
        <v>432</v>
      </c>
      <c r="N434" s="75" t="str">
        <f t="shared" si="55"/>
        <v/>
      </c>
      <c r="O434" s="75">
        <f t="shared" si="56"/>
        <v>16</v>
      </c>
      <c r="P434" s="75">
        <f t="shared" si="63"/>
        <v>0</v>
      </c>
      <c r="Q434" s="77" t="str">
        <f>$D$10</f>
        <v>09 Punch Art</v>
      </c>
      <c r="R434" s="88">
        <f t="shared" si="57"/>
        <v>0</v>
      </c>
      <c r="S434" s="77" t="s">
        <v>406</v>
      </c>
      <c r="T434" s="88">
        <f t="shared" si="57"/>
        <v>0</v>
      </c>
      <c r="U434" s="77" t="s">
        <v>406</v>
      </c>
      <c r="V434" s="88">
        <f t="shared" si="57"/>
        <v>0</v>
      </c>
      <c r="W434" s="77" t="s">
        <v>406</v>
      </c>
      <c r="X434" s="54" t="s">
        <v>406</v>
      </c>
    </row>
    <row r="435" spans="6:24">
      <c r="F435" s="47" t="str">
        <f>Strings!B436</f>
        <v>Meatbone Slash</v>
      </c>
      <c r="K435" s="89" t="str">
        <f t="shared" si="61"/>
        <v>1B0</v>
      </c>
      <c r="L435" s="95" t="s">
        <v>1424</v>
      </c>
      <c r="M435" s="75">
        <f t="shared" si="58"/>
        <v>433</v>
      </c>
      <c r="N435" s="75" t="str">
        <f t="shared" si="55"/>
        <v/>
      </c>
      <c r="O435" s="75">
        <f t="shared" si="56"/>
        <v>16</v>
      </c>
      <c r="P435" s="75">
        <f t="shared" si="63"/>
        <v>0</v>
      </c>
      <c r="Q435" s="77" t="str">
        <f>$D$14</f>
        <v>0D Summon Magic</v>
      </c>
      <c r="R435" s="88">
        <f t="shared" si="57"/>
        <v>0</v>
      </c>
      <c r="S435" s="77" t="s">
        <v>406</v>
      </c>
      <c r="T435" s="88">
        <f t="shared" si="57"/>
        <v>0</v>
      </c>
      <c r="U435" s="77" t="s">
        <v>406</v>
      </c>
      <c r="V435" s="88">
        <f t="shared" si="57"/>
        <v>0</v>
      </c>
      <c r="W435" s="77" t="s">
        <v>406</v>
      </c>
      <c r="X435" s="54" t="s">
        <v>406</v>
      </c>
    </row>
    <row r="436" spans="6:24">
      <c r="F436" s="47" t="str">
        <f>Strings!B437</f>
        <v>Counter Magic</v>
      </c>
      <c r="K436" s="89" t="str">
        <f t="shared" si="61"/>
        <v>1B1</v>
      </c>
      <c r="L436" s="95" t="s">
        <v>1425</v>
      </c>
      <c r="M436" s="75">
        <f t="shared" si="58"/>
        <v>434</v>
      </c>
      <c r="N436" s="75" t="str">
        <f t="shared" si="55"/>
        <v/>
      </c>
      <c r="O436" s="75">
        <f t="shared" si="56"/>
        <v>16</v>
      </c>
      <c r="P436" s="75">
        <f t="shared" si="63"/>
        <v>0</v>
      </c>
      <c r="Q436" s="77" t="str">
        <f>$D$13</f>
        <v>0C Time Magic</v>
      </c>
      <c r="R436" s="88">
        <f t="shared" si="57"/>
        <v>0</v>
      </c>
      <c r="S436" s="77" t="s">
        <v>406</v>
      </c>
      <c r="T436" s="88">
        <f t="shared" si="57"/>
        <v>0</v>
      </c>
      <c r="U436" s="77" t="s">
        <v>406</v>
      </c>
      <c r="V436" s="88">
        <f t="shared" si="57"/>
        <v>0</v>
      </c>
      <c r="W436" s="77" t="s">
        <v>406</v>
      </c>
      <c r="X436" s="54" t="s">
        <v>406</v>
      </c>
    </row>
    <row r="437" spans="6:24">
      <c r="F437" s="47" t="str">
        <f>Strings!B438</f>
        <v>Counter Tackle</v>
      </c>
      <c r="K437" s="89" t="str">
        <f t="shared" si="61"/>
        <v>1B2</v>
      </c>
      <c r="L437" s="95" t="s">
        <v>1426</v>
      </c>
      <c r="M437" s="75">
        <f t="shared" si="58"/>
        <v>435</v>
      </c>
      <c r="N437" s="75" t="str">
        <f t="shared" si="55"/>
        <v/>
      </c>
      <c r="O437" s="75">
        <f t="shared" si="56"/>
        <v>16</v>
      </c>
      <c r="P437" s="75">
        <f t="shared" si="63"/>
        <v>0</v>
      </c>
      <c r="Q437" s="77" t="str">
        <f>$D$20</f>
        <v>13 Draw Out</v>
      </c>
      <c r="R437" s="88">
        <f t="shared" si="57"/>
        <v>0</v>
      </c>
      <c r="S437" s="77" t="s">
        <v>406</v>
      </c>
      <c r="T437" s="88">
        <f t="shared" si="57"/>
        <v>0</v>
      </c>
      <c r="U437" s="77" t="s">
        <v>406</v>
      </c>
      <c r="V437" s="88">
        <f t="shared" si="57"/>
        <v>0</v>
      </c>
      <c r="W437" s="77" t="s">
        <v>406</v>
      </c>
      <c r="X437" s="54" t="s">
        <v>406</v>
      </c>
    </row>
    <row r="438" spans="6:24">
      <c r="F438" s="47" t="str">
        <f>Strings!B439</f>
        <v>Counter Flood</v>
      </c>
      <c r="K438" s="89" t="str">
        <f t="shared" si="61"/>
        <v>1B3</v>
      </c>
      <c r="L438" s="95" t="s">
        <v>1427</v>
      </c>
      <c r="M438" s="75">
        <f t="shared" si="58"/>
        <v>436</v>
      </c>
      <c r="N438" s="75" t="str">
        <f t="shared" si="55"/>
        <v/>
      </c>
      <c r="O438" s="75">
        <f t="shared" si="56"/>
        <v>16</v>
      </c>
      <c r="P438" s="75">
        <f t="shared" si="63"/>
        <v>0</v>
      </c>
      <c r="Q438" s="77" t="str">
        <f>$D$12</f>
        <v>0B Black Magic</v>
      </c>
      <c r="R438" s="88">
        <f t="shared" si="57"/>
        <v>0</v>
      </c>
      <c r="S438" s="77" t="s">
        <v>406</v>
      </c>
      <c r="T438" s="88">
        <f t="shared" si="57"/>
        <v>0</v>
      </c>
      <c r="U438" s="77" t="s">
        <v>406</v>
      </c>
      <c r="V438" s="88">
        <f t="shared" si="57"/>
        <v>0</v>
      </c>
      <c r="W438" s="77" t="s">
        <v>406</v>
      </c>
      <c r="X438" s="54" t="s">
        <v>406</v>
      </c>
    </row>
    <row r="439" spans="6:24">
      <c r="F439" s="47" t="str">
        <f>Strings!B440</f>
        <v>Absorb Used MP</v>
      </c>
      <c r="K439" s="89" t="str">
        <f t="shared" si="61"/>
        <v>1B4</v>
      </c>
      <c r="L439" s="95" t="s">
        <v>1428</v>
      </c>
      <c r="M439" s="75">
        <f t="shared" si="58"/>
        <v>437</v>
      </c>
      <c r="N439" s="75" t="str">
        <f t="shared" si="55"/>
        <v/>
      </c>
      <c r="O439" s="75">
        <f t="shared" si="56"/>
        <v>16</v>
      </c>
      <c r="P439" s="75">
        <f t="shared" si="63"/>
        <v>0</v>
      </c>
      <c r="Q439" s="77" t="str">
        <f>$D$6&amp;", "&amp;$D$26&amp;", "&amp;$D$27&amp;", "&amp;$D$28&amp;", "&amp;$D$29&amp;", "&amp;$D$30&amp;", "&amp;$D$31&amp;", "&amp;$D$32&amp;", "&amp;$D$33&amp;", "&amp;$D$34&amp;", "&amp;$D$35&amp;", "&amp;$D$37&amp;", "&amp;$D$38&amp;", "&amp;$D$39&amp;", "&amp;$D$40&amp;", "&amp;$D$41&amp;", "&amp;$D$42&amp;", "&amp;$D$43&amp;", "&amp;$D$44&amp;", "&amp;$D$46&amp;", "&amp;$D$47&amp;", "&amp;$D$48&amp;", "&amp;$D$49&amp;", "&amp;$D$50&amp;", "&amp;$D$51&amp;", "&amp;$D$52&amp;", "&amp;$D$55&amp;", "&amp;$D$56&amp;", "&amp;$D$59&amp;", "&amp;$D$60&amp;", "&amp;$D$61&amp;", "&amp;$D$63&amp;", "&amp;$D$65&amp;", "&amp;$D$67&amp;", "&amp;$D$68&amp;", "&amp;$D$69&amp;", "&amp;$D$70&amp;", "&amp;$D$71&amp;", "&amp;$D$73&amp;", "&amp;$D$75&amp;", "&amp;$D$76&amp;", "&amp;$D$77&amp;", "&amp;$D$156&amp;", "&amp;$D$157&amp;", "&amp;$D$158&amp;", "&amp;$D$159&amp;", "&amp;$D$160&amp;", "&amp;$D$161</f>
        <v>05 Basic Skill, 19 Guts, 1A Guts, 1B Guts, 1C Guts, 1D Holy Sword, 1E Mighty Sword, 1F Basic Skill, 20 Dark Sword, 21 Holy Sword, 22 Holy Sword, 24 Holy Magic, 25 Snipe, 26 Snipe, 27 Dark Sword, 28 Holy Sword, 29 Limit, 2A White-aid, 2B Dragon, 2D Truth, 2E Un-truth, 2F Starry Heaven, 30 Holy Sword, 31 Holy Magic, 32 Truth, 33 Battle Skill, 36 Use Hand, 37 Use Hand, 3A Holy Sword, 3B Sword Spirit, 3C Mighty Sword, 3E Sword Spirit, 40 Mighty Sword, 42 Mighty Sword, 43 Mighty Sword, 44 Snipe, 45 Magic Sword, 46 Sword Skill, 48 All Magic, 4A All Swordskill, 4B Destroy Sword, 4C Holy Magic, 9B Sword Skill, 9C Charge, 9D Black Magic, 9E Time Magic, 9F Yin Yang Magic, A0 Summon Magic</v>
      </c>
      <c r="R439" s="88">
        <f t="shared" si="57"/>
        <v>0</v>
      </c>
      <c r="S439" s="77" t="s">
        <v>406</v>
      </c>
      <c r="T439" s="88">
        <f t="shared" si="57"/>
        <v>0</v>
      </c>
      <c r="U439" s="77" t="s">
        <v>406</v>
      </c>
      <c r="V439" s="88">
        <f t="shared" si="57"/>
        <v>0</v>
      </c>
      <c r="W439" s="77" t="s">
        <v>406</v>
      </c>
      <c r="X439" s="54" t="s">
        <v>406</v>
      </c>
    </row>
    <row r="440" spans="6:24">
      <c r="F440" s="47" t="str">
        <f>Strings!B441</f>
        <v>Gilgame Heart</v>
      </c>
      <c r="K440" s="89" t="str">
        <f t="shared" si="61"/>
        <v>1B5</v>
      </c>
      <c r="L440" s="95" t="s">
        <v>1429</v>
      </c>
      <c r="M440" s="75">
        <f t="shared" si="58"/>
        <v>438</v>
      </c>
      <c r="N440" s="75" t="str">
        <f t="shared" si="55"/>
        <v/>
      </c>
      <c r="O440" s="75">
        <f t="shared" si="56"/>
        <v>16</v>
      </c>
      <c r="P440" s="75">
        <f t="shared" si="63"/>
        <v>0</v>
      </c>
      <c r="Q440" s="77" t="str">
        <f>$D$18</f>
        <v>11 Elemental</v>
      </c>
      <c r="R440" s="88">
        <f t="shared" si="57"/>
        <v>0</v>
      </c>
      <c r="S440" s="77" t="s">
        <v>406</v>
      </c>
      <c r="T440" s="88">
        <f t="shared" si="57"/>
        <v>0</v>
      </c>
      <c r="U440" s="77" t="s">
        <v>406</v>
      </c>
      <c r="V440" s="88">
        <f t="shared" si="57"/>
        <v>0</v>
      </c>
      <c r="W440" s="77" t="s">
        <v>406</v>
      </c>
      <c r="X440" s="54" t="s">
        <v>406</v>
      </c>
    </row>
    <row r="441" spans="6:24">
      <c r="F441" s="47" t="str">
        <f>Strings!B442</f>
        <v>Reflect</v>
      </c>
      <c r="K441" s="89" t="str">
        <f t="shared" si="61"/>
        <v>1B6</v>
      </c>
      <c r="L441" s="95" t="s">
        <v>1430</v>
      </c>
      <c r="M441" s="75">
        <f t="shared" si="58"/>
        <v>439</v>
      </c>
      <c r="N441" s="75" t="str">
        <f t="shared" si="55"/>
        <v/>
      </c>
      <c r="O441" s="75">
        <f t="shared" si="56"/>
        <v>16</v>
      </c>
      <c r="P441" s="75">
        <f t="shared" si="63"/>
        <v>0</v>
      </c>
      <c r="Q441" s="77" t="str">
        <f>$D$17</f>
        <v>10 Yin Yang Magic</v>
      </c>
      <c r="R441" s="88">
        <f t="shared" si="57"/>
        <v>0</v>
      </c>
      <c r="S441" s="77" t="s">
        <v>406</v>
      </c>
      <c r="T441" s="88">
        <f t="shared" si="57"/>
        <v>0</v>
      </c>
      <c r="U441" s="77" t="s">
        <v>406</v>
      </c>
      <c r="V441" s="88">
        <f t="shared" si="57"/>
        <v>0</v>
      </c>
      <c r="W441" s="77" t="s">
        <v>406</v>
      </c>
      <c r="X441" s="54" t="s">
        <v>406</v>
      </c>
    </row>
    <row r="442" spans="6:24">
      <c r="F442" s="47" t="str">
        <f>Strings!B443</f>
        <v>Auto Potion</v>
      </c>
      <c r="K442" s="89" t="str">
        <f t="shared" si="61"/>
        <v>1B7</v>
      </c>
      <c r="L442" s="95" t="s">
        <v>1431</v>
      </c>
      <c r="M442" s="75">
        <f t="shared" si="58"/>
        <v>440</v>
      </c>
      <c r="N442" s="75" t="str">
        <f t="shared" si="55"/>
        <v/>
      </c>
      <c r="O442" s="75">
        <f t="shared" si="56"/>
        <v>16</v>
      </c>
      <c r="P442" s="75">
        <f t="shared" si="63"/>
        <v>0</v>
      </c>
      <c r="Q442" s="77" t="str">
        <f>$D$15</f>
        <v>0E Steal</v>
      </c>
      <c r="R442" s="88">
        <f t="shared" si="57"/>
        <v>0</v>
      </c>
      <c r="S442" s="77" t="s">
        <v>406</v>
      </c>
      <c r="T442" s="88">
        <f t="shared" si="57"/>
        <v>0</v>
      </c>
      <c r="U442" s="77" t="s">
        <v>406</v>
      </c>
      <c r="V442" s="88">
        <f t="shared" si="57"/>
        <v>0</v>
      </c>
      <c r="W442" s="77" t="s">
        <v>406</v>
      </c>
      <c r="X442" s="54" t="s">
        <v>406</v>
      </c>
    </row>
    <row r="443" spans="6:24">
      <c r="F443" s="47" t="str">
        <f>Strings!B444</f>
        <v>Counter</v>
      </c>
      <c r="K443" s="89" t="str">
        <f t="shared" si="61"/>
        <v>1B8</v>
      </c>
      <c r="L443" s="95" t="s">
        <v>1083</v>
      </c>
      <c r="M443" s="75">
        <f t="shared" si="58"/>
        <v>441</v>
      </c>
      <c r="N443" s="75" t="str">
        <f t="shared" si="55"/>
        <v/>
      </c>
      <c r="O443" s="75">
        <f t="shared" si="56"/>
        <v>17</v>
      </c>
      <c r="P443" s="75">
        <f t="shared" si="63"/>
        <v>1</v>
      </c>
      <c r="Q443" s="77" t="s">
        <v>406</v>
      </c>
      <c r="R443" s="88">
        <f t="shared" si="57"/>
        <v>1</v>
      </c>
      <c r="S443" s="77" t="s">
        <v>406</v>
      </c>
      <c r="T443" s="88">
        <f t="shared" si="57"/>
        <v>1</v>
      </c>
      <c r="U443" s="77" t="s">
        <v>406</v>
      </c>
      <c r="V443" s="88">
        <f t="shared" si="57"/>
        <v>1</v>
      </c>
      <c r="W443" s="77" t="s">
        <v>406</v>
      </c>
      <c r="X443" s="54" t="s">
        <v>406</v>
      </c>
    </row>
    <row r="444" spans="6:24">
      <c r="F444" s="47" t="str">
        <f>Strings!B445</f>
        <v/>
      </c>
      <c r="K444" s="89" t="str">
        <f t="shared" si="61"/>
        <v>1B9</v>
      </c>
      <c r="L444" s="95" t="s">
        <v>1432</v>
      </c>
      <c r="M444" s="75">
        <f t="shared" si="58"/>
        <v>442</v>
      </c>
      <c r="N444" s="75" t="str">
        <f t="shared" si="55"/>
        <v/>
      </c>
      <c r="O444" s="75">
        <f t="shared" si="56"/>
        <v>17</v>
      </c>
      <c r="P444" s="75">
        <f t="shared" si="63"/>
        <v>0</v>
      </c>
      <c r="Q444" s="77" t="str">
        <f>$D$7</f>
        <v>06 Item</v>
      </c>
      <c r="R444" s="88">
        <f t="shared" si="57"/>
        <v>0</v>
      </c>
      <c r="S444" s="77" t="s">
        <v>406</v>
      </c>
      <c r="T444" s="88">
        <f t="shared" si="57"/>
        <v>0</v>
      </c>
      <c r="U444" s="77" t="s">
        <v>406</v>
      </c>
      <c r="V444" s="88">
        <f t="shared" si="57"/>
        <v>0</v>
      </c>
      <c r="W444" s="77" t="s">
        <v>406</v>
      </c>
      <c r="X444" s="54" t="s">
        <v>406</v>
      </c>
    </row>
    <row r="445" spans="6:24">
      <c r="F445" s="47" t="str">
        <f>Strings!B446</f>
        <v>Distribute</v>
      </c>
      <c r="K445" s="89" t="str">
        <f t="shared" si="61"/>
        <v>1BA</v>
      </c>
      <c r="L445" s="95" t="s">
        <v>1433</v>
      </c>
      <c r="M445" s="75">
        <f t="shared" si="58"/>
        <v>443</v>
      </c>
      <c r="N445" s="75" t="str">
        <f t="shared" si="55"/>
        <v/>
      </c>
      <c r="O445" s="75">
        <f t="shared" si="56"/>
        <v>17</v>
      </c>
      <c r="P445" s="75">
        <f t="shared" si="63"/>
        <v>0</v>
      </c>
      <c r="Q445" s="77" t="str">
        <f>$D$10&amp;", "&amp;$D$76</f>
        <v>09 Punch Art, 4B Destroy Sword</v>
      </c>
      <c r="R445" s="88">
        <f t="shared" si="57"/>
        <v>0</v>
      </c>
      <c r="S445" s="77" t="str">
        <f>$G$95&amp;", "&amp;$G$96&amp;", "&amp;$G$97&amp;", "&amp;$G$98&amp;", "&amp;$G$99&amp;", "&amp;$G$100&amp;", "&amp;$G$101&amp;", "&amp;$G$102&amp;", "&amp;$G$103&amp;", "&amp;$G$104&amp;", "&amp;$G$105&amp;", "&amp;$G$106&amp;", "&amp;$G$107&amp;", "&amp;$G$108&amp;", "&amp;$G$109&amp;", "&amp;$G$110&amp;", "&amp;$G$111&amp;", "&amp;$G$112&amp;", "&amp;$G$113&amp;", "&amp;$G$114&amp;", "&amp;$G$115&amp;", "&amp;$G$116&amp;", "&amp;$G$117&amp;", "&amp;$G$118&amp;", "&amp;$G$119&amp;", "&amp;$G$120&amp;", "&amp;$G$121&amp;", "&amp;$G$122&amp;", "&amp;$G$123&amp;", "&amp;$G$124&amp;", "&amp;$G$125&amp;", "&amp;$G$126&amp;", "&amp;$G$127&amp;", "&amp;$G$128&amp;", "&amp;$G$129&amp;", "&amp;$G$130&amp;", "&amp;$G$131&amp;", "&amp;$G$132&amp;", "&amp;$G$133&amp;", "&amp;$G$134&amp;", "&amp;$G$135&amp;", "&amp;$G$136&amp;", "&amp;$G$137&amp;", "&amp;$G$138&amp;", "&amp;$G$139&amp;", "&amp;$G$140&amp;", "&amp;$G$141&amp;", "&amp;$G$142&amp;", "&amp;$G$145&amp;", "&amp;$G$146&amp;", "&amp;$G$151&amp;", "&amp;$G$152&amp;", "&amp;$G$154&amp;", "&amp;$G$155</f>
        <v>Chocobo, Black Chocobo, Red Chocobo, Goblin, Black Goblin, Gobbledeguck, Bomb, Grenade, Explosive, Red Panther, Cuar, Vampire, Pisco Demon, Squidlarkin, Mindflare, Skeleton, Bone Snatch, Living Bone, Ghoul, Gust, Revnant, Flotiball, Ahriman, Plague, Juravis, Steel Hawk, Cocatoris, Uribo, Porky, Wildbow, Woodman, Trent, Taiju, Bull Demon, Minitaurus, Sacred, Morbol, Ochu, Great Morbol, Behemoth, King Behemoth, Dark Behemoth, Dragon, Blue Dragon, Red Dragon, Hyudra, Hydra, Tiamat, Byblos, Steel Giant, Apanda, Serpentarius, Archaic Demon, Ultima Demon</v>
      </c>
      <c r="T445" s="88">
        <f t="shared" si="57"/>
        <v>0</v>
      </c>
      <c r="U445" s="77" t="s">
        <v>406</v>
      </c>
      <c r="V445" s="88">
        <f t="shared" si="57"/>
        <v>0</v>
      </c>
      <c r="W445" s="77" t="s">
        <v>406</v>
      </c>
      <c r="X445" s="54" t="s">
        <v>406</v>
      </c>
    </row>
    <row r="446" spans="6:24">
      <c r="F446" s="47" t="str">
        <f>Strings!B447</f>
        <v>MP Switch</v>
      </c>
      <c r="K446" s="89" t="str">
        <f t="shared" si="61"/>
        <v>1BB</v>
      </c>
      <c r="L446" s="95" t="s">
        <v>406</v>
      </c>
      <c r="M446" s="75">
        <f t="shared" si="58"/>
        <v>444</v>
      </c>
      <c r="N446" s="75" t="str">
        <f t="shared" si="55"/>
        <v/>
      </c>
      <c r="O446" s="75">
        <f t="shared" si="56"/>
        <v>18</v>
      </c>
      <c r="P446" s="75">
        <f t="shared" si="63"/>
        <v>1</v>
      </c>
      <c r="Q446" s="77" t="s">
        <v>406</v>
      </c>
      <c r="R446" s="88">
        <f t="shared" si="57"/>
        <v>1</v>
      </c>
      <c r="S446" s="77" t="s">
        <v>406</v>
      </c>
      <c r="T446" s="88">
        <f t="shared" si="57"/>
        <v>1</v>
      </c>
      <c r="U446" s="77" t="s">
        <v>406</v>
      </c>
      <c r="V446" s="88">
        <f t="shared" si="57"/>
        <v>1</v>
      </c>
      <c r="W446" s="77" t="s">
        <v>406</v>
      </c>
      <c r="X446" s="54" t="s">
        <v>406</v>
      </c>
    </row>
    <row r="447" spans="6:24">
      <c r="F447" s="47" t="str">
        <f>Strings!B448</f>
        <v>Damage Split</v>
      </c>
      <c r="K447" s="89" t="str">
        <f t="shared" si="61"/>
        <v>1BC</v>
      </c>
      <c r="L447" s="95" t="s">
        <v>1434</v>
      </c>
      <c r="M447" s="75">
        <f t="shared" si="58"/>
        <v>445</v>
      </c>
      <c r="N447" s="75" t="str">
        <f t="shared" si="55"/>
        <v/>
      </c>
      <c r="O447" s="75">
        <f t="shared" si="56"/>
        <v>18</v>
      </c>
      <c r="P447" s="75">
        <f t="shared" si="63"/>
        <v>0</v>
      </c>
      <c r="Q447" s="77" t="str">
        <f>$D$22</f>
        <v>15 Math Skill</v>
      </c>
      <c r="R447" s="88">
        <f t="shared" si="57"/>
        <v>0</v>
      </c>
      <c r="S447" s="77" t="s">
        <v>406</v>
      </c>
      <c r="T447" s="88">
        <f t="shared" si="57"/>
        <v>0</v>
      </c>
      <c r="U447" s="77" t="s">
        <v>406</v>
      </c>
      <c r="V447" s="88">
        <f t="shared" si="57"/>
        <v>0</v>
      </c>
      <c r="W447" s="77" t="s">
        <v>406</v>
      </c>
      <c r="X447" s="54" t="s">
        <v>406</v>
      </c>
    </row>
    <row r="448" spans="6:24">
      <c r="F448" s="47" t="str">
        <f>Strings!B449</f>
        <v>Weapon Guard</v>
      </c>
      <c r="K448" s="89" t="str">
        <f t="shared" si="61"/>
        <v>1BD</v>
      </c>
      <c r="L448" s="95" t="s">
        <v>1435</v>
      </c>
      <c r="M448" s="75">
        <f t="shared" si="58"/>
        <v>446</v>
      </c>
      <c r="N448" s="75" t="str">
        <f t="shared" si="55"/>
        <v/>
      </c>
      <c r="O448" s="75">
        <f t="shared" si="56"/>
        <v>18</v>
      </c>
      <c r="P448" s="75">
        <f t="shared" si="63"/>
        <v>0</v>
      </c>
      <c r="Q448" s="77" t="str">
        <f>$D$13</f>
        <v>0C Time Magic</v>
      </c>
      <c r="R448" s="88">
        <f t="shared" si="57"/>
        <v>0</v>
      </c>
      <c r="S448" s="77" t="s">
        <v>406</v>
      </c>
      <c r="T448" s="88">
        <f t="shared" si="57"/>
        <v>0</v>
      </c>
      <c r="U448" s="77" t="s">
        <v>406</v>
      </c>
      <c r="V448" s="88">
        <f t="shared" si="57"/>
        <v>0</v>
      </c>
      <c r="W448" s="77" t="s">
        <v>406</v>
      </c>
      <c r="X448" s="54" t="s">
        <v>406</v>
      </c>
    </row>
    <row r="449" spans="6:24">
      <c r="F449" s="47" t="str">
        <f>Strings!B450</f>
        <v>Finger Guard</v>
      </c>
      <c r="K449" s="89" t="str">
        <f t="shared" si="61"/>
        <v>1BE</v>
      </c>
      <c r="L449" s="95" t="s">
        <v>1436</v>
      </c>
      <c r="M449" s="75">
        <f t="shared" si="58"/>
        <v>447</v>
      </c>
      <c r="N449" s="75" t="str">
        <f t="shared" si="55"/>
        <v/>
      </c>
      <c r="O449" s="75">
        <f t="shared" si="56"/>
        <v>18</v>
      </c>
      <c r="P449" s="75">
        <f t="shared" si="63"/>
        <v>0</v>
      </c>
      <c r="Q449" s="77" t="str">
        <f>$D$22</f>
        <v>15 Math Skill</v>
      </c>
      <c r="R449" s="88">
        <f t="shared" si="57"/>
        <v>0</v>
      </c>
      <c r="S449" s="77" t="s">
        <v>406</v>
      </c>
      <c r="T449" s="88">
        <f t="shared" si="57"/>
        <v>0</v>
      </c>
      <c r="U449" s="77" t="s">
        <v>406</v>
      </c>
      <c r="V449" s="88">
        <f t="shared" si="57"/>
        <v>0</v>
      </c>
      <c r="W449" s="77" t="s">
        <v>406</v>
      </c>
      <c r="X449" s="54" t="s">
        <v>406</v>
      </c>
    </row>
    <row r="450" spans="6:24">
      <c r="F450" s="47" t="str">
        <f>Strings!B451</f>
        <v>Abandon</v>
      </c>
      <c r="K450" s="89" t="str">
        <f t="shared" si="61"/>
        <v>1BF</v>
      </c>
      <c r="L450" s="95" t="s">
        <v>1437</v>
      </c>
      <c r="M450" s="75">
        <f t="shared" si="58"/>
        <v>448</v>
      </c>
      <c r="N450" s="75" t="str">
        <f t="shared" si="55"/>
        <v/>
      </c>
      <c r="O450" s="75">
        <f t="shared" si="56"/>
        <v>18</v>
      </c>
      <c r="P450" s="75">
        <f t="shared" si="63"/>
        <v>0</v>
      </c>
      <c r="Q450" s="77" t="str">
        <f>$D$8</f>
        <v>07 Battle Skill</v>
      </c>
      <c r="R450" s="88">
        <f t="shared" si="57"/>
        <v>0</v>
      </c>
      <c r="S450" s="77" t="s">
        <v>406</v>
      </c>
      <c r="T450" s="88">
        <f t="shared" si="57"/>
        <v>0</v>
      </c>
      <c r="U450" s="77" t="s">
        <v>406</v>
      </c>
      <c r="V450" s="88">
        <f t="shared" si="57"/>
        <v>0</v>
      </c>
      <c r="W450" s="77" t="s">
        <v>406</v>
      </c>
      <c r="X450" s="54" t="s">
        <v>406</v>
      </c>
    </row>
    <row r="451" spans="6:24">
      <c r="F451" s="47" t="str">
        <f>Strings!B452</f>
        <v>Catch</v>
      </c>
      <c r="K451" s="89" t="str">
        <f t="shared" si="61"/>
        <v>1C0</v>
      </c>
      <c r="L451" s="95" t="s">
        <v>1438</v>
      </c>
      <c r="M451" s="75">
        <f t="shared" si="58"/>
        <v>449</v>
      </c>
      <c r="N451" s="75" t="str">
        <f t="shared" si="55"/>
        <v/>
      </c>
      <c r="O451" s="75">
        <f t="shared" si="56"/>
        <v>18</v>
      </c>
      <c r="P451" s="75">
        <f t="shared" si="63"/>
        <v>0</v>
      </c>
      <c r="Q451" s="77" t="str">
        <f>$D$16</f>
        <v>0F Talk Skill</v>
      </c>
      <c r="R451" s="88">
        <f t="shared" si="57"/>
        <v>0</v>
      </c>
      <c r="S451" s="77" t="s">
        <v>406</v>
      </c>
      <c r="T451" s="88">
        <f t="shared" si="57"/>
        <v>0</v>
      </c>
      <c r="U451" s="77" t="s">
        <v>406</v>
      </c>
      <c r="V451" s="88">
        <f t="shared" si="57"/>
        <v>0</v>
      </c>
      <c r="W451" s="77" t="s">
        <v>406</v>
      </c>
      <c r="X451" s="54" t="s">
        <v>406</v>
      </c>
    </row>
    <row r="452" spans="6:24">
      <c r="F452" s="47" t="str">
        <f>Strings!B453</f>
        <v>Blade Grasp</v>
      </c>
      <c r="K452" s="89" t="str">
        <f t="shared" si="61"/>
        <v>1C1</v>
      </c>
      <c r="L452" s="95" t="s">
        <v>1439</v>
      </c>
      <c r="M452" s="75">
        <f t="shared" si="58"/>
        <v>450</v>
      </c>
      <c r="N452" s="75" t="str">
        <f t="shared" ref="N452:N514" si="64">IFERROR(DEC2HEX(MATCH(M452,$O$3:$O$514,0)-1,3)&amp;", ","")</f>
        <v/>
      </c>
      <c r="O452" s="75">
        <f t="shared" ref="O452:O512" si="65">O451+P452</f>
        <v>18</v>
      </c>
      <c r="P452" s="75">
        <f t="shared" si="63"/>
        <v>0</v>
      </c>
      <c r="Q452" s="77" t="str">
        <f>$D$21</f>
        <v>14 Throw</v>
      </c>
      <c r="R452" s="88">
        <f t="shared" ref="R452:V514" si="66">$P452</f>
        <v>0</v>
      </c>
      <c r="S452" s="77" t="s">
        <v>406</v>
      </c>
      <c r="T452" s="88">
        <f t="shared" si="66"/>
        <v>0</v>
      </c>
      <c r="U452" s="77" t="s">
        <v>406</v>
      </c>
      <c r="V452" s="88">
        <f t="shared" si="66"/>
        <v>0</v>
      </c>
      <c r="W452" s="77" t="s">
        <v>406</v>
      </c>
      <c r="X452" s="54" t="s">
        <v>406</v>
      </c>
    </row>
    <row r="453" spans="6:24">
      <c r="F453" s="47" t="str">
        <f>Strings!B454</f>
        <v>Arrow Guard</v>
      </c>
      <c r="K453" s="89" t="str">
        <f t="shared" si="61"/>
        <v>1C2</v>
      </c>
      <c r="L453" s="95" t="s">
        <v>1440</v>
      </c>
      <c r="M453" s="75">
        <f t="shared" ref="M453:M514" si="67">M452+1</f>
        <v>451</v>
      </c>
      <c r="N453" s="75" t="str">
        <f t="shared" si="64"/>
        <v/>
      </c>
      <c r="O453" s="75">
        <f t="shared" si="65"/>
        <v>18</v>
      </c>
      <c r="P453" s="75">
        <f t="shared" si="63"/>
        <v>0</v>
      </c>
      <c r="Q453" s="77" t="str">
        <f>$D$15</f>
        <v>0E Steal</v>
      </c>
      <c r="R453" s="88">
        <f t="shared" si="66"/>
        <v>0</v>
      </c>
      <c r="S453" s="77" t="s">
        <v>406</v>
      </c>
      <c r="T453" s="88">
        <f t="shared" si="66"/>
        <v>0</v>
      </c>
      <c r="U453" s="77" t="s">
        <v>406</v>
      </c>
      <c r="V453" s="88">
        <f t="shared" si="66"/>
        <v>0</v>
      </c>
      <c r="W453" s="77" t="s">
        <v>406</v>
      </c>
      <c r="X453" s="54" t="s">
        <v>406</v>
      </c>
    </row>
    <row r="454" spans="6:24">
      <c r="F454" s="47" t="str">
        <f>Strings!B455</f>
        <v>Hamedo</v>
      </c>
      <c r="K454" s="89" t="str">
        <f t="shared" si="61"/>
        <v>1C3</v>
      </c>
      <c r="L454" s="95" t="s">
        <v>1441</v>
      </c>
      <c r="M454" s="75">
        <f t="shared" si="67"/>
        <v>452</v>
      </c>
      <c r="N454" s="75" t="str">
        <f t="shared" si="64"/>
        <v/>
      </c>
      <c r="O454" s="75">
        <f t="shared" si="65"/>
        <v>18</v>
      </c>
      <c r="P454" s="75">
        <f t="shared" si="63"/>
        <v>0</v>
      </c>
      <c r="Q454" s="77" t="str">
        <f>$D$20</f>
        <v>13 Draw Out</v>
      </c>
      <c r="R454" s="88">
        <f t="shared" si="66"/>
        <v>0</v>
      </c>
      <c r="S454" s="77" t="s">
        <v>406</v>
      </c>
      <c r="T454" s="88">
        <f t="shared" si="66"/>
        <v>0</v>
      </c>
      <c r="U454" s="77" t="s">
        <v>406</v>
      </c>
      <c r="V454" s="88">
        <f t="shared" si="66"/>
        <v>0</v>
      </c>
      <c r="W454" s="77" t="s">
        <v>406</v>
      </c>
      <c r="X454" s="54" t="s">
        <v>406</v>
      </c>
    </row>
    <row r="455" spans="6:24">
      <c r="F455" s="47" t="str">
        <f>Strings!B456</f>
        <v>Equip Armor</v>
      </c>
      <c r="K455" s="89" t="str">
        <f t="shared" si="61"/>
        <v>1C4</v>
      </c>
      <c r="L455" s="95" t="s">
        <v>1442</v>
      </c>
      <c r="M455" s="75">
        <f t="shared" si="67"/>
        <v>453</v>
      </c>
      <c r="N455" s="75" t="str">
        <f t="shared" si="64"/>
        <v/>
      </c>
      <c r="O455" s="75">
        <f t="shared" si="65"/>
        <v>18</v>
      </c>
      <c r="P455" s="75">
        <f t="shared" si="63"/>
        <v>0</v>
      </c>
      <c r="Q455" s="77" t="str">
        <f>$D$9</f>
        <v>08 Charge</v>
      </c>
      <c r="R455" s="88">
        <f t="shared" si="66"/>
        <v>0</v>
      </c>
      <c r="S455" s="77" t="s">
        <v>406</v>
      </c>
      <c r="T455" s="88">
        <f t="shared" si="66"/>
        <v>0</v>
      </c>
      <c r="U455" s="77" t="s">
        <v>406</v>
      </c>
      <c r="V455" s="88">
        <f t="shared" si="66"/>
        <v>0</v>
      </c>
      <c r="W455" s="77" t="s">
        <v>406</v>
      </c>
      <c r="X455" s="54" t="s">
        <v>406</v>
      </c>
    </row>
    <row r="456" spans="6:24">
      <c r="F456" s="47" t="str">
        <f>Strings!B457</f>
        <v>Equip Shield</v>
      </c>
      <c r="K456" s="89" t="str">
        <f t="shared" si="61"/>
        <v>1C5</v>
      </c>
      <c r="L456" s="95" t="s">
        <v>394</v>
      </c>
      <c r="M456" s="75">
        <f t="shared" si="67"/>
        <v>454</v>
      </c>
      <c r="N456" s="75" t="str">
        <f t="shared" si="64"/>
        <v/>
      </c>
      <c r="O456" s="75">
        <f t="shared" si="65"/>
        <v>18</v>
      </c>
      <c r="P456" s="75">
        <f t="shared" si="63"/>
        <v>0</v>
      </c>
      <c r="Q456" s="77" t="str">
        <f>$D$10</f>
        <v>09 Punch Art</v>
      </c>
      <c r="R456" s="88">
        <f t="shared" si="66"/>
        <v>0</v>
      </c>
      <c r="S456" s="77" t="s">
        <v>406</v>
      </c>
      <c r="T456" s="88">
        <f t="shared" si="66"/>
        <v>0</v>
      </c>
      <c r="U456" s="77" t="s">
        <v>406</v>
      </c>
      <c r="V456" s="88">
        <f t="shared" si="66"/>
        <v>0</v>
      </c>
      <c r="W456" s="77" t="s">
        <v>406</v>
      </c>
      <c r="X456" s="54" t="s">
        <v>406</v>
      </c>
    </row>
    <row r="457" spans="6:24">
      <c r="F457" s="47" t="str">
        <f>Strings!B458</f>
        <v>Equip Sword</v>
      </c>
      <c r="K457" s="89" t="str">
        <f t="shared" si="61"/>
        <v>1C6</v>
      </c>
      <c r="L457" s="95" t="s">
        <v>1443</v>
      </c>
      <c r="M457" s="75">
        <f t="shared" si="67"/>
        <v>455</v>
      </c>
      <c r="N457" s="75" t="str">
        <f t="shared" si="64"/>
        <v/>
      </c>
      <c r="O457" s="75">
        <f t="shared" si="65"/>
        <v>18</v>
      </c>
      <c r="P457" s="75">
        <f t="shared" si="63"/>
        <v>0</v>
      </c>
      <c r="Q457" s="77" t="str">
        <f>$D$8</f>
        <v>07 Battle Skill</v>
      </c>
      <c r="R457" s="88">
        <f t="shared" si="66"/>
        <v>0</v>
      </c>
      <c r="S457" s="77" t="s">
        <v>406</v>
      </c>
      <c r="T457" s="88">
        <f t="shared" si="66"/>
        <v>0</v>
      </c>
      <c r="U457" s="77" t="s">
        <v>406</v>
      </c>
      <c r="V457" s="88">
        <f t="shared" si="66"/>
        <v>0</v>
      </c>
      <c r="W457" s="77" t="s">
        <v>406</v>
      </c>
      <c r="X457" s="54" t="s">
        <v>406</v>
      </c>
    </row>
    <row r="458" spans="6:24">
      <c r="F458" s="47" t="str">
        <f>Strings!B459</f>
        <v>Equip Knife</v>
      </c>
      <c r="K458" s="89" t="str">
        <f t="shared" si="61"/>
        <v>1C7</v>
      </c>
      <c r="L458" s="95" t="s">
        <v>1444</v>
      </c>
      <c r="M458" s="75">
        <f t="shared" si="67"/>
        <v>456</v>
      </c>
      <c r="N458" s="75" t="str">
        <f t="shared" si="64"/>
        <v/>
      </c>
      <c r="O458" s="75">
        <f t="shared" si="65"/>
        <v>18</v>
      </c>
      <c r="P458" s="75">
        <f t="shared" si="63"/>
        <v>0</v>
      </c>
      <c r="Q458" s="77" t="str">
        <f>$D$8</f>
        <v>07 Battle Skill</v>
      </c>
      <c r="R458" s="88">
        <f t="shared" si="66"/>
        <v>0</v>
      </c>
      <c r="S458" s="77" t="s">
        <v>406</v>
      </c>
      <c r="T458" s="88">
        <f t="shared" si="66"/>
        <v>0</v>
      </c>
      <c r="U458" s="77" t="s">
        <v>406</v>
      </c>
      <c r="V458" s="88">
        <f t="shared" si="66"/>
        <v>0</v>
      </c>
      <c r="W458" s="77" t="s">
        <v>406</v>
      </c>
      <c r="X458" s="54" t="s">
        <v>406</v>
      </c>
    </row>
    <row r="459" spans="6:24">
      <c r="F459" s="47" t="str">
        <f>Strings!B460</f>
        <v>Equip Crossbow</v>
      </c>
      <c r="K459" s="89" t="str">
        <f t="shared" si="61"/>
        <v>1C8</v>
      </c>
      <c r="L459" s="95" t="s">
        <v>1445</v>
      </c>
      <c r="M459" s="75">
        <f t="shared" si="67"/>
        <v>457</v>
      </c>
      <c r="N459" s="75" t="str">
        <f t="shared" si="64"/>
        <v/>
      </c>
      <c r="O459" s="75">
        <f t="shared" si="65"/>
        <v>18</v>
      </c>
      <c r="P459" s="75">
        <f t="shared" si="63"/>
        <v>0</v>
      </c>
      <c r="Q459" s="77" t="str">
        <f>$D$8</f>
        <v>07 Battle Skill</v>
      </c>
      <c r="R459" s="88">
        <f t="shared" si="66"/>
        <v>0</v>
      </c>
      <c r="S459" s="77" t="s">
        <v>406</v>
      </c>
      <c r="T459" s="88">
        <f t="shared" si="66"/>
        <v>0</v>
      </c>
      <c r="U459" s="77" t="s">
        <v>406</v>
      </c>
      <c r="V459" s="88">
        <f t="shared" si="66"/>
        <v>0</v>
      </c>
      <c r="W459" s="77" t="s">
        <v>406</v>
      </c>
      <c r="X459" s="54" t="s">
        <v>406</v>
      </c>
    </row>
    <row r="460" spans="6:24">
      <c r="F460" s="47" t="str">
        <f>Strings!B461</f>
        <v>Equip Spear</v>
      </c>
      <c r="K460" s="89" t="str">
        <f t="shared" si="61"/>
        <v>1C9</v>
      </c>
      <c r="L460" s="95" t="s">
        <v>1446</v>
      </c>
      <c r="M460" s="75">
        <f t="shared" si="67"/>
        <v>458</v>
      </c>
      <c r="N460" s="75" t="str">
        <f t="shared" si="64"/>
        <v/>
      </c>
      <c r="O460" s="75">
        <f t="shared" si="65"/>
        <v>18</v>
      </c>
      <c r="P460" s="75">
        <f t="shared" si="63"/>
        <v>0</v>
      </c>
      <c r="Q460" s="77" t="str">
        <f>$D$20</f>
        <v>13 Draw Out</v>
      </c>
      <c r="R460" s="88">
        <f t="shared" si="66"/>
        <v>0</v>
      </c>
      <c r="S460" s="77" t="s">
        <v>406</v>
      </c>
      <c r="T460" s="88">
        <f t="shared" si="66"/>
        <v>0</v>
      </c>
      <c r="U460" s="77" t="s">
        <v>406</v>
      </c>
      <c r="V460" s="88">
        <f t="shared" si="66"/>
        <v>0</v>
      </c>
      <c r="W460" s="77" t="s">
        <v>406</v>
      </c>
      <c r="X460" s="54" t="s">
        <v>406</v>
      </c>
    </row>
    <row r="461" spans="6:24">
      <c r="F461" s="47" t="str">
        <f>Strings!B462</f>
        <v>Equip Axe</v>
      </c>
      <c r="K461" s="89" t="str">
        <f t="shared" si="61"/>
        <v>1CA</v>
      </c>
      <c r="L461" s="95" t="s">
        <v>1447</v>
      </c>
      <c r="M461" s="75">
        <f t="shared" si="67"/>
        <v>459</v>
      </c>
      <c r="N461" s="75" t="str">
        <f t="shared" si="64"/>
        <v/>
      </c>
      <c r="O461" s="75">
        <f t="shared" si="65"/>
        <v>18</v>
      </c>
      <c r="P461" s="75">
        <f t="shared" si="63"/>
        <v>0</v>
      </c>
      <c r="Q461" s="77" t="str">
        <f>$D$9</f>
        <v>08 Charge</v>
      </c>
      <c r="R461" s="88">
        <f t="shared" si="66"/>
        <v>0</v>
      </c>
      <c r="S461" s="77" t="s">
        <v>406</v>
      </c>
      <c r="T461" s="88">
        <f t="shared" si="66"/>
        <v>0</v>
      </c>
      <c r="U461" s="77" t="s">
        <v>406</v>
      </c>
      <c r="V461" s="88">
        <f t="shared" si="66"/>
        <v>0</v>
      </c>
      <c r="W461" s="77" t="s">
        <v>406</v>
      </c>
      <c r="X461" s="54" t="s">
        <v>406</v>
      </c>
    </row>
    <row r="462" spans="6:24">
      <c r="F462" s="47" t="str">
        <f>Strings!B463</f>
        <v>Equip Gun</v>
      </c>
      <c r="K462" s="89" t="str">
        <f t="shared" si="61"/>
        <v>1CB</v>
      </c>
      <c r="L462" s="95" t="s">
        <v>1448</v>
      </c>
      <c r="M462" s="75">
        <f t="shared" si="67"/>
        <v>460</v>
      </c>
      <c r="N462" s="75" t="str">
        <f t="shared" si="64"/>
        <v/>
      </c>
      <c r="O462" s="75">
        <f t="shared" si="65"/>
        <v>18</v>
      </c>
      <c r="P462" s="75">
        <f t="shared" si="63"/>
        <v>0</v>
      </c>
      <c r="Q462" s="77" t="str">
        <f>$D$19</f>
        <v>12 Jump</v>
      </c>
      <c r="R462" s="88">
        <f t="shared" si="66"/>
        <v>0</v>
      </c>
      <c r="S462" s="77" t="s">
        <v>406</v>
      </c>
      <c r="T462" s="88">
        <f t="shared" si="66"/>
        <v>0</v>
      </c>
      <c r="U462" s="77" t="s">
        <v>406</v>
      </c>
      <c r="V462" s="88">
        <f t="shared" si="66"/>
        <v>0</v>
      </c>
      <c r="W462" s="77" t="s">
        <v>406</v>
      </c>
      <c r="X462" s="54" t="s">
        <v>406</v>
      </c>
    </row>
    <row r="463" spans="6:24">
      <c r="F463" s="47" t="str">
        <f>Strings!B464</f>
        <v>Half of MP</v>
      </c>
      <c r="K463" s="89" t="str">
        <f t="shared" si="61"/>
        <v>1CC</v>
      </c>
      <c r="L463" s="95" t="s">
        <v>1449</v>
      </c>
      <c r="M463" s="75">
        <f t="shared" si="67"/>
        <v>461</v>
      </c>
      <c r="N463" s="75" t="str">
        <f t="shared" si="64"/>
        <v/>
      </c>
      <c r="O463" s="75">
        <f t="shared" si="65"/>
        <v>18</v>
      </c>
      <c r="P463" s="75">
        <f t="shared" si="63"/>
        <v>0</v>
      </c>
      <c r="Q463" s="77" t="str">
        <f>$D$6&amp;", "&amp;$D$26&amp;", "&amp;$D$27&amp;", "&amp;$D$28&amp;", "&amp;$D$29&amp;", "&amp;$D$30&amp;", "&amp;$D$31&amp;", "&amp;$D$32&amp;", "&amp;$D$33&amp;", "&amp;$D$34&amp;", "&amp;$D$35&amp;", "&amp;$D$37&amp;", "&amp;$D$38&amp;", "&amp;$D$39&amp;", "&amp;$D$40&amp;", "&amp;$D$41&amp;", "&amp;$D$42&amp;", "&amp;$D$43&amp;", "&amp;$D$44&amp;", "&amp;$D$46&amp;", "&amp;$D$47&amp;", "&amp;$D$48&amp;", "&amp;$D$49&amp;", "&amp;$D$50&amp;", "&amp;$D$51&amp;", "&amp;$D$52&amp;", "&amp;$D$55&amp;", "&amp;$D$56&amp;", "&amp;$D$59&amp;", "&amp;$D$60&amp;", "&amp;$D$61&amp;", "&amp;$D$63&amp;", "&amp;$D$65&amp;", "&amp;$D$67&amp;", "&amp;$D$68&amp;", "&amp;$D$69&amp;", "&amp;$D$70&amp;", "&amp;$D$71&amp;", "&amp;$D$73&amp;", "&amp;$D$75&amp;", "&amp;$D$77&amp;", "&amp;$D$156&amp;", "&amp;$D$157&amp;", "&amp;$D$158&amp;", "&amp;$D$159&amp;", "&amp;$D$160&amp;", "&amp;$D$161</f>
        <v>05 Basic Skill, 19 Guts, 1A Guts, 1B Guts, 1C Guts, 1D Holy Sword, 1E Mighty Sword, 1F Basic Skill, 20 Dark Sword, 21 Holy Sword, 22 Holy Sword, 24 Holy Magic, 25 Snipe, 26 Snipe, 27 Dark Sword, 28 Holy Sword, 29 Limit, 2A White-aid, 2B Dragon, 2D Truth, 2E Un-truth, 2F Starry Heaven, 30 Holy Sword, 31 Holy Magic, 32 Truth, 33 Battle Skill, 36 Use Hand, 37 Use Hand, 3A Holy Sword, 3B Sword Spirit, 3C Mighty Sword, 3E Sword Spirit, 40 Mighty Sword, 42 Mighty Sword, 43 Mighty Sword, 44 Snipe, 45 Magic Sword, 46 Sword Skill, 48 All Magic, 4A All Swordskill, 4C Holy Magic, 9B Sword Skill, 9C Charge, 9D Black Magic, 9E Time Magic, 9F Yin Yang Magic, A0 Summon Magic</v>
      </c>
      <c r="R463" s="88">
        <f t="shared" si="66"/>
        <v>0</v>
      </c>
      <c r="S463" s="77" t="s">
        <v>406</v>
      </c>
      <c r="T463" s="88">
        <f t="shared" si="66"/>
        <v>0</v>
      </c>
      <c r="U463" s="77" t="s">
        <v>406</v>
      </c>
      <c r="V463" s="88">
        <f t="shared" si="66"/>
        <v>0</v>
      </c>
      <c r="W463" s="77" t="s">
        <v>406</v>
      </c>
      <c r="X463" s="54" t="s">
        <v>406</v>
      </c>
    </row>
    <row r="464" spans="6:24">
      <c r="F464" s="47" t="str">
        <f>Strings!B465</f>
        <v>Gained Jp UP</v>
      </c>
      <c r="K464" s="89" t="str">
        <f t="shared" si="61"/>
        <v>1CD</v>
      </c>
      <c r="L464" s="95" t="s">
        <v>1450</v>
      </c>
      <c r="M464" s="75">
        <f t="shared" si="67"/>
        <v>462</v>
      </c>
      <c r="N464" s="75" t="str">
        <f t="shared" si="64"/>
        <v/>
      </c>
      <c r="O464" s="75">
        <f t="shared" si="65"/>
        <v>18</v>
      </c>
      <c r="P464" s="75">
        <f t="shared" si="63"/>
        <v>0</v>
      </c>
      <c r="Q464" s="77" t="str">
        <f>$D$16</f>
        <v>0F Talk Skill</v>
      </c>
      <c r="R464" s="88">
        <f t="shared" si="66"/>
        <v>0</v>
      </c>
      <c r="S464" s="77" t="s">
        <v>406</v>
      </c>
      <c r="T464" s="88">
        <f t="shared" si="66"/>
        <v>0</v>
      </c>
      <c r="U464" s="77" t="s">
        <v>406</v>
      </c>
      <c r="V464" s="88">
        <f t="shared" si="66"/>
        <v>0</v>
      </c>
      <c r="W464" s="77" t="s">
        <v>406</v>
      </c>
      <c r="X464" s="54" t="s">
        <v>406</v>
      </c>
    </row>
    <row r="465" spans="6:24">
      <c r="F465" s="47" t="str">
        <f>Strings!B466</f>
        <v>Gained Exp UP</v>
      </c>
      <c r="K465" s="89" t="str">
        <f t="shared" si="61"/>
        <v>1CE</v>
      </c>
      <c r="L465" s="95" t="s">
        <v>1451</v>
      </c>
      <c r="M465" s="75">
        <f t="shared" si="67"/>
        <v>463</v>
      </c>
      <c r="N465" s="75" t="str">
        <f t="shared" si="64"/>
        <v/>
      </c>
      <c r="O465" s="75">
        <f t="shared" si="65"/>
        <v>18</v>
      </c>
      <c r="P465" s="75">
        <f t="shared" si="63"/>
        <v>0</v>
      </c>
      <c r="Q465" s="77" t="str">
        <f>$D$14</f>
        <v>0D Summon Magic</v>
      </c>
      <c r="R465" s="88">
        <f t="shared" si="66"/>
        <v>0</v>
      </c>
      <c r="S465" s="77" t="s">
        <v>406</v>
      </c>
      <c r="T465" s="88">
        <f t="shared" si="66"/>
        <v>0</v>
      </c>
      <c r="U465" s="77" t="s">
        <v>406</v>
      </c>
      <c r="V465" s="88">
        <f t="shared" si="66"/>
        <v>0</v>
      </c>
      <c r="W465" s="77" t="s">
        <v>406</v>
      </c>
      <c r="X465" s="54" t="s">
        <v>406</v>
      </c>
    </row>
    <row r="466" spans="6:24">
      <c r="F466" s="47" t="str">
        <f>Strings!B467</f>
        <v>Attack UP</v>
      </c>
      <c r="K466" s="89" t="str">
        <f t="shared" si="61"/>
        <v>1CF</v>
      </c>
      <c r="L466" s="95" t="s">
        <v>1452</v>
      </c>
      <c r="M466" s="75">
        <f t="shared" si="67"/>
        <v>464</v>
      </c>
      <c r="N466" s="75" t="str">
        <f t="shared" si="64"/>
        <v/>
      </c>
      <c r="O466" s="75">
        <f t="shared" si="65"/>
        <v>18</v>
      </c>
      <c r="P466" s="75">
        <f t="shared" si="63"/>
        <v>0</v>
      </c>
      <c r="Q466" s="77" t="str">
        <f>$D$6&amp;", "&amp;$D$26&amp;", "&amp;$D$27&amp;", "&amp;$D$28&amp;", "&amp;$D$29&amp;", "&amp;$D$30&amp;", "&amp;$D$31&amp;", "&amp;$D$32&amp;", "&amp;$D$33&amp;", "&amp;$D$34&amp;", "&amp;$D$35&amp;", "&amp;$D$37&amp;", "&amp;$D$38&amp;", "&amp;$D$39&amp;", "&amp;$D$40&amp;", "&amp;$D$41&amp;", "&amp;$D$42&amp;", "&amp;$D$43&amp;", "&amp;$D$44&amp;", "&amp;$D$46&amp;", "&amp;$D$47&amp;", "&amp;$D$48&amp;", "&amp;$D$49&amp;", "&amp;$D$50&amp;", "&amp;$D$51&amp;", "&amp;$D$52&amp;", "&amp;$D$55&amp;", "&amp;$D$56&amp;", "&amp;$D$59&amp;", "&amp;$D$60&amp;", "&amp;$D$61&amp;", "&amp;$D$63&amp;", "&amp;$D$65&amp;", "&amp;$D$67&amp;", "&amp;$D$68&amp;", "&amp;$D$69&amp;", "&amp;$D$70&amp;", "&amp;$D$71&amp;", "&amp;$D$73&amp;", "&amp;$D$75&amp;", "&amp;$D$77</f>
        <v>05 Basic Skill, 19 Guts, 1A Guts, 1B Guts, 1C Guts, 1D Holy Sword, 1E Mighty Sword, 1F Basic Skill, 20 Dark Sword, 21 Holy Sword, 22 Holy Sword, 24 Holy Magic, 25 Snipe, 26 Snipe, 27 Dark Sword, 28 Holy Sword, 29 Limit, 2A White-aid, 2B Dragon, 2D Truth, 2E Un-truth, 2F Starry Heaven, 30 Holy Sword, 31 Holy Magic, 32 Truth, 33 Battle Skill, 36 Use Hand, 37 Use Hand, 3A Holy Sword, 3B Sword Spirit, 3C Mighty Sword, 3E Sword Spirit, 40 Mighty Sword, 42 Mighty Sword, 43 Mighty Sword, 44 Snipe, 45 Magic Sword, 46 Sword Skill, 48 All Magic, 4A All Swordskill, 4C Holy Magic</v>
      </c>
      <c r="R466" s="88">
        <f t="shared" si="66"/>
        <v>0</v>
      </c>
      <c r="S466" s="77" t="s">
        <v>406</v>
      </c>
      <c r="T466" s="88">
        <f t="shared" si="66"/>
        <v>0</v>
      </c>
      <c r="U466" s="77" t="s">
        <v>406</v>
      </c>
      <c r="V466" s="88">
        <f t="shared" si="66"/>
        <v>0</v>
      </c>
      <c r="W466" s="77" t="s">
        <v>406</v>
      </c>
      <c r="X466" s="54" t="s">
        <v>406</v>
      </c>
    </row>
    <row r="467" spans="6:24">
      <c r="F467" s="47" t="str">
        <f>Strings!B468</f>
        <v>Defense UP</v>
      </c>
      <c r="K467" s="89" t="str">
        <f t="shared" si="61"/>
        <v>1D0</v>
      </c>
      <c r="L467" s="95" t="s">
        <v>1453</v>
      </c>
      <c r="M467" s="75">
        <f t="shared" si="67"/>
        <v>465</v>
      </c>
      <c r="N467" s="75" t="str">
        <f t="shared" si="64"/>
        <v/>
      </c>
      <c r="O467" s="75">
        <f t="shared" si="65"/>
        <v>18</v>
      </c>
      <c r="P467" s="75">
        <f t="shared" si="63"/>
        <v>0</v>
      </c>
      <c r="Q467" s="77" t="str">
        <f>$D$22</f>
        <v>15 Math Skill</v>
      </c>
      <c r="R467" s="88">
        <f t="shared" si="66"/>
        <v>0</v>
      </c>
      <c r="S467" s="77" t="s">
        <v>406</v>
      </c>
      <c r="T467" s="88">
        <f t="shared" si="66"/>
        <v>0</v>
      </c>
      <c r="U467" s="77" t="s">
        <v>406</v>
      </c>
      <c r="V467" s="88">
        <f t="shared" si="66"/>
        <v>0</v>
      </c>
      <c r="W467" s="77" t="s">
        <v>406</v>
      </c>
      <c r="X467" s="54" t="s">
        <v>406</v>
      </c>
    </row>
    <row r="468" spans="6:24">
      <c r="F468" s="47" t="str">
        <f>Strings!B469</f>
        <v>Magic AttackUP</v>
      </c>
      <c r="K468" s="89" t="str">
        <f t="shared" si="61"/>
        <v>1D1</v>
      </c>
      <c r="L468" s="95" t="s">
        <v>1454</v>
      </c>
      <c r="M468" s="75">
        <f t="shared" si="67"/>
        <v>466</v>
      </c>
      <c r="N468" s="75" t="str">
        <f t="shared" si="64"/>
        <v/>
      </c>
      <c r="O468" s="75">
        <f t="shared" si="65"/>
        <v>18</v>
      </c>
      <c r="P468" s="75">
        <f t="shared" si="63"/>
        <v>0</v>
      </c>
      <c r="Q468" s="77" t="str">
        <f>$D$18</f>
        <v>11 Elemental</v>
      </c>
      <c r="R468" s="88">
        <f t="shared" si="66"/>
        <v>0</v>
      </c>
      <c r="S468" s="77" t="s">
        <v>406</v>
      </c>
      <c r="T468" s="88">
        <f t="shared" si="66"/>
        <v>0</v>
      </c>
      <c r="U468" s="77" t="s">
        <v>406</v>
      </c>
      <c r="V468" s="88">
        <f t="shared" si="66"/>
        <v>0</v>
      </c>
      <c r="W468" s="77" t="s">
        <v>406</v>
      </c>
      <c r="X468" s="54" t="s">
        <v>406</v>
      </c>
    </row>
    <row r="469" spans="6:24">
      <c r="F469" s="47" t="str">
        <f>Strings!B470</f>
        <v>Magic DefendUP</v>
      </c>
      <c r="K469" s="89" t="str">
        <f t="shared" si="61"/>
        <v>1D2</v>
      </c>
      <c r="L469" s="95" t="s">
        <v>1455</v>
      </c>
      <c r="M469" s="75">
        <f t="shared" si="67"/>
        <v>467</v>
      </c>
      <c r="N469" s="75" t="str">
        <f t="shared" si="64"/>
        <v/>
      </c>
      <c r="O469" s="75">
        <f t="shared" si="65"/>
        <v>18</v>
      </c>
      <c r="P469" s="75">
        <f t="shared" si="63"/>
        <v>0</v>
      </c>
      <c r="Q469" s="77" t="str">
        <f>$D$17</f>
        <v>10 Yin Yang Magic</v>
      </c>
      <c r="R469" s="88">
        <f t="shared" si="66"/>
        <v>0</v>
      </c>
      <c r="S469" s="77" t="str">
        <f>$G$10&amp;", "&amp;$G$13&amp;", "&amp;$G$21&amp;", "&amp;$G$44</f>
        <v>Lune Knight, Princess, Cleric, Engineer</v>
      </c>
      <c r="T469" s="88">
        <f t="shared" si="66"/>
        <v>0</v>
      </c>
      <c r="U469" s="77" t="s">
        <v>406</v>
      </c>
      <c r="V469" s="88">
        <f t="shared" si="66"/>
        <v>0</v>
      </c>
      <c r="W469" s="77" t="s">
        <v>406</v>
      </c>
      <c r="X469" s="54" t="s">
        <v>406</v>
      </c>
    </row>
    <row r="470" spans="6:24">
      <c r="F470" s="47" t="str">
        <f>Strings!B471</f>
        <v>Concentrate</v>
      </c>
      <c r="K470" s="89" t="str">
        <f t="shared" si="61"/>
        <v>1D3</v>
      </c>
      <c r="L470" s="95" t="s">
        <v>1456</v>
      </c>
      <c r="M470" s="75">
        <f t="shared" si="67"/>
        <v>468</v>
      </c>
      <c r="N470" s="75" t="str">
        <f t="shared" si="64"/>
        <v/>
      </c>
      <c r="O470" s="75">
        <f t="shared" si="65"/>
        <v>18</v>
      </c>
      <c r="P470" s="75">
        <f t="shared" si="63"/>
        <v>0</v>
      </c>
      <c r="Q470" s="77" t="str">
        <f>$D$12</f>
        <v>0B Black Magic</v>
      </c>
      <c r="R470" s="88">
        <f t="shared" si="66"/>
        <v>0</v>
      </c>
      <c r="S470" s="77" t="s">
        <v>406</v>
      </c>
      <c r="T470" s="88">
        <f t="shared" si="66"/>
        <v>0</v>
      </c>
      <c r="U470" s="77" t="s">
        <v>406</v>
      </c>
      <c r="V470" s="88">
        <f t="shared" si="66"/>
        <v>0</v>
      </c>
      <c r="W470" s="77" t="s">
        <v>406</v>
      </c>
      <c r="X470" s="54" t="s">
        <v>406</v>
      </c>
    </row>
    <row r="471" spans="6:24">
      <c r="F471" s="47" t="str">
        <f>Strings!B472</f>
        <v>Train</v>
      </c>
      <c r="K471" s="89" t="str">
        <f t="shared" si="61"/>
        <v>1D4</v>
      </c>
      <c r="L471" s="95" t="s">
        <v>1457</v>
      </c>
      <c r="M471" s="75">
        <f t="shared" si="67"/>
        <v>469</v>
      </c>
      <c r="N471" s="75" t="str">
        <f t="shared" si="64"/>
        <v/>
      </c>
      <c r="O471" s="75">
        <f t="shared" si="65"/>
        <v>18</v>
      </c>
      <c r="P471" s="75">
        <f t="shared" si="63"/>
        <v>0</v>
      </c>
      <c r="Q471" s="77" t="str">
        <f>$D$11</f>
        <v>0A White Magic</v>
      </c>
      <c r="R471" s="88">
        <f t="shared" si="66"/>
        <v>0</v>
      </c>
      <c r="S471" s="77" t="str">
        <f>$G$10&amp;", "&amp;$G$13&amp;", "&amp;$G$21&amp;", "&amp;$G$44</f>
        <v>Lune Knight, Princess, Cleric, Engineer</v>
      </c>
      <c r="T471" s="88">
        <f t="shared" si="66"/>
        <v>0</v>
      </c>
      <c r="U471" s="77" t="s">
        <v>406</v>
      </c>
      <c r="V471" s="88">
        <f t="shared" si="66"/>
        <v>0</v>
      </c>
      <c r="W471" s="77" t="s">
        <v>406</v>
      </c>
      <c r="X471" s="54" t="s">
        <v>406</v>
      </c>
    </row>
    <row r="472" spans="6:24">
      <c r="F472" s="47" t="str">
        <f>Strings!B473</f>
        <v>Secret Hunt</v>
      </c>
      <c r="K472" s="89" t="str">
        <f t="shared" si="61"/>
        <v>1D5</v>
      </c>
      <c r="L472" s="95" t="s">
        <v>1458</v>
      </c>
      <c r="M472" s="75">
        <f t="shared" si="67"/>
        <v>470</v>
      </c>
      <c r="N472" s="75" t="str">
        <f t="shared" si="64"/>
        <v/>
      </c>
      <c r="O472" s="75">
        <f t="shared" si="65"/>
        <v>18</v>
      </c>
      <c r="P472" s="75">
        <f t="shared" si="63"/>
        <v>0</v>
      </c>
      <c r="Q472" s="77" t="str">
        <f>$D$9&amp;", "&amp;$D$76</f>
        <v>08 Charge, 4B Destroy Sword</v>
      </c>
      <c r="R472" s="88">
        <f t="shared" si="66"/>
        <v>0</v>
      </c>
      <c r="S472" s="77" t="str">
        <f>$G$39&amp;", "&amp;$G$94</f>
        <v>Knight Blade, Mime</v>
      </c>
      <c r="T472" s="88">
        <f t="shared" si="66"/>
        <v>0</v>
      </c>
      <c r="U472" s="77" t="s">
        <v>406</v>
      </c>
      <c r="V472" s="88">
        <f t="shared" si="66"/>
        <v>0</v>
      </c>
      <c r="W472" s="77" t="s">
        <v>406</v>
      </c>
      <c r="X472" s="54" t="s">
        <v>406</v>
      </c>
    </row>
    <row r="473" spans="6:24">
      <c r="F473" s="47" t="str">
        <f>Strings!B474</f>
        <v>Martial Arts</v>
      </c>
      <c r="K473" s="89" t="str">
        <f t="shared" si="61"/>
        <v>1D6</v>
      </c>
      <c r="L473" s="95" t="s">
        <v>1459</v>
      </c>
      <c r="M473" s="75">
        <f t="shared" si="67"/>
        <v>471</v>
      </c>
      <c r="N473" s="75" t="str">
        <f t="shared" si="64"/>
        <v/>
      </c>
      <c r="O473" s="75">
        <f t="shared" si="65"/>
        <v>18</v>
      </c>
      <c r="P473" s="75">
        <f t="shared" si="63"/>
        <v>0</v>
      </c>
      <c r="Q473" s="77" t="str">
        <f>$D$16</f>
        <v>0F Talk Skill</v>
      </c>
      <c r="R473" s="88">
        <f t="shared" si="66"/>
        <v>0</v>
      </c>
      <c r="S473" s="77" t="str">
        <f>$G$16</f>
        <v>Dragoner</v>
      </c>
      <c r="T473" s="88">
        <f t="shared" si="66"/>
        <v>0</v>
      </c>
      <c r="U473" s="77" t="s">
        <v>406</v>
      </c>
      <c r="V473" s="88">
        <f t="shared" si="66"/>
        <v>0</v>
      </c>
      <c r="W473" s="77" t="s">
        <v>406</v>
      </c>
      <c r="X473" s="54" t="s">
        <v>406</v>
      </c>
    </row>
    <row r="474" spans="6:24">
      <c r="F474" s="47" t="str">
        <f>Strings!B475</f>
        <v>Monster Talk</v>
      </c>
      <c r="K474" s="89" t="str">
        <f t="shared" si="61"/>
        <v>1D7</v>
      </c>
      <c r="L474" s="95" t="s">
        <v>1460</v>
      </c>
      <c r="M474" s="75">
        <f t="shared" si="67"/>
        <v>472</v>
      </c>
      <c r="N474" s="75" t="str">
        <f t="shared" si="64"/>
        <v/>
      </c>
      <c r="O474" s="75">
        <f t="shared" si="65"/>
        <v>18</v>
      </c>
      <c r="P474" s="75">
        <f t="shared" si="63"/>
        <v>0</v>
      </c>
      <c r="Q474" s="77" t="str">
        <f>$D$15</f>
        <v>0E Steal</v>
      </c>
      <c r="R474" s="88">
        <f t="shared" si="66"/>
        <v>0</v>
      </c>
      <c r="S474" s="77" t="str">
        <f>$G$145</f>
        <v>Byblos</v>
      </c>
      <c r="T474" s="88">
        <f t="shared" si="66"/>
        <v>0</v>
      </c>
      <c r="U474" s="77" t="s">
        <v>406</v>
      </c>
      <c r="V474" s="88">
        <f t="shared" si="66"/>
        <v>0</v>
      </c>
      <c r="W474" s="77" t="s">
        <v>406</v>
      </c>
      <c r="X474" s="54" t="s">
        <v>406</v>
      </c>
    </row>
    <row r="475" spans="6:24">
      <c r="F475" s="47" t="str">
        <f>Strings!B476</f>
        <v>Throw Item</v>
      </c>
      <c r="K475" s="89" t="str">
        <f t="shared" si="61"/>
        <v>1D8</v>
      </c>
      <c r="L475" s="95" t="s">
        <v>1461</v>
      </c>
      <c r="M475" s="75">
        <f t="shared" si="67"/>
        <v>473</v>
      </c>
      <c r="N475" s="75" t="str">
        <f t="shared" si="64"/>
        <v/>
      </c>
      <c r="O475" s="75">
        <f t="shared" si="65"/>
        <v>18</v>
      </c>
      <c r="P475" s="75">
        <f t="shared" si="63"/>
        <v>0</v>
      </c>
      <c r="Q475" s="77" t="str">
        <f>$D$10</f>
        <v>09 Punch Art</v>
      </c>
      <c r="R475" s="88">
        <f t="shared" si="66"/>
        <v>0</v>
      </c>
      <c r="S475" s="77" t="str">
        <f>$G$61&amp;", "&amp;$G$66&amp;", "&amp;$G$68&amp;", "&amp;$G$79&amp;", "&amp;$G$94&amp;", "&amp;$G$155</f>
        <v>Warlock, Holy Angel, Impure King, Monk, Mime, Ultima Demon</v>
      </c>
      <c r="T475" s="88">
        <f t="shared" si="66"/>
        <v>0</v>
      </c>
      <c r="U475" s="77" t="s">
        <v>406</v>
      </c>
      <c r="V475" s="88">
        <f t="shared" si="66"/>
        <v>0</v>
      </c>
      <c r="W475" s="77" t="s">
        <v>406</v>
      </c>
      <c r="X475" s="54" t="s">
        <v>406</v>
      </c>
    </row>
    <row r="476" spans="6:24">
      <c r="F476" s="47" t="str">
        <f>Strings!B477</f>
        <v>Maintenance</v>
      </c>
      <c r="K476" s="89" t="str">
        <f t="shared" si="61"/>
        <v>1D9</v>
      </c>
      <c r="L476" s="95" t="s">
        <v>1462</v>
      </c>
      <c r="M476" s="75">
        <f t="shared" si="67"/>
        <v>474</v>
      </c>
      <c r="N476" s="75" t="str">
        <f t="shared" si="64"/>
        <v/>
      </c>
      <c r="O476" s="75">
        <f t="shared" si="65"/>
        <v>18</v>
      </c>
      <c r="P476" s="75">
        <f t="shared" si="63"/>
        <v>0</v>
      </c>
      <c r="Q476" s="77" t="str">
        <f>$D$16</f>
        <v>0F Talk Skill</v>
      </c>
      <c r="R476" s="88">
        <f t="shared" si="66"/>
        <v>0</v>
      </c>
      <c r="S476" s="77" t="str">
        <f>$G$16&amp;", "&amp;$G$44&amp;", "&amp;$G$85</f>
        <v>Dragoner, Engineer, Mediator</v>
      </c>
      <c r="T476" s="88">
        <f t="shared" si="66"/>
        <v>0</v>
      </c>
      <c r="U476" s="77" t="s">
        <v>406</v>
      </c>
      <c r="V476" s="88">
        <f t="shared" si="66"/>
        <v>0</v>
      </c>
      <c r="W476" s="77" t="s">
        <v>406</v>
      </c>
      <c r="X476" s="54" t="s">
        <v>406</v>
      </c>
    </row>
    <row r="477" spans="6:24">
      <c r="F477" s="47" t="str">
        <f>Strings!B478</f>
        <v>Two Hands</v>
      </c>
      <c r="K477" s="89" t="str">
        <f t="shared" si="61"/>
        <v>1DA</v>
      </c>
      <c r="L477" s="95" t="s">
        <v>1463</v>
      </c>
      <c r="M477" s="75">
        <f t="shared" si="67"/>
        <v>475</v>
      </c>
      <c r="N477" s="75" t="str">
        <f t="shared" si="64"/>
        <v/>
      </c>
      <c r="O477" s="75">
        <f t="shared" si="65"/>
        <v>18</v>
      </c>
      <c r="P477" s="75">
        <f t="shared" si="63"/>
        <v>0</v>
      </c>
      <c r="Q477" s="77" t="str">
        <f>$D$7</f>
        <v>06 Item</v>
      </c>
      <c r="R477" s="88">
        <f t="shared" si="66"/>
        <v>0</v>
      </c>
      <c r="S477" s="77" t="str">
        <f>$G$76</f>
        <v>Chemist</v>
      </c>
      <c r="T477" s="88">
        <f t="shared" si="66"/>
        <v>0</v>
      </c>
      <c r="U477" s="77" t="s">
        <v>406</v>
      </c>
      <c r="V477" s="88">
        <f t="shared" si="66"/>
        <v>0</v>
      </c>
      <c r="W477" s="77" t="s">
        <v>406</v>
      </c>
      <c r="X477" s="54" t="s">
        <v>406</v>
      </c>
    </row>
    <row r="478" spans="6:24">
      <c r="F478" s="47" t="str">
        <f>Strings!B479</f>
        <v>Two Swords</v>
      </c>
      <c r="K478" s="89" t="str">
        <f t="shared" ref="K478:K514" si="68">DEC2HEX(ROW()-3,3)</f>
        <v>1DB</v>
      </c>
      <c r="L478" s="95" t="s">
        <v>1464</v>
      </c>
      <c r="M478" s="75">
        <f t="shared" si="67"/>
        <v>476</v>
      </c>
      <c r="N478" s="75" t="str">
        <f t="shared" si="64"/>
        <v/>
      </c>
      <c r="O478" s="75">
        <f t="shared" si="65"/>
        <v>18</v>
      </c>
      <c r="P478" s="75">
        <f t="shared" si="63"/>
        <v>0</v>
      </c>
      <c r="Q478" s="77" t="str">
        <f>$D$7&amp;", "&amp;$D$76</f>
        <v>06 Item, 4B Destroy Sword</v>
      </c>
      <c r="R478" s="88">
        <f t="shared" si="66"/>
        <v>0</v>
      </c>
      <c r="S478" s="77" t="str">
        <f>$G$35</f>
        <v>Engineer</v>
      </c>
      <c r="T478" s="88">
        <f t="shared" si="66"/>
        <v>0</v>
      </c>
      <c r="U478" s="77" t="s">
        <v>406</v>
      </c>
      <c r="V478" s="88">
        <f t="shared" si="66"/>
        <v>0</v>
      </c>
      <c r="W478" s="77" t="s">
        <v>406</v>
      </c>
      <c r="X478" s="54" t="s">
        <v>406</v>
      </c>
    </row>
    <row r="479" spans="6:24">
      <c r="F479" s="47" t="str">
        <f>Strings!B480</f>
        <v>Monster Skill</v>
      </c>
      <c r="K479" s="89" t="str">
        <f t="shared" si="68"/>
        <v>1DC</v>
      </c>
      <c r="L479" s="95" t="s">
        <v>1465</v>
      </c>
      <c r="M479" s="75">
        <f t="shared" si="67"/>
        <v>477</v>
      </c>
      <c r="N479" s="75" t="str">
        <f t="shared" si="64"/>
        <v/>
      </c>
      <c r="O479" s="75">
        <f t="shared" si="65"/>
        <v>18</v>
      </c>
      <c r="P479" s="75">
        <f t="shared" si="63"/>
        <v>0</v>
      </c>
      <c r="Q479" s="77" t="str">
        <f>$D$20</f>
        <v>13 Draw Out</v>
      </c>
      <c r="R479" s="88">
        <f t="shared" si="66"/>
        <v>0</v>
      </c>
      <c r="S479" s="77" t="s">
        <v>406</v>
      </c>
      <c r="T479" s="88">
        <f t="shared" si="66"/>
        <v>0</v>
      </c>
      <c r="U479" s="77" t="s">
        <v>406</v>
      </c>
      <c r="V479" s="88">
        <f t="shared" si="66"/>
        <v>0</v>
      </c>
      <c r="W479" s="77" t="s">
        <v>406</v>
      </c>
      <c r="X479" s="54" t="s">
        <v>406</v>
      </c>
    </row>
    <row r="480" spans="6:24">
      <c r="F480" s="47" t="str">
        <f>Strings!B481</f>
        <v>Defend</v>
      </c>
      <c r="K480" s="89" t="str">
        <f t="shared" si="68"/>
        <v>1DD</v>
      </c>
      <c r="L480" s="95" t="s">
        <v>1466</v>
      </c>
      <c r="M480" s="75">
        <f t="shared" si="67"/>
        <v>478</v>
      </c>
      <c r="N480" s="75" t="str">
        <f t="shared" si="64"/>
        <v/>
      </c>
      <c r="O480" s="75">
        <f t="shared" si="65"/>
        <v>18</v>
      </c>
      <c r="P480" s="75">
        <f t="shared" si="63"/>
        <v>0</v>
      </c>
      <c r="Q480" s="77" t="str">
        <f>$D$21</f>
        <v>14 Throw</v>
      </c>
      <c r="R480" s="88">
        <f t="shared" si="66"/>
        <v>0</v>
      </c>
      <c r="S480" s="77" t="str">
        <f>$G$16&amp;", "&amp;$G$46&amp;", "&amp;$G$47&amp;", "&amp;$G$90</f>
        <v>Dragoner, Assassin, Assassin, Ninja</v>
      </c>
      <c r="T480" s="88">
        <f t="shared" si="66"/>
        <v>0</v>
      </c>
      <c r="U480" s="77" t="s">
        <v>406</v>
      </c>
      <c r="V480" s="88">
        <f t="shared" si="66"/>
        <v>0</v>
      </c>
      <c r="W480" s="77" t="s">
        <v>406</v>
      </c>
      <c r="X480" s="54" t="s">
        <v>406</v>
      </c>
    </row>
    <row r="481" spans="6:24">
      <c r="F481" s="47" t="str">
        <f>Strings!B482</f>
        <v>Equip Change</v>
      </c>
      <c r="K481" s="89" t="str">
        <f t="shared" si="68"/>
        <v>1DE</v>
      </c>
      <c r="L481" s="95" t="s">
        <v>1467</v>
      </c>
      <c r="M481" s="75">
        <f t="shared" si="67"/>
        <v>479</v>
      </c>
      <c r="N481" s="75" t="str">
        <f t="shared" si="64"/>
        <v/>
      </c>
      <c r="O481" s="75">
        <f t="shared" si="65"/>
        <v>18</v>
      </c>
      <c r="P481" s="75">
        <f t="shared" si="63"/>
        <v>0</v>
      </c>
      <c r="Q481" s="77" t="str">
        <f>$D$6&amp;", "&amp;$D$26&amp;", "&amp;$D$27&amp;", "&amp;$D$28&amp;", "&amp;$D$29&amp;", "&amp;$D$30&amp;", "&amp;$D$31&amp;", "&amp;$D$32&amp;", "&amp;$D$33&amp;", "&amp;$D$34&amp;", "&amp;$D$35&amp;", "&amp;$D$37&amp;", "&amp;$D$38&amp;", "&amp;$D$39&amp;", "&amp;$D$40&amp;", "&amp;$D$41&amp;", "&amp;$D$42&amp;", "&amp;$D$43&amp;", "&amp;$D$44&amp;", "&amp;$D$46&amp;", "&amp;$D$47&amp;", "&amp;$D$48&amp;", "&amp;$D$49&amp;", "&amp;$D$50&amp;", "&amp;$D$51&amp;", "&amp;$D$52&amp;", "&amp;$D$55&amp;", "&amp;$D$56&amp;", "&amp;$D$59&amp;", "&amp;$D$60&amp;", "&amp;$D$61&amp;", "&amp;$D$63&amp;", "&amp;$D$65&amp;", "&amp;$D$67&amp;", "&amp;$D$68&amp;", "&amp;$D$69&amp;", "&amp;$D$70&amp;", "&amp;$D$71&amp;", "&amp;$D$73&amp;", "&amp;$D$75&amp;", "&amp;$D$77&amp;", "&amp;$D$156&amp;", "&amp;$D$157&amp;", "&amp;$D$158&amp;", "&amp;$D$159&amp;", "&amp;$D$160&amp;", "&amp;$D$161</f>
        <v>05 Basic Skill, 19 Guts, 1A Guts, 1B Guts, 1C Guts, 1D Holy Sword, 1E Mighty Sword, 1F Basic Skill, 20 Dark Sword, 21 Holy Sword, 22 Holy Sword, 24 Holy Magic, 25 Snipe, 26 Snipe, 27 Dark Sword, 28 Holy Sword, 29 Limit, 2A White-aid, 2B Dragon, 2D Truth, 2E Un-truth, 2F Starry Heaven, 30 Holy Sword, 31 Holy Magic, 32 Truth, 33 Battle Skill, 36 Use Hand, 37 Use Hand, 3A Holy Sword, 3B Sword Spirit, 3C Mighty Sword, 3E Sword Spirit, 40 Mighty Sword, 42 Mighty Sword, 43 Mighty Sword, 44 Snipe, 45 Magic Sword, 46 Sword Skill, 48 All Magic, 4A All Swordskill, 4C Holy Magic, 9B Sword Skill, 9C Charge, 9D Black Magic, 9E Time Magic, 9F Yin Yang Magic, A0 Summon Magic</v>
      </c>
      <c r="R481" s="88">
        <f t="shared" si="66"/>
        <v>0</v>
      </c>
      <c r="S481" s="77" t="str">
        <f>$G$16&amp;", "&amp;$G$62&amp;", "&amp;$G$63&amp;", "&amp;$G$64&amp;", "&amp;$G$67&amp;", "&amp;$G$69&amp;", "&amp;$G$71&amp;", "&amp;$G$72&amp;", "&amp;$G$94</f>
        <v>Dragoner, Knight, Angel of Death, Archer, Wizard, Time Mage, Oracle, Summoner, Mime</v>
      </c>
      <c r="T481" s="88">
        <f t="shared" si="66"/>
        <v>0</v>
      </c>
      <c r="U481" s="77" t="s">
        <v>406</v>
      </c>
      <c r="V481" s="88">
        <f t="shared" si="66"/>
        <v>0</v>
      </c>
      <c r="W481" s="77" t="s">
        <v>406</v>
      </c>
      <c r="X481" s="54" t="s">
        <v>406</v>
      </c>
    </row>
    <row r="482" spans="6:24">
      <c r="F482" s="47" t="str">
        <f>Strings!B483</f>
        <v/>
      </c>
      <c r="K482" s="89" t="str">
        <f t="shared" si="68"/>
        <v>1DF</v>
      </c>
      <c r="L482" s="95" t="s">
        <v>1468</v>
      </c>
      <c r="M482" s="75">
        <f t="shared" si="67"/>
        <v>480</v>
      </c>
      <c r="N482" s="75" t="str">
        <f t="shared" si="64"/>
        <v/>
      </c>
      <c r="O482" s="75">
        <f t="shared" si="65"/>
        <v>18</v>
      </c>
      <c r="P482" s="75">
        <f t="shared" si="63"/>
        <v>0</v>
      </c>
      <c r="Q482" s="77" t="str">
        <f>$D$6&amp;", "&amp;$D$26&amp;", "&amp;$D$27&amp;", "&amp;$D$28&amp;", "&amp;$D$29&amp;", "&amp;$D$30&amp;", "&amp;$D$31&amp;", "&amp;$D$32&amp;", "&amp;$D$33&amp;", "&amp;$D$34&amp;", "&amp;$D$35&amp;", "&amp;$D$37&amp;", "&amp;$D$38&amp;", "&amp;$D$39&amp;", "&amp;$D$40&amp;", "&amp;$D$41&amp;", "&amp;$D$42&amp;", "&amp;$D$43&amp;", "&amp;$D$44&amp;", "&amp;$D$46&amp;", "&amp;$D$47&amp;", "&amp;$D$48&amp;", "&amp;$D$49&amp;", "&amp;$D$50&amp;", "&amp;$D$51&amp;", "&amp;$D$52&amp;", "&amp;$D$55&amp;", "&amp;$D$56&amp;", "&amp;$D$59&amp;", "&amp;$D$60&amp;", "&amp;$D$61&amp;", "&amp;$D$63&amp;", "&amp;$D$65&amp;", "&amp;$D$67&amp;", "&amp;$D$68&amp;", "&amp;$D$69&amp;", "&amp;$D$70&amp;", "&amp;$D$71&amp;", "&amp;$D$73&amp;", "&amp;$D$75&amp;", "&amp;$D$77&amp;", "&amp;$D$156&amp;", "&amp;$D$157&amp;", "&amp;$D$158&amp;", "&amp;$D$159&amp;", "&amp;$D$160&amp;", "&amp;$D$161</f>
        <v>05 Basic Skill, 19 Guts, 1A Guts, 1B Guts, 1C Guts, 1D Holy Sword, 1E Mighty Sword, 1F Basic Skill, 20 Dark Sword, 21 Holy Sword, 22 Holy Sword, 24 Holy Magic, 25 Snipe, 26 Snipe, 27 Dark Sword, 28 Holy Sword, 29 Limit, 2A White-aid, 2B Dragon, 2D Truth, 2E Un-truth, 2F Starry Heaven, 30 Holy Sword, 31 Holy Magic, 32 Truth, 33 Battle Skill, 36 Use Hand, 37 Use Hand, 3A Holy Sword, 3B Sword Spirit, 3C Mighty Sword, 3E Sword Spirit, 40 Mighty Sword, 42 Mighty Sword, 43 Mighty Sword, 44 Snipe, 45 Magic Sword, 46 Sword Skill, 48 All Magic, 4A All Swordskill, 4C Holy Magic, 9B Sword Skill, 9C Charge, 9D Black Magic, 9E Time Magic, 9F Yin Yang Magic, A0 Summon Magic</v>
      </c>
      <c r="R482" s="88">
        <f t="shared" si="66"/>
        <v>0</v>
      </c>
      <c r="S482" s="77" t="s">
        <v>406</v>
      </c>
      <c r="T482" s="88">
        <f t="shared" si="66"/>
        <v>0</v>
      </c>
      <c r="U482" s="77" t="s">
        <v>406</v>
      </c>
      <c r="V482" s="88">
        <f t="shared" si="66"/>
        <v>0</v>
      </c>
      <c r="W482" s="77" t="s">
        <v>406</v>
      </c>
      <c r="X482" s="54" t="s">
        <v>406</v>
      </c>
    </row>
    <row r="483" spans="6:24">
      <c r="F483" s="47" t="str">
        <f>Strings!B484</f>
        <v>Short Charge</v>
      </c>
      <c r="K483" s="89" t="str">
        <f t="shared" si="68"/>
        <v>1E0</v>
      </c>
      <c r="L483" s="95" t="s">
        <v>1469</v>
      </c>
      <c r="M483" s="75">
        <f t="shared" si="67"/>
        <v>481</v>
      </c>
      <c r="N483" s="75" t="str">
        <f t="shared" si="64"/>
        <v/>
      </c>
      <c r="O483" s="75">
        <f t="shared" si="65"/>
        <v>18</v>
      </c>
      <c r="P483" s="75">
        <f t="shared" si="63"/>
        <v>0</v>
      </c>
      <c r="Q483" s="77" t="str">
        <f>$D$7&amp;", "&amp;$D$156&amp;", "&amp;$D$157&amp;", "&amp;$D$158&amp;", "&amp;$D$159&amp;", "&amp;$D$160&amp;", "&amp;$D$161</f>
        <v>06 Item, 9B Sword Skill, 9C Charge, 9D Black Magic, 9E Time Magic, 9F Yin Yang Magic, A0 Summon Magic</v>
      </c>
      <c r="R483" s="88">
        <f t="shared" si="66"/>
        <v>0</v>
      </c>
      <c r="S483" s="77" t="s">
        <v>406</v>
      </c>
      <c r="T483" s="88">
        <f t="shared" si="66"/>
        <v>0</v>
      </c>
      <c r="U483" s="77" t="s">
        <v>406</v>
      </c>
      <c r="V483" s="88">
        <f t="shared" si="66"/>
        <v>0</v>
      </c>
      <c r="W483" s="77" t="s">
        <v>406</v>
      </c>
      <c r="X483" s="54" t="s">
        <v>406</v>
      </c>
    </row>
    <row r="484" spans="6:24">
      <c r="F484" s="47" t="str">
        <f>Strings!B485</f>
        <v>Non-charge</v>
      </c>
      <c r="K484" s="89" t="str">
        <f t="shared" si="68"/>
        <v>1E1</v>
      </c>
      <c r="L484" s="95" t="s">
        <v>406</v>
      </c>
      <c r="M484" s="75">
        <f t="shared" si="67"/>
        <v>482</v>
      </c>
      <c r="N484" s="75" t="str">
        <f t="shared" si="64"/>
        <v/>
      </c>
      <c r="O484" s="75">
        <f t="shared" si="65"/>
        <v>19</v>
      </c>
      <c r="P484" s="75">
        <f t="shared" si="63"/>
        <v>1</v>
      </c>
      <c r="Q484" s="77" t="s">
        <v>406</v>
      </c>
      <c r="R484" s="88">
        <f t="shared" si="66"/>
        <v>1</v>
      </c>
      <c r="S484" s="77" t="s">
        <v>406</v>
      </c>
      <c r="T484" s="88">
        <f t="shared" si="66"/>
        <v>1</v>
      </c>
      <c r="U484" s="77" t="s">
        <v>406</v>
      </c>
      <c r="V484" s="88">
        <f t="shared" si="66"/>
        <v>1</v>
      </c>
      <c r="W484" s="77" t="s">
        <v>406</v>
      </c>
      <c r="X484" s="54" t="s">
        <v>406</v>
      </c>
    </row>
    <row r="485" spans="6:24">
      <c r="F485" s="47" t="str">
        <f>Strings!B486</f>
        <v/>
      </c>
      <c r="K485" s="89" t="str">
        <f t="shared" si="68"/>
        <v>1E2</v>
      </c>
      <c r="L485" s="95" t="s">
        <v>1470</v>
      </c>
      <c r="M485" s="75">
        <f t="shared" si="67"/>
        <v>483</v>
      </c>
      <c r="N485" s="75" t="str">
        <f t="shared" si="64"/>
        <v/>
      </c>
      <c r="O485" s="75">
        <f t="shared" si="65"/>
        <v>19</v>
      </c>
      <c r="P485" s="75">
        <f t="shared" si="63"/>
        <v>0</v>
      </c>
      <c r="Q485" s="77" t="str">
        <f>$D$13&amp;", "&amp;$D$76</f>
        <v>0C Time Magic, 4B Destroy Sword</v>
      </c>
      <c r="R485" s="88">
        <f t="shared" si="66"/>
        <v>0</v>
      </c>
      <c r="S485" s="77" t="str">
        <f>$G$61&amp;", "&amp;$G$63&amp;", "&amp;$G$65&amp;", "&amp;$G$66&amp;", "&amp;$G$68&amp;", "&amp;$G$70&amp;", "&amp;$G$74&amp;", "&amp;$G$151&amp;", "&amp;$G$152&amp;", "&amp;$G$154&amp;", "&amp;$G$155</f>
        <v>Warlock, Angel of Death, Regulator, Holy Angel, Impure King, Ghost of Fury, Arch Angel, Apanda, Serpentarius, Archaic Demon, Ultima Demon</v>
      </c>
      <c r="T485" s="88">
        <f t="shared" si="66"/>
        <v>0</v>
      </c>
      <c r="U485" s="77" t="s">
        <v>406</v>
      </c>
      <c r="V485" s="88">
        <f t="shared" si="66"/>
        <v>0</v>
      </c>
      <c r="W485" s="77" t="s">
        <v>406</v>
      </c>
      <c r="X485" s="54" t="s">
        <v>406</v>
      </c>
    </row>
    <row r="486" spans="6:24">
      <c r="F486" s="47" t="str">
        <f>Strings!B487</f>
        <v/>
      </c>
      <c r="K486" s="89" t="str">
        <f t="shared" si="68"/>
        <v>1E3</v>
      </c>
      <c r="L486" s="95" t="s">
        <v>1471</v>
      </c>
      <c r="M486" s="75">
        <f t="shared" si="67"/>
        <v>484</v>
      </c>
      <c r="N486" s="75" t="str">
        <f t="shared" si="64"/>
        <v/>
      </c>
      <c r="O486" s="75">
        <f t="shared" si="65"/>
        <v>20</v>
      </c>
      <c r="P486" s="75">
        <f t="shared" si="63"/>
        <v>1</v>
      </c>
      <c r="Q486" s="77" t="s">
        <v>406</v>
      </c>
      <c r="R486" s="88">
        <f t="shared" si="66"/>
        <v>1</v>
      </c>
      <c r="S486" s="77" t="s">
        <v>406</v>
      </c>
      <c r="T486" s="88">
        <f t="shared" si="66"/>
        <v>1</v>
      </c>
      <c r="U486" s="77" t="s">
        <v>406</v>
      </c>
      <c r="V486" s="88">
        <f t="shared" si="66"/>
        <v>1</v>
      </c>
      <c r="W486" s="77" t="s">
        <v>406</v>
      </c>
      <c r="X486" s="54" t="s">
        <v>406</v>
      </c>
    </row>
    <row r="487" spans="6:24">
      <c r="F487" s="47" t="str">
        <f>Strings!B488</f>
        <v>Move+1</v>
      </c>
      <c r="K487" s="89" t="str">
        <f t="shared" si="68"/>
        <v>1E4</v>
      </c>
      <c r="L487" s="95" t="s">
        <v>406</v>
      </c>
      <c r="M487" s="75">
        <f t="shared" si="67"/>
        <v>485</v>
      </c>
      <c r="N487" s="75" t="str">
        <f t="shared" si="64"/>
        <v/>
      </c>
      <c r="O487" s="75">
        <f t="shared" si="65"/>
        <v>21</v>
      </c>
      <c r="P487" s="75">
        <f t="shared" si="63"/>
        <v>1</v>
      </c>
      <c r="Q487" s="77" t="s">
        <v>406</v>
      </c>
      <c r="R487" s="88">
        <f t="shared" si="66"/>
        <v>1</v>
      </c>
      <c r="S487" s="77" t="s">
        <v>406</v>
      </c>
      <c r="T487" s="88">
        <f t="shared" si="66"/>
        <v>1</v>
      </c>
      <c r="U487" s="77" t="s">
        <v>406</v>
      </c>
      <c r="V487" s="88">
        <f t="shared" si="66"/>
        <v>1</v>
      </c>
      <c r="W487" s="77" t="s">
        <v>406</v>
      </c>
      <c r="X487" s="54" t="s">
        <v>406</v>
      </c>
    </row>
    <row r="488" spans="6:24">
      <c r="F488" s="47" t="str">
        <f>Strings!B489</f>
        <v>Move+2</v>
      </c>
      <c r="K488" s="89" t="str">
        <f t="shared" si="68"/>
        <v>1E5</v>
      </c>
      <c r="L488" s="95" t="s">
        <v>406</v>
      </c>
      <c r="M488" s="75">
        <f t="shared" si="67"/>
        <v>486</v>
      </c>
      <c r="N488" s="75" t="str">
        <f t="shared" si="64"/>
        <v/>
      </c>
      <c r="O488" s="75">
        <f t="shared" si="65"/>
        <v>22</v>
      </c>
      <c r="P488" s="75">
        <f t="shared" si="63"/>
        <v>1</v>
      </c>
      <c r="Q488" s="77" t="s">
        <v>406</v>
      </c>
      <c r="R488" s="88">
        <f t="shared" si="66"/>
        <v>1</v>
      </c>
      <c r="S488" s="77" t="s">
        <v>406</v>
      </c>
      <c r="T488" s="88">
        <f t="shared" si="66"/>
        <v>1</v>
      </c>
      <c r="U488" s="77" t="s">
        <v>406</v>
      </c>
      <c r="V488" s="88">
        <f t="shared" si="66"/>
        <v>1</v>
      </c>
      <c r="W488" s="77" t="s">
        <v>406</v>
      </c>
      <c r="X488" s="54" t="s">
        <v>406</v>
      </c>
    </row>
    <row r="489" spans="6:24">
      <c r="F489" s="47" t="str">
        <f>Strings!B490</f>
        <v>Move+3</v>
      </c>
      <c r="K489" s="89" t="str">
        <f t="shared" si="68"/>
        <v>1E6</v>
      </c>
      <c r="L489" s="95" t="s">
        <v>1472</v>
      </c>
      <c r="M489" s="75">
        <f t="shared" si="67"/>
        <v>487</v>
      </c>
      <c r="N489" s="75" t="str">
        <f t="shared" si="64"/>
        <v/>
      </c>
      <c r="O489" s="75">
        <f t="shared" si="65"/>
        <v>22</v>
      </c>
      <c r="P489" s="75">
        <f t="shared" si="63"/>
        <v>0</v>
      </c>
      <c r="Q489" s="77" t="str">
        <f>$D$6&amp;", "&amp;$D$26&amp;", "&amp;$D$27&amp;", "&amp;$D$28&amp;", "&amp;$D$29&amp;", "&amp;$D$30&amp;", "&amp;$D$31&amp;", "&amp;$D$32&amp;", "&amp;$D$33&amp;", "&amp;$D$34&amp;", "&amp;$D$35&amp;", "&amp;$D$37&amp;", "&amp;$D$38&amp;", "&amp;$D$39&amp;", "&amp;$D$40&amp;", "&amp;$D$41&amp;", "&amp;$D$42&amp;", "&amp;$D$43&amp;", "&amp;$D$44&amp;", "&amp;$D$46&amp;", "&amp;$D$47&amp;", "&amp;$D$48&amp;", "&amp;$D$49&amp;", "&amp;$D$50&amp;", "&amp;$D$51&amp;", "&amp;$D$52&amp;", "&amp;$D$55&amp;", "&amp;$D$56&amp;", "&amp;$D$59&amp;", "&amp;$D$60&amp;", "&amp;$D$61&amp;", "&amp;$D$63&amp;", "&amp;$D$65&amp;", "&amp;$D$67&amp;", "&amp;$D$68&amp;", "&amp;$D$69&amp;", "&amp;$D$70&amp;", "&amp;$D$71&amp;", "&amp;$D$73&amp;", "&amp;$D$75&amp;", "&amp;$D$76&amp;", "&amp;$D$77&amp;", "&amp;$D$156&amp;", "&amp;$D$157&amp;", "&amp;$D$158&amp;", "&amp;$D$159&amp;", "&amp;$D$160&amp;", "&amp;$D$161</f>
        <v>05 Basic Skill, 19 Guts, 1A Guts, 1B Guts, 1C Guts, 1D Holy Sword, 1E Mighty Sword, 1F Basic Skill, 20 Dark Sword, 21 Holy Sword, 22 Holy Sword, 24 Holy Magic, 25 Snipe, 26 Snipe, 27 Dark Sword, 28 Holy Sword, 29 Limit, 2A White-aid, 2B Dragon, 2D Truth, 2E Un-truth, 2F Starry Heaven, 30 Holy Sword, 31 Holy Magic, 32 Truth, 33 Battle Skill, 36 Use Hand, 37 Use Hand, 3A Holy Sword, 3B Sword Spirit, 3C Mighty Sword, 3E Sword Spirit, 40 Mighty Sword, 42 Mighty Sword, 43 Mighty Sword, 44 Snipe, 45 Magic Sword, 46 Sword Skill, 48 All Magic, 4A All Swordskill, 4B Destroy Sword, 4C Holy Magic, 9B Sword Skill, 9C Charge, 9D Black Magic, 9E Time Magic, 9F Yin Yang Magic, A0 Summon Magic</v>
      </c>
      <c r="R489" s="88">
        <f t="shared" si="66"/>
        <v>0</v>
      </c>
      <c r="S489" s="77" t="s">
        <v>406</v>
      </c>
      <c r="T489" s="88">
        <f t="shared" si="66"/>
        <v>0</v>
      </c>
      <c r="U489" s="77" t="s">
        <v>406</v>
      </c>
      <c r="V489" s="88">
        <f t="shared" si="66"/>
        <v>0</v>
      </c>
      <c r="W489" s="77" t="s">
        <v>406</v>
      </c>
      <c r="X489" s="54" t="s">
        <v>406</v>
      </c>
    </row>
    <row r="490" spans="6:24">
      <c r="F490" s="47" t="str">
        <f>Strings!B491</f>
        <v>Jump+1</v>
      </c>
      <c r="K490" s="89" t="str">
        <f t="shared" si="68"/>
        <v>1E7</v>
      </c>
      <c r="L490" s="95" t="s">
        <v>1473</v>
      </c>
      <c r="M490" s="75">
        <f t="shared" si="67"/>
        <v>488</v>
      </c>
      <c r="N490" s="75" t="str">
        <f t="shared" si="64"/>
        <v/>
      </c>
      <c r="O490" s="75">
        <f t="shared" si="65"/>
        <v>22</v>
      </c>
      <c r="P490" s="75">
        <f t="shared" si="63"/>
        <v>0</v>
      </c>
      <c r="Q490" s="77" t="str">
        <f>$D$15</f>
        <v>0E Steal</v>
      </c>
      <c r="R490" s="88">
        <f t="shared" si="66"/>
        <v>0</v>
      </c>
      <c r="S490" s="77" t="s">
        <v>406</v>
      </c>
      <c r="T490" s="88">
        <f t="shared" si="66"/>
        <v>0</v>
      </c>
      <c r="U490" s="77" t="s">
        <v>406</v>
      </c>
      <c r="V490" s="88">
        <f t="shared" si="66"/>
        <v>0</v>
      </c>
      <c r="W490" s="77" t="s">
        <v>406</v>
      </c>
      <c r="X490" s="54" t="s">
        <v>406</v>
      </c>
    </row>
    <row r="491" spans="6:24">
      <c r="F491" s="47" t="str">
        <f>Strings!B492</f>
        <v>Jump+2</v>
      </c>
      <c r="K491" s="89" t="str">
        <f t="shared" si="68"/>
        <v>1E8</v>
      </c>
      <c r="L491" s="95" t="s">
        <v>1474</v>
      </c>
      <c r="M491" s="75">
        <f t="shared" si="67"/>
        <v>489</v>
      </c>
      <c r="N491" s="75" t="str">
        <f t="shared" si="64"/>
        <v/>
      </c>
      <c r="O491" s="75">
        <f t="shared" si="65"/>
        <v>22</v>
      </c>
      <c r="P491" s="75">
        <f t="shared" si="63"/>
        <v>0</v>
      </c>
      <c r="Q491" s="77" t="str">
        <f>$D$23</f>
        <v>16 Sing</v>
      </c>
      <c r="R491" s="88">
        <f t="shared" si="66"/>
        <v>0</v>
      </c>
      <c r="S491" s="77" t="s">
        <v>406</v>
      </c>
      <c r="T491" s="88">
        <f t="shared" si="66"/>
        <v>0</v>
      </c>
      <c r="U491" s="77" t="s">
        <v>406</v>
      </c>
      <c r="V491" s="88">
        <f t="shared" si="66"/>
        <v>0</v>
      </c>
      <c r="W491" s="77" t="s">
        <v>406</v>
      </c>
      <c r="X491" s="54" t="s">
        <v>406</v>
      </c>
    </row>
    <row r="492" spans="6:24">
      <c r="F492" s="47" t="str">
        <f>Strings!B493</f>
        <v>Jump+3</v>
      </c>
      <c r="K492" s="89" t="str">
        <f t="shared" si="68"/>
        <v>1E9</v>
      </c>
      <c r="L492" s="95" t="s">
        <v>1475</v>
      </c>
      <c r="M492" s="75">
        <f t="shared" si="67"/>
        <v>490</v>
      </c>
      <c r="N492" s="75" t="str">
        <f t="shared" si="64"/>
        <v/>
      </c>
      <c r="O492" s="75">
        <f t="shared" si="65"/>
        <v>22</v>
      </c>
      <c r="P492" s="75">
        <f t="shared" si="63"/>
        <v>0</v>
      </c>
      <c r="Q492" s="77" t="str">
        <f>$D$9</f>
        <v>08 Charge</v>
      </c>
      <c r="R492" s="88">
        <f t="shared" si="66"/>
        <v>0</v>
      </c>
      <c r="S492" s="77" t="s">
        <v>406</v>
      </c>
      <c r="T492" s="88">
        <f t="shared" si="66"/>
        <v>0</v>
      </c>
      <c r="U492" s="77" t="s">
        <v>406</v>
      </c>
      <c r="V492" s="88">
        <f t="shared" si="66"/>
        <v>0</v>
      </c>
      <c r="W492" s="77" t="s">
        <v>406</v>
      </c>
      <c r="X492" s="54" t="s">
        <v>406</v>
      </c>
    </row>
    <row r="493" spans="6:24">
      <c r="F493" s="47" t="str">
        <f>Strings!B494</f>
        <v>Ignore Height</v>
      </c>
      <c r="K493" s="89" t="str">
        <f t="shared" si="68"/>
        <v>1EA</v>
      </c>
      <c r="L493" s="95" t="s">
        <v>1476</v>
      </c>
      <c r="M493" s="75">
        <f t="shared" si="67"/>
        <v>491</v>
      </c>
      <c r="N493" s="75" t="str">
        <f t="shared" si="64"/>
        <v/>
      </c>
      <c r="O493" s="75">
        <f t="shared" si="65"/>
        <v>22</v>
      </c>
      <c r="P493" s="75">
        <f t="shared" si="63"/>
        <v>0</v>
      </c>
      <c r="Q493" s="77" t="str">
        <f>$D$15</f>
        <v>0E Steal</v>
      </c>
      <c r="R493" s="88">
        <f t="shared" si="66"/>
        <v>0</v>
      </c>
      <c r="S493" s="77" t="s">
        <v>406</v>
      </c>
      <c r="T493" s="88">
        <f t="shared" si="66"/>
        <v>0</v>
      </c>
      <c r="U493" s="77" t="s">
        <v>406</v>
      </c>
      <c r="V493" s="88">
        <f t="shared" si="66"/>
        <v>0</v>
      </c>
      <c r="W493" s="77" t="s">
        <v>406</v>
      </c>
      <c r="X493" s="54" t="s">
        <v>406</v>
      </c>
    </row>
    <row r="494" spans="6:24">
      <c r="F494" s="47" t="str">
        <f>Strings!B495</f>
        <v>Move-HP Up</v>
      </c>
      <c r="K494" s="89" t="str">
        <f t="shared" si="68"/>
        <v>1EB</v>
      </c>
      <c r="L494" s="95" t="s">
        <v>1477</v>
      </c>
      <c r="M494" s="75">
        <f t="shared" si="67"/>
        <v>492</v>
      </c>
      <c r="N494" s="75" t="str">
        <f t="shared" si="64"/>
        <v/>
      </c>
      <c r="O494" s="75">
        <f t="shared" si="65"/>
        <v>22</v>
      </c>
      <c r="P494" s="75">
        <f t="shared" ref="P494:P514" si="69">IF(AND(LEN(Q494)=0,LEN(S494)=0,LEN(U494)=0,LEN(W494)=0),1,0)</f>
        <v>0</v>
      </c>
      <c r="Q494" s="77" t="str">
        <f>$D$24</f>
        <v>17 Dance</v>
      </c>
      <c r="R494" s="88">
        <f t="shared" si="66"/>
        <v>0</v>
      </c>
      <c r="S494" s="77" t="s">
        <v>406</v>
      </c>
      <c r="T494" s="88">
        <f t="shared" si="66"/>
        <v>0</v>
      </c>
      <c r="U494" s="77" t="s">
        <v>406</v>
      </c>
      <c r="V494" s="88">
        <f t="shared" si="66"/>
        <v>0</v>
      </c>
      <c r="W494" s="77" t="s">
        <v>406</v>
      </c>
      <c r="X494" s="54" t="s">
        <v>406</v>
      </c>
    </row>
    <row r="495" spans="6:24">
      <c r="F495" s="47" t="str">
        <f>Strings!B496</f>
        <v>Move-MP Up</v>
      </c>
      <c r="K495" s="89" t="str">
        <f t="shared" si="68"/>
        <v>1EC</v>
      </c>
      <c r="L495" s="95" t="s">
        <v>1478</v>
      </c>
      <c r="M495" s="75">
        <f t="shared" si="67"/>
        <v>493</v>
      </c>
      <c r="N495" s="75" t="str">
        <f t="shared" si="64"/>
        <v/>
      </c>
      <c r="O495" s="75">
        <f t="shared" si="65"/>
        <v>22</v>
      </c>
      <c r="P495" s="75">
        <f t="shared" si="69"/>
        <v>0</v>
      </c>
      <c r="Q495" s="77" t="str">
        <f>$D$19</f>
        <v>12 Jump</v>
      </c>
      <c r="R495" s="88">
        <f t="shared" si="66"/>
        <v>0</v>
      </c>
      <c r="S495" s="77" t="str">
        <f>$G$97&amp;", "&amp;$G$104&amp;", "&amp;$G$105&amp;", "&amp;$G$106&amp;", "&amp;$G$145&amp;", "&amp;$G$151</f>
        <v>Red Chocobo, Red Panther, Cuar, Vampire, Byblos, Apanda</v>
      </c>
      <c r="T495" s="88">
        <f t="shared" si="66"/>
        <v>0</v>
      </c>
      <c r="U495" s="77" t="s">
        <v>406</v>
      </c>
      <c r="V495" s="88">
        <f t="shared" si="66"/>
        <v>0</v>
      </c>
      <c r="W495" s="77" t="s">
        <v>406</v>
      </c>
      <c r="X495" s="54" t="s">
        <v>406</v>
      </c>
    </row>
    <row r="496" spans="6:24">
      <c r="F496" s="47" t="str">
        <f>Strings!B497</f>
        <v>Move-Get Exp</v>
      </c>
      <c r="K496" s="89" t="str">
        <f t="shared" si="68"/>
        <v>1ED</v>
      </c>
      <c r="L496" s="95" t="s">
        <v>1479</v>
      </c>
      <c r="M496" s="75">
        <f t="shared" si="67"/>
        <v>494</v>
      </c>
      <c r="N496" s="75" t="str">
        <f t="shared" si="64"/>
        <v/>
      </c>
      <c r="O496" s="75">
        <f t="shared" si="65"/>
        <v>22</v>
      </c>
      <c r="P496" s="75">
        <f t="shared" si="69"/>
        <v>0</v>
      </c>
      <c r="Q496" s="77" t="str">
        <f>$D$10</f>
        <v>09 Punch Art</v>
      </c>
      <c r="R496" s="88">
        <f t="shared" si="66"/>
        <v>0</v>
      </c>
      <c r="S496" s="77" t="s">
        <v>406</v>
      </c>
      <c r="T496" s="88">
        <f t="shared" si="66"/>
        <v>0</v>
      </c>
      <c r="U496" s="77" t="s">
        <v>406</v>
      </c>
      <c r="V496" s="88">
        <f t="shared" si="66"/>
        <v>0</v>
      </c>
      <c r="W496" s="77" t="s">
        <v>406</v>
      </c>
      <c r="X496" s="54" t="s">
        <v>406</v>
      </c>
    </row>
    <row r="497" spans="6:24">
      <c r="F497" s="47" t="str">
        <f>Strings!B498</f>
        <v>Move-Get Jp</v>
      </c>
      <c r="K497" s="89" t="str">
        <f t="shared" si="68"/>
        <v>1EE</v>
      </c>
      <c r="L497" s="95" t="s">
        <v>1480</v>
      </c>
      <c r="M497" s="75">
        <f t="shared" si="67"/>
        <v>495</v>
      </c>
      <c r="N497" s="75" t="str">
        <f t="shared" si="64"/>
        <v/>
      </c>
      <c r="O497" s="75">
        <f t="shared" si="65"/>
        <v>22</v>
      </c>
      <c r="P497" s="75">
        <f t="shared" si="69"/>
        <v>0</v>
      </c>
      <c r="Q497" s="77" t="str">
        <f>$D$17</f>
        <v>10 Yin Yang Magic</v>
      </c>
      <c r="R497" s="88">
        <f t="shared" si="66"/>
        <v>0</v>
      </c>
      <c r="S497" s="77" t="s">
        <v>406</v>
      </c>
      <c r="T497" s="88">
        <f t="shared" si="66"/>
        <v>0</v>
      </c>
      <c r="U497" s="77" t="s">
        <v>406</v>
      </c>
      <c r="V497" s="88">
        <f t="shared" si="66"/>
        <v>0</v>
      </c>
      <c r="W497" s="77" t="s">
        <v>406</v>
      </c>
      <c r="X497" s="54" t="s">
        <v>406</v>
      </c>
    </row>
    <row r="498" spans="6:24">
      <c r="F498" s="47" t="str">
        <f>Strings!B499</f>
        <v/>
      </c>
      <c r="K498" s="89" t="str">
        <f t="shared" si="68"/>
        <v>1EF</v>
      </c>
      <c r="L498" s="95" t="s">
        <v>1481</v>
      </c>
      <c r="M498" s="75">
        <f t="shared" si="67"/>
        <v>496</v>
      </c>
      <c r="N498" s="75" t="str">
        <f t="shared" si="64"/>
        <v/>
      </c>
      <c r="O498" s="75">
        <f t="shared" si="65"/>
        <v>22</v>
      </c>
      <c r="P498" s="75">
        <f t="shared" si="69"/>
        <v>0</v>
      </c>
      <c r="Q498" s="77" t="str">
        <f>$D$22</f>
        <v>15 Math Skill</v>
      </c>
      <c r="R498" s="88">
        <f t="shared" si="66"/>
        <v>0</v>
      </c>
      <c r="S498" s="77" t="s">
        <v>406</v>
      </c>
      <c r="T498" s="88">
        <f t="shared" si="66"/>
        <v>0</v>
      </c>
      <c r="U498" s="77" t="s">
        <v>406</v>
      </c>
      <c r="V498" s="88">
        <f t="shared" si="66"/>
        <v>0</v>
      </c>
      <c r="W498" s="77" t="s">
        <v>406</v>
      </c>
      <c r="X498" s="54" t="s">
        <v>406</v>
      </c>
    </row>
    <row r="499" spans="6:24">
      <c r="F499" s="47" t="str">
        <f>Strings!B500</f>
        <v>Teleport</v>
      </c>
      <c r="K499" s="89" t="str">
        <f t="shared" si="68"/>
        <v>1F0</v>
      </c>
      <c r="L499" s="95" t="s">
        <v>1482</v>
      </c>
      <c r="M499" s="75">
        <f t="shared" si="67"/>
        <v>497</v>
      </c>
      <c r="N499" s="75" t="str">
        <f t="shared" si="64"/>
        <v/>
      </c>
      <c r="O499" s="75">
        <f t="shared" si="65"/>
        <v>22</v>
      </c>
      <c r="P499" s="75">
        <f t="shared" si="69"/>
        <v>0</v>
      </c>
      <c r="Q499" s="77" t="str">
        <f>$D$22</f>
        <v>15 Math Skill</v>
      </c>
      <c r="R499" s="88">
        <f t="shared" si="66"/>
        <v>0</v>
      </c>
      <c r="S499" s="77" t="s">
        <v>406</v>
      </c>
      <c r="T499" s="88">
        <f t="shared" si="66"/>
        <v>0</v>
      </c>
      <c r="U499" s="77" t="s">
        <v>406</v>
      </c>
      <c r="V499" s="88">
        <f t="shared" si="66"/>
        <v>0</v>
      </c>
      <c r="W499" s="77" t="s">
        <v>406</v>
      </c>
      <c r="X499" s="54" t="s">
        <v>406</v>
      </c>
    </row>
    <row r="500" spans="6:24">
      <c r="F500" s="47" t="str">
        <f>Strings!B501</f>
        <v>Teleport 2</v>
      </c>
      <c r="K500" s="89" t="str">
        <f t="shared" si="68"/>
        <v>1F1</v>
      </c>
      <c r="L500" s="95" t="s">
        <v>406</v>
      </c>
      <c r="M500" s="75">
        <f t="shared" si="67"/>
        <v>498</v>
      </c>
      <c r="N500" s="75" t="str">
        <f t="shared" si="64"/>
        <v/>
      </c>
      <c r="O500" s="75">
        <f t="shared" si="65"/>
        <v>22</v>
      </c>
      <c r="P500" s="75">
        <f t="shared" si="69"/>
        <v>0</v>
      </c>
      <c r="Q500" s="77" t="s">
        <v>406</v>
      </c>
      <c r="R500" s="88">
        <f t="shared" si="66"/>
        <v>0</v>
      </c>
      <c r="S500" s="77" t="str">
        <f>$G$61&amp;", "&amp;$G$63&amp;", "&amp;$G$65&amp;", "&amp;$G$70&amp;", "&amp;$G$73&amp;", "&amp;$G$101&amp;", "&amp;$G$102&amp;", "&amp;$G$103&amp;", "&amp;$G$104&amp;", "&amp;$G$105&amp;", "&amp;$G$106&amp;", "&amp;$G$113&amp;", "&amp;$G$114&amp;", "&amp;$G$115&amp;", "&amp;$G$116&amp;", "&amp;$G$117&amp;", "&amp;$G$118&amp;", "&amp;$G$119&amp;", "&amp;$G$120&amp;", "&amp;$G$121&amp;", "&amp;$G$122&amp;", "&amp;$G$123&amp;", "&amp;$G$124&amp;", "&amp;$G$125&amp;", "&amp;$G$126&amp;", "&amp;$G$127&amp;", "&amp;$G$128&amp;", "&amp;$G$129&amp;", "&amp;$G$130&amp;", "&amp;$G$134&amp;", "&amp;$G$135&amp;", "&amp;$G$136&amp;", "&amp;$G$137&amp;", "&amp;$G$138&amp;", "&amp;$G$139&amp;", "&amp;$G$140&amp;", "&amp;$G$141&amp;", "&amp;$G$142&amp;", "&amp;$G$145&amp;", "&amp;$G$146&amp;", "&amp;$G$151&amp;", "&amp;$G$152&amp;", "&amp;$G$154&amp;", "&amp;$G$155</f>
        <v>Warlock, Angel of Death, Regulator, Ghost of Fury, Holy Dragon, Bomb, Grenade, Explosive, Red Panther, Cuar, Vampire, Ghoul, Gust, Revnant, Flotiball, Ahriman, Plague, Juravis, Steel Hawk, Cocatoris, Uribo, Porky, Wildbow, Woodman, Trent, Taiju, Bull Demon, Minitaurus, Sacred, Behemoth, King Behemoth, Dark Behemoth, Dragon, Blue Dragon, Red Dragon, Hyudra, Hydra, Tiamat, Byblos, Steel Giant, Apanda, Serpentarius, Archaic Demon, Ultima Demon</v>
      </c>
      <c r="T500" s="88">
        <f t="shared" si="66"/>
        <v>0</v>
      </c>
      <c r="U500" s="77" t="s">
        <v>406</v>
      </c>
      <c r="V500" s="88">
        <f t="shared" si="66"/>
        <v>0</v>
      </c>
      <c r="W500" s="77" t="s">
        <v>406</v>
      </c>
      <c r="X500" s="54" t="s">
        <v>406</v>
      </c>
    </row>
    <row r="501" spans="6:24">
      <c r="F501" s="47" t="str">
        <f>Strings!B502</f>
        <v>Any Weather</v>
      </c>
      <c r="K501" s="89" t="str">
        <f t="shared" si="68"/>
        <v>1F2</v>
      </c>
      <c r="L501" s="95" t="s">
        <v>1483</v>
      </c>
      <c r="M501" s="75">
        <f t="shared" si="67"/>
        <v>499</v>
      </c>
      <c r="N501" s="75" t="str">
        <f t="shared" si="64"/>
        <v/>
      </c>
      <c r="O501" s="75">
        <f t="shared" si="65"/>
        <v>22</v>
      </c>
      <c r="P501" s="75">
        <f t="shared" si="69"/>
        <v>0</v>
      </c>
      <c r="Q501" s="77" t="str">
        <f>$D$13</f>
        <v>0C Time Magic</v>
      </c>
      <c r="R501" s="88">
        <f t="shared" si="66"/>
        <v>0</v>
      </c>
      <c r="S501" s="77" t="str">
        <f>$G$113&amp;", "&amp;$G$114&amp;", "&amp;$G$115</f>
        <v>Ghoul, Gust, Revnant</v>
      </c>
      <c r="T501" s="88">
        <f t="shared" si="66"/>
        <v>0</v>
      </c>
      <c r="U501" s="77" t="s">
        <v>406</v>
      </c>
      <c r="V501" s="88">
        <f t="shared" si="66"/>
        <v>0</v>
      </c>
      <c r="W501" s="77" t="s">
        <v>406</v>
      </c>
      <c r="X501" s="54" t="s">
        <v>406</v>
      </c>
    </row>
    <row r="502" spans="6:24">
      <c r="F502" s="47" t="str">
        <f>Strings!B503</f>
        <v>Any Ground</v>
      </c>
      <c r="K502" s="89" t="str">
        <f t="shared" si="68"/>
        <v>1F3</v>
      </c>
      <c r="L502" s="95" t="s">
        <v>1484</v>
      </c>
      <c r="M502" s="75">
        <f t="shared" si="67"/>
        <v>500</v>
      </c>
      <c r="N502" s="75" t="str">
        <f t="shared" si="64"/>
        <v/>
      </c>
      <c r="O502" s="75">
        <f t="shared" si="65"/>
        <v>22</v>
      </c>
      <c r="P502" s="75">
        <f t="shared" si="69"/>
        <v>0</v>
      </c>
      <c r="Q502" s="77" t="s">
        <v>406</v>
      </c>
      <c r="R502" s="88">
        <f t="shared" si="66"/>
        <v>0</v>
      </c>
      <c r="S502" s="77" t="str">
        <f>$G$66&amp;", "&amp;$G$74</f>
        <v>Holy Angel, Arch Angel</v>
      </c>
      <c r="T502" s="88">
        <f t="shared" si="66"/>
        <v>0</v>
      </c>
      <c r="U502" s="77" t="s">
        <v>406</v>
      </c>
      <c r="V502" s="88">
        <f t="shared" si="66"/>
        <v>0</v>
      </c>
      <c r="W502" s="77" t="s">
        <v>406</v>
      </c>
      <c r="X502" s="54" t="s">
        <v>406</v>
      </c>
    </row>
    <row r="503" spans="6:24">
      <c r="F503" s="47" t="str">
        <f>Strings!B504</f>
        <v>Move in Water</v>
      </c>
      <c r="K503" s="89" t="str">
        <f t="shared" si="68"/>
        <v>1F4</v>
      </c>
      <c r="L503" s="95" t="s">
        <v>1485</v>
      </c>
      <c r="M503" s="75">
        <f t="shared" si="67"/>
        <v>501</v>
      </c>
      <c r="N503" s="75" t="str">
        <f t="shared" si="64"/>
        <v/>
      </c>
      <c r="O503" s="75">
        <f t="shared" si="65"/>
        <v>22</v>
      </c>
      <c r="P503" s="75">
        <f t="shared" si="69"/>
        <v>0</v>
      </c>
      <c r="Q503" s="77" t="str">
        <f>$D$17</f>
        <v>10 Yin Yang Magic</v>
      </c>
      <c r="R503" s="88">
        <f t="shared" si="66"/>
        <v>0</v>
      </c>
      <c r="S503" s="77" t="str">
        <f>$G$146</f>
        <v>Steel Giant</v>
      </c>
      <c r="T503" s="88">
        <f t="shared" si="66"/>
        <v>0</v>
      </c>
      <c r="U503" s="77" t="s">
        <v>406</v>
      </c>
      <c r="V503" s="88">
        <f t="shared" si="66"/>
        <v>0</v>
      </c>
      <c r="W503" s="77" t="s">
        <v>406</v>
      </c>
      <c r="X503" s="54" t="s">
        <v>406</v>
      </c>
    </row>
    <row r="504" spans="6:24">
      <c r="F504" s="47" t="str">
        <f>Strings!B505</f>
        <v>Walk on Water</v>
      </c>
      <c r="K504" s="89" t="str">
        <f t="shared" si="68"/>
        <v>1F5</v>
      </c>
      <c r="L504" s="95" t="s">
        <v>1486</v>
      </c>
      <c r="M504" s="75">
        <f t="shared" si="67"/>
        <v>502</v>
      </c>
      <c r="N504" s="75" t="str">
        <f t="shared" si="64"/>
        <v/>
      </c>
      <c r="O504" s="75">
        <f t="shared" si="65"/>
        <v>22</v>
      </c>
      <c r="P504" s="75">
        <f t="shared" si="69"/>
        <v>0</v>
      </c>
      <c r="Q504" s="77" t="str">
        <f>$D$18</f>
        <v>11 Elemental</v>
      </c>
      <c r="R504" s="88">
        <f t="shared" si="66"/>
        <v>0</v>
      </c>
      <c r="S504" s="77" t="str">
        <f>$G$146</f>
        <v>Steel Giant</v>
      </c>
      <c r="T504" s="88">
        <f t="shared" si="66"/>
        <v>0</v>
      </c>
      <c r="U504" s="77" t="s">
        <v>406</v>
      </c>
      <c r="V504" s="88">
        <f t="shared" si="66"/>
        <v>0</v>
      </c>
      <c r="W504" s="77" t="s">
        <v>406</v>
      </c>
      <c r="X504" s="54" t="s">
        <v>406</v>
      </c>
    </row>
    <row r="505" spans="6:24">
      <c r="F505" s="47" t="str">
        <f>Strings!B506</f>
        <v>Move on Lava</v>
      </c>
      <c r="K505" s="89" t="str">
        <f t="shared" si="68"/>
        <v>1F6</v>
      </c>
      <c r="L505" s="95" t="s">
        <v>1487</v>
      </c>
      <c r="M505" s="75">
        <f t="shared" si="67"/>
        <v>503</v>
      </c>
      <c r="N505" s="75" t="str">
        <f t="shared" si="64"/>
        <v/>
      </c>
      <c r="O505" s="75">
        <f t="shared" si="65"/>
        <v>22</v>
      </c>
      <c r="P505" s="75">
        <f t="shared" si="69"/>
        <v>0</v>
      </c>
      <c r="Q505" s="77" t="str">
        <f>$D$21</f>
        <v>14 Throw</v>
      </c>
      <c r="R505" s="88">
        <f t="shared" si="66"/>
        <v>0</v>
      </c>
      <c r="S505" s="77" t="str">
        <f>$G$131&amp;", "&amp;$G$132&amp;", "&amp;$G$133</f>
        <v>Morbol, Ochu, Great Morbol</v>
      </c>
      <c r="T505" s="88">
        <f t="shared" si="66"/>
        <v>0</v>
      </c>
      <c r="U505" s="77" t="s">
        <v>406</v>
      </c>
      <c r="V505" s="88">
        <f t="shared" si="66"/>
        <v>0</v>
      </c>
      <c r="W505" s="77" t="s">
        <v>406</v>
      </c>
      <c r="X505" s="54" t="s">
        <v>406</v>
      </c>
    </row>
    <row r="506" spans="6:24">
      <c r="F506" s="47" t="str">
        <f>Strings!B507</f>
        <v>Move undrwater</v>
      </c>
      <c r="K506" s="89" t="str">
        <f t="shared" si="68"/>
        <v>1F7</v>
      </c>
      <c r="L506" s="95" t="s">
        <v>1488</v>
      </c>
      <c r="M506" s="75">
        <f t="shared" si="67"/>
        <v>504</v>
      </c>
      <c r="N506" s="75" t="str">
        <f t="shared" si="64"/>
        <v/>
      </c>
      <c r="O506" s="75">
        <f t="shared" si="65"/>
        <v>22</v>
      </c>
      <c r="P506" s="75">
        <f t="shared" si="69"/>
        <v>0</v>
      </c>
      <c r="Q506" s="77" t="str">
        <f>$D$20</f>
        <v>13 Draw Out</v>
      </c>
      <c r="R506" s="88">
        <f t="shared" si="66"/>
        <v>0</v>
      </c>
      <c r="S506" s="77" t="str">
        <f>$G$95&amp;", "&amp;$G$96&amp;", "&amp;$G$97</f>
        <v>Chocobo, Black Chocobo, Red Chocobo</v>
      </c>
      <c r="T506" s="88">
        <f t="shared" si="66"/>
        <v>0</v>
      </c>
      <c r="U506" s="77" t="s">
        <v>406</v>
      </c>
      <c r="V506" s="88">
        <f t="shared" si="66"/>
        <v>0</v>
      </c>
      <c r="W506" s="77" t="s">
        <v>406</v>
      </c>
      <c r="X506" s="54" t="s">
        <v>406</v>
      </c>
    </row>
    <row r="507" spans="6:24">
      <c r="F507" s="47" t="str">
        <f>Strings!B508</f>
        <v>Float</v>
      </c>
      <c r="K507" s="89" t="str">
        <f t="shared" si="68"/>
        <v>1F8</v>
      </c>
      <c r="L507" s="95" t="s">
        <v>1489</v>
      </c>
      <c r="M507" s="75">
        <f t="shared" si="67"/>
        <v>505</v>
      </c>
      <c r="N507" s="75" t="str">
        <f t="shared" si="64"/>
        <v/>
      </c>
      <c r="O507" s="75">
        <f t="shared" si="65"/>
        <v>22</v>
      </c>
      <c r="P507" s="75">
        <f t="shared" si="69"/>
        <v>0</v>
      </c>
      <c r="Q507" s="77" t="str">
        <f>$D$18</f>
        <v>11 Elemental</v>
      </c>
      <c r="R507" s="88">
        <f t="shared" si="66"/>
        <v>0</v>
      </c>
      <c r="S507" s="77" t="s">
        <v>406</v>
      </c>
      <c r="T507" s="88">
        <f t="shared" si="66"/>
        <v>0</v>
      </c>
      <c r="U507" s="77" t="s">
        <v>406</v>
      </c>
      <c r="V507" s="88">
        <f t="shared" si="66"/>
        <v>0</v>
      </c>
      <c r="W507" s="77" t="s">
        <v>406</v>
      </c>
      <c r="X507" s="54" t="s">
        <v>406</v>
      </c>
    </row>
    <row r="508" spans="6:24">
      <c r="F508" s="47" t="str">
        <f>Strings!B509</f>
        <v>Fly</v>
      </c>
      <c r="K508" s="89" t="str">
        <f t="shared" si="68"/>
        <v>1F9</v>
      </c>
      <c r="L508" s="95" t="s">
        <v>1490</v>
      </c>
      <c r="M508" s="75">
        <f t="shared" si="67"/>
        <v>506</v>
      </c>
      <c r="N508" s="75" t="str">
        <f t="shared" si="64"/>
        <v/>
      </c>
      <c r="O508" s="75">
        <f t="shared" si="65"/>
        <v>22</v>
      </c>
      <c r="P508" s="75">
        <f t="shared" si="69"/>
        <v>0</v>
      </c>
      <c r="Q508" s="77" t="s">
        <v>406</v>
      </c>
      <c r="R508" s="88">
        <f t="shared" si="66"/>
        <v>0</v>
      </c>
      <c r="S508" s="77" t="str">
        <f>$G$107&amp;", "&amp;$G$108&amp;", "&amp;$G$109</f>
        <v>Pisco Demon, Squidlarkin, Mindflare</v>
      </c>
      <c r="T508" s="88">
        <f t="shared" si="66"/>
        <v>0</v>
      </c>
      <c r="U508" s="77" t="s">
        <v>406</v>
      </c>
      <c r="V508" s="88">
        <f t="shared" si="66"/>
        <v>0</v>
      </c>
      <c r="W508" s="77" t="s">
        <v>406</v>
      </c>
      <c r="X508" s="54" t="s">
        <v>406</v>
      </c>
    </row>
    <row r="509" spans="6:24">
      <c r="F509" s="47" t="str">
        <f>Strings!B510</f>
        <v>Silent Walk</v>
      </c>
      <c r="K509" s="89" t="str">
        <f t="shared" si="68"/>
        <v>1FA</v>
      </c>
      <c r="L509" s="95" t="s">
        <v>1082</v>
      </c>
      <c r="M509" s="75">
        <f t="shared" si="67"/>
        <v>507</v>
      </c>
      <c r="N509" s="75" t="str">
        <f t="shared" si="64"/>
        <v/>
      </c>
      <c r="O509" s="75">
        <f t="shared" si="65"/>
        <v>22</v>
      </c>
      <c r="P509" s="75">
        <f t="shared" si="69"/>
        <v>0</v>
      </c>
      <c r="Q509" s="77" t="str">
        <f>$D$13</f>
        <v>0C Time Magic</v>
      </c>
      <c r="R509" s="88">
        <f t="shared" si="66"/>
        <v>0</v>
      </c>
      <c r="S509" s="77" t="str">
        <f>$G$101&amp;", "&amp;$G$102&amp;", "&amp;$G$103&amp;", "&amp;$G$113&amp;", "&amp;$G$114&amp;", "&amp;$G$115</f>
        <v>Bomb, Grenade, Explosive, Ghoul, Gust, Revnant</v>
      </c>
      <c r="T509" s="88">
        <f t="shared" si="66"/>
        <v>0</v>
      </c>
      <c r="U509" s="77" t="s">
        <v>406</v>
      </c>
      <c r="V509" s="88">
        <f t="shared" si="66"/>
        <v>0</v>
      </c>
      <c r="W509" s="77" t="s">
        <v>406</v>
      </c>
      <c r="X509" s="54" t="s">
        <v>406</v>
      </c>
    </row>
    <row r="510" spans="6:24">
      <c r="F510" s="47" t="str">
        <f>Strings!B511</f>
        <v>Move-Find Item</v>
      </c>
      <c r="K510" s="89" t="str">
        <f t="shared" si="68"/>
        <v>1FB</v>
      </c>
      <c r="L510" s="95" t="s">
        <v>1491</v>
      </c>
      <c r="M510" s="75">
        <f t="shared" si="67"/>
        <v>508</v>
      </c>
      <c r="N510" s="75" t="str">
        <f t="shared" si="64"/>
        <v/>
      </c>
      <c r="O510" s="75">
        <f t="shared" si="65"/>
        <v>22</v>
      </c>
      <c r="P510" s="75">
        <f t="shared" si="69"/>
        <v>0</v>
      </c>
      <c r="Q510" s="77" t="str">
        <f>$D$23&amp;", "&amp;$D$24</f>
        <v>16 Sing, 17 Dance</v>
      </c>
      <c r="R510" s="88">
        <f t="shared" si="66"/>
        <v>0</v>
      </c>
      <c r="S510" s="77" t="str">
        <f>$G$63&amp;", "&amp;$G$96&amp;", "&amp;$G$116&amp;", "&amp;$G$117&amp;", "&amp;$G$118&amp;", "&amp;$G$119&amp;", "&amp;$G$120&amp;", "&amp;$G$121&amp;", "&amp;$G$140&amp;", "&amp;$G$141&amp;", "&amp;$G$142</f>
        <v>Angel of Death, Black Chocobo, Flotiball, Ahriman, Plague, Juravis, Steel Hawk, Cocatoris, Hyudra, Hydra, Tiamat</v>
      </c>
      <c r="T510" s="88">
        <f t="shared" si="66"/>
        <v>0</v>
      </c>
      <c r="U510" s="77" t="s">
        <v>406</v>
      </c>
      <c r="V510" s="88">
        <f t="shared" si="66"/>
        <v>0</v>
      </c>
      <c r="W510" s="77" t="s">
        <v>406</v>
      </c>
      <c r="X510" s="54" t="s">
        <v>406</v>
      </c>
    </row>
    <row r="511" spans="6:24">
      <c r="F511" s="47" t="str">
        <f>Strings!B512</f>
        <v/>
      </c>
      <c r="K511" s="89" t="str">
        <f t="shared" si="68"/>
        <v>1FC</v>
      </c>
      <c r="L511" s="95" t="s">
        <v>1492</v>
      </c>
      <c r="M511" s="75">
        <f t="shared" si="67"/>
        <v>509</v>
      </c>
      <c r="N511" s="75" t="str">
        <f t="shared" si="64"/>
        <v/>
      </c>
      <c r="O511" s="75">
        <f t="shared" si="65"/>
        <v>23</v>
      </c>
      <c r="P511" s="75">
        <f t="shared" si="69"/>
        <v>1</v>
      </c>
      <c r="Q511" s="77" t="s">
        <v>406</v>
      </c>
      <c r="R511" s="88">
        <f t="shared" si="66"/>
        <v>1</v>
      </c>
      <c r="S511" s="77" t="s">
        <v>406</v>
      </c>
      <c r="T511" s="88">
        <f t="shared" si="66"/>
        <v>1</v>
      </c>
      <c r="U511" s="77" t="s">
        <v>406</v>
      </c>
      <c r="V511" s="88">
        <f t="shared" si="66"/>
        <v>1</v>
      </c>
      <c r="W511" s="77" t="s">
        <v>406</v>
      </c>
      <c r="X511" s="54" t="s">
        <v>406</v>
      </c>
    </row>
    <row r="512" spans="6:24">
      <c r="F512" s="47" t="str">
        <f>Strings!B513</f>
        <v/>
      </c>
      <c r="K512" s="89" t="str">
        <f t="shared" si="68"/>
        <v>1FD</v>
      </c>
      <c r="L512" s="95" t="s">
        <v>1493</v>
      </c>
      <c r="M512" s="75">
        <f t="shared" si="67"/>
        <v>510</v>
      </c>
      <c r="N512" s="75" t="str">
        <f t="shared" si="64"/>
        <v/>
      </c>
      <c r="O512" s="75">
        <f t="shared" si="65"/>
        <v>23</v>
      </c>
      <c r="P512" s="75">
        <f t="shared" si="69"/>
        <v>0</v>
      </c>
      <c r="Q512" s="77" t="str">
        <f>$D$7</f>
        <v>06 Item</v>
      </c>
      <c r="R512" s="88">
        <f t="shared" si="66"/>
        <v>0</v>
      </c>
      <c r="S512" s="77" t="s">
        <v>406</v>
      </c>
      <c r="T512" s="88">
        <f t="shared" si="66"/>
        <v>0</v>
      </c>
      <c r="U512" s="77" t="s">
        <v>406</v>
      </c>
      <c r="V512" s="88">
        <f t="shared" si="66"/>
        <v>0</v>
      </c>
      <c r="W512" s="77" t="s">
        <v>406</v>
      </c>
      <c r="X512" s="54" t="s">
        <v>406</v>
      </c>
    </row>
    <row r="513" spans="11:24">
      <c r="K513" s="89" t="str">
        <f t="shared" si="68"/>
        <v>1FE</v>
      </c>
      <c r="L513" s="95" t="s">
        <v>406</v>
      </c>
      <c r="M513" s="75">
        <f t="shared" si="67"/>
        <v>511</v>
      </c>
      <c r="N513" s="75" t="str">
        <f t="shared" si="64"/>
        <v/>
      </c>
      <c r="O513" s="75"/>
      <c r="P513" s="75">
        <f t="shared" si="69"/>
        <v>1</v>
      </c>
      <c r="Q513" s="77" t="s">
        <v>406</v>
      </c>
      <c r="R513" s="88">
        <f t="shared" si="66"/>
        <v>1</v>
      </c>
      <c r="S513" s="77" t="s">
        <v>406</v>
      </c>
      <c r="T513" s="88">
        <f t="shared" si="66"/>
        <v>1</v>
      </c>
      <c r="U513" s="77" t="s">
        <v>406</v>
      </c>
      <c r="V513" s="88">
        <f t="shared" si="66"/>
        <v>1</v>
      </c>
      <c r="W513" s="77" t="s">
        <v>406</v>
      </c>
      <c r="X513" s="54" t="s">
        <v>406</v>
      </c>
    </row>
    <row r="514" spans="11:24">
      <c r="K514" s="90" t="str">
        <f t="shared" si="68"/>
        <v>1FF</v>
      </c>
      <c r="L514" s="96" t="s">
        <v>406</v>
      </c>
      <c r="M514" s="75">
        <f t="shared" si="67"/>
        <v>512</v>
      </c>
      <c r="N514" s="75" t="str">
        <f t="shared" si="64"/>
        <v/>
      </c>
      <c r="O514" s="75"/>
      <c r="P514" s="75">
        <f t="shared" si="69"/>
        <v>1</v>
      </c>
      <c r="Q514" s="78" t="s">
        <v>406</v>
      </c>
      <c r="R514" s="88">
        <f t="shared" si="66"/>
        <v>1</v>
      </c>
      <c r="S514" s="78" t="s">
        <v>406</v>
      </c>
      <c r="T514" s="88">
        <f t="shared" si="66"/>
        <v>1</v>
      </c>
      <c r="U514" s="78" t="s">
        <v>406</v>
      </c>
      <c r="V514" s="88">
        <f t="shared" si="66"/>
        <v>1</v>
      </c>
      <c r="W514" s="78" t="s">
        <v>406</v>
      </c>
      <c r="X514" s="54" t="s">
        <v>406</v>
      </c>
    </row>
    <row r="515" spans="11:24">
      <c r="N515" s="47" t="str">
        <f>N3&amp;N4&amp;N5&amp;N6&amp;N7&amp;N8&amp;N9&amp;N10&amp;N11&amp;N12&amp;N13&amp;N14&amp;N15&amp;N16&amp;N17&amp;N18&amp;N19&amp;N20&amp;N21&amp;N22&amp;N23&amp;N24&amp;N25&amp;N26&amp;N27&amp;N28&amp;N29&amp;N30&amp;N31&amp;N32&amp;N33&amp;N34&amp;N35&amp;N36&amp;N37&amp;N38&amp;N39&amp;N40&amp;N41&amp;N42&amp;N43&amp;N44&amp;N45&amp;N46&amp;N47&amp;N48&amp;N49&amp;N50&amp;N51&amp;N52&amp;N53&amp;N54&amp;N55&amp;N56&amp;N57&amp;N58&amp;N59&amp;N60&amp;N61&amp;N62&amp;N63&amp;N64&amp;N65&amp;N66&amp;N67&amp;N68&amp;N69&amp;N70&amp;N71&amp;N72&amp;N73&amp;N74&amp;N75&amp;N76&amp;N77&amp;N78&amp;N79&amp;N80&amp;N81&amp;N82&amp;N83&amp;N84&amp;N85&amp;N86&amp;N87&amp;N88&amp;N89&amp;N90&amp;N91&amp;N92&amp;N93&amp;N94&amp;N95&amp;N96&amp;N97&amp;N98&amp;N99&amp;N100&amp;N101&amp;N102&amp;N103&amp;N104&amp;N105&amp;N106&amp;N107&amp;N108&amp;N109&amp;N110&amp;N111&amp;N112&amp;N113&amp;N114&amp;N115&amp;N116&amp;N117&amp;N118&amp;N119&amp;N120&amp;N121&amp;N122&amp;N123&amp;N124&amp;N125&amp;N126&amp;N127&amp;N128&amp;N129&amp;N130&amp;N131&amp;N132&amp;N133&amp;N134&amp;N135&amp;N136&amp;N137&amp;N138&amp;N139&amp;N140&amp;N141&amp;N142&amp;N143&amp;N144&amp;N145&amp;N146&amp;N147&amp;N148&amp;N149&amp;N150&amp;N151&amp;N152&amp;N153&amp;N154&amp;N155&amp;N156&amp;N157&amp;N158&amp;N159&amp;N160&amp;N161&amp;N162&amp;N163&amp;N164&amp;N165&amp;N166&amp;N167&amp;N168&amp;N169&amp;N170&amp;N171&amp;N172&amp;N173&amp;N174&amp;N175&amp;N176&amp;N177&amp;N178&amp;N179&amp;N180&amp;N181&amp;N182&amp;N183&amp;N184&amp;N185&amp;N186&amp;N187&amp;N188&amp;N189&amp;N190&amp;N191&amp;N192&amp;N193&amp;N194&amp;N195&amp;N196&amp;N197&amp;N198&amp;N199&amp;N200&amp;N201&amp;N202&amp;N203&amp;N204&amp;N205&amp;N206&amp;N207&amp;N208&amp;N209&amp;N210&amp;N211&amp;N212&amp;N213&amp;N214&amp;N215&amp;N216&amp;N217&amp;N218&amp;N219&amp;N220&amp;N221&amp;N222&amp;N223&amp;N224&amp;N225&amp;N226&amp;N227&amp;N228&amp;N229&amp;N230&amp;N231&amp;N232&amp;N233&amp;N234&amp;N235&amp;N236&amp;N237&amp;N238&amp;N239&amp;N240&amp;N241&amp;N242&amp;N243&amp;N244&amp;N245&amp;N246&amp;N247&amp;N248&amp;N249&amp;N250&amp;N251&amp;N252&amp;N253&amp;N254&amp;N255&amp;N256&amp;N257&amp;N258</f>
        <v xml:space="preserve">028, 02D, 0B8, 0DB, 0DC, 165, 166, 167, 168, 169, 16A, 16B, 16C, 16D, 16E, 16F, 1B8, 1BB, 1E1, 1E3, 1E4, 1E5, 1FC, </v>
      </c>
    </row>
    <row r="516" spans="11:24">
      <c r="N516" s="47" t="str">
        <f>N259&amp;N260&amp;N261&amp;N262&amp;N263&amp;N264&amp;N265&amp;N266&amp;N267&amp;N268&amp;N269&amp;N270&amp;N271&amp;N272&amp;N273&amp;N274&amp;N275&amp;N276&amp;N277&amp;N278&amp;N279&amp;N280&amp;N281&amp;N282&amp;N283&amp;N284&amp;N285&amp;N286&amp;N287&amp;N288&amp;N289&amp;N290&amp;N291&amp;N292&amp;N293&amp;N294&amp;N295&amp;N296&amp;N297&amp;N298&amp;N299&amp;N300&amp;N301&amp;N302&amp;N303&amp;N304&amp;N305&amp;N306&amp;N307&amp;N308&amp;N309&amp;N310&amp;N311&amp;N312&amp;N313&amp;N314&amp;N315&amp;N316&amp;N317&amp;N318&amp;N319&amp;N320&amp;N321&amp;N322&amp;N323&amp;N324&amp;N325&amp;N326&amp;N327&amp;N328&amp;N329&amp;N330&amp;N331&amp;N332&amp;N333&amp;N334&amp;N335&amp;N336&amp;N337&amp;N338&amp;N339&amp;N340&amp;N341&amp;N342&amp;N343&amp;N344&amp;N345&amp;N346&amp;N347&amp;N348&amp;N349&amp;N350&amp;N351&amp;N352&amp;N353&amp;N354&amp;N355&amp;N356&amp;N357&amp;N358&amp;N359&amp;N360&amp;N361&amp;N362&amp;N363&amp;N364&amp;N365&amp;N366&amp;N367&amp;N368&amp;N369&amp;N370&amp;N371&amp;N372&amp;N373&amp;N374&amp;N375&amp;N376&amp;N377&amp;N378&amp;N379&amp;N380&amp;N381&amp;N382&amp;N383&amp;N384&amp;N385&amp;N386&amp;N387&amp;N388&amp;N389&amp;N390&amp;N391&amp;N392&amp;N393&amp;N394&amp;N395&amp;N396&amp;N397&amp;N398&amp;N399&amp;N400&amp;N401&amp;N402&amp;N403&amp;N404&amp;N405&amp;N406&amp;N407&amp;N408&amp;N409&amp;N410&amp;N411&amp;N412&amp;N413&amp;N414&amp;N415&amp;N416&amp;N417&amp;N418&amp;N419&amp;N420&amp;N421&amp;N422&amp;N423&amp;N424&amp;N425&amp;N426&amp;N427&amp;N428&amp;N429&amp;N430&amp;N431&amp;N432&amp;N433&amp;N434&amp;N435&amp;N436&amp;N437&amp;N438&amp;N439&amp;N440&amp;N441&amp;N442&amp;N443&amp;N444&amp;N445&amp;N446&amp;N447&amp;N448&amp;N449&amp;N450&amp;N451&amp;N452&amp;N453&amp;N454&amp;N455&amp;N456&amp;N457&amp;N458&amp;N459&amp;N460&amp;N461&amp;N462&amp;N463&amp;N464&amp;N465&amp;N466&amp;N467&amp;N468&amp;N469&amp;N470&amp;N471&amp;N472&amp;N473&amp;N474&amp;N475&amp;N476&amp;N477&amp;N478&amp;N479&amp;N480&amp;N481&amp;N482&amp;N483&amp;N484&amp;N485&amp;N486&amp;N487&amp;N488&amp;N489&amp;N490&amp;N491&amp;N492&amp;N493&amp;N494&amp;N495&amp;N496&amp;N497&amp;N498&amp;N499&amp;N500&amp;N501&amp;N502&amp;N503&amp;N504&amp;N505&amp;N506&amp;N507&amp;N508&amp;N509&amp;N510&amp;N511&amp;N512&amp;N513&amp;N514</f>
        <v/>
      </c>
    </row>
    <row r="517" spans="11:24">
      <c r="N517" s="47" t="str">
        <f>N515&amp;N516</f>
        <v xml:space="preserve">028, 02D, 0B8, 0DB, 0DC, 165, 166, 167, 168, 169, 16A, 16B, 16C, 16D, 16E, 16F, 1B8, 1BB, 1E1, 1E3, 1E4, 1E5, 1FC, </v>
      </c>
    </row>
  </sheetData>
  <mergeCells count="1">
    <mergeCell ref="Y3:Y14"/>
  </mergeCells>
  <conditionalFormatting sqref="U4:U512 W4:W512 Q4:S512">
    <cfRule type="expression" dxfId="11" priority="4">
      <formula>INDIRECT(ADDRESS(ROW(),COLUMN()-1))=1</formula>
    </cfRule>
  </conditionalFormatting>
  <conditionalFormatting sqref="T4:T512">
    <cfRule type="expression" dxfId="10" priority="2">
      <formula>INDIRECT(ADDRESS(ROW(),COLUMN()-1))=1</formula>
    </cfRule>
  </conditionalFormatting>
  <conditionalFormatting sqref="V4:V512">
    <cfRule type="expression" dxfId="9" priority="1">
      <formula>INDIRECT(ADDRESS(ROW(),COLUMN()-1))=1</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6" tint="0.39997558519241921"/>
  </sheetPr>
  <dimension ref="A1:M512"/>
  <sheetViews>
    <sheetView showRowColHeaders="0" topLeftCell="E1" workbookViewId="0">
      <selection activeCell="M2" sqref="M2"/>
    </sheetView>
  </sheetViews>
  <sheetFormatPr defaultRowHeight="15"/>
  <cols>
    <col min="1" max="4" width="9.140625" style="47" hidden="1" customWidth="1"/>
    <col min="5" max="5" width="3.28515625" style="47" customWidth="1"/>
    <col min="6" max="6" width="3.7109375" style="50" customWidth="1"/>
    <col min="7" max="7" width="3.7109375" style="50" hidden="1" customWidth="1"/>
    <col min="8" max="8" width="45.7109375" style="47" customWidth="1"/>
    <col min="9" max="9" width="3.42578125" style="47" hidden="1" customWidth="1"/>
    <col min="10" max="10" width="45.7109375" style="47" customWidth="1"/>
    <col min="11" max="11" width="27.85546875" style="47" customWidth="1"/>
    <col min="12" max="12" width="3.28515625" style="47" customWidth="1"/>
    <col min="13" max="13" width="38.140625" style="47" customWidth="1"/>
    <col min="14" max="14" width="3.28515625" style="47" customWidth="1"/>
    <col min="15" max="16384" width="9.140625" style="47"/>
  </cols>
  <sheetData>
    <row r="1" spans="1:13">
      <c r="A1" s="47" t="str">
        <f>RangeAddress($J$3:$J$130)</f>
        <v>'Inflict Statuses'!$J$3:$J$130</v>
      </c>
      <c r="B1" s="47" t="str">
        <f>Strings!B2</f>
        <v/>
      </c>
      <c r="C1" s="47" t="str">
        <f>Strings!C2</f>
        <v/>
      </c>
    </row>
    <row r="2" spans="1:13">
      <c r="A2" s="47" t="str">
        <f>RangeAddress(H3:$H$130)</f>
        <v>'Inflict Statuses'!$H$3:$H$130</v>
      </c>
      <c r="B2" s="47" t="str">
        <f>Strings!B3</f>
        <v>Cure</v>
      </c>
      <c r="C2" s="47" t="str">
        <f>Strings!C3</f>
        <v>Dagger</v>
      </c>
      <c r="D2" s="47" t="str">
        <f>D3&amp;D4&amp;D5&amp;D6&amp;D7&amp;D8&amp;D9&amp;D10&amp;D11&amp;D12&amp;D13&amp;D14&amp;D15&amp;D16&amp;D17&amp;D18&amp;D19&amp;D20&amp;D21&amp;D22&amp;D23&amp;D24&amp;D25&amp;D26&amp;D27&amp;D28&amp;D29&amp;D30&amp;D31&amp;D32&amp;D33&amp;D34&amp;D35&amp;D36&amp;D37&amp;D38&amp;D39&amp;D40&amp;D41&amp;D42&amp;D43&amp;D44&amp;D45&amp;D46&amp;D47&amp;D48&amp;D49&amp;D50&amp;D51&amp;D52&amp;D53&amp;D54&amp;D55&amp;D56&amp;D57&amp;D58&amp;D59&amp;D60&amp;D61&amp;D62&amp;D63&amp;D64&amp;D65&amp;D66&amp;D67&amp;D68&amp;D69&amp;D70&amp;D71&amp;D72&amp;D73&amp;D74&amp;D75&amp;D76&amp;D77&amp;D78&amp;D79&amp;D80&amp;D81&amp;D82&amp;D83&amp;D84&amp;D85&amp;D86&amp;D87&amp;D88&amp;D89&amp;D90&amp;D91&amp;D92&amp;D93&amp;D94&amp;D95&amp;D96&amp;D97&amp;D98&amp;D99&amp;D100&amp;D101&amp;D102&amp;D103&amp;D104&amp;D105&amp;D106&amp;D107&amp;D108&amp;D109&amp;D110&amp;D111&amp;D112&amp;D113&amp;D114&amp;D115&amp;D116&amp;D117&amp;D118&amp;D119&amp;D120&amp;D121&amp;D122&amp;D123&amp;D124&amp;D125&amp;D126&amp;D127&amp;D128&amp;D129&amp;D130</f>
        <v xml:space="preserve">01, 02, 03, 04, 05, 06, 07, 08, 1B, 1D, 1E, 1F, 40, 7A, 7B, 7C, 7D, 7E, 7F, </v>
      </c>
      <c r="F2" s="55" t="s">
        <v>59</v>
      </c>
      <c r="G2" s="55"/>
      <c r="H2" s="56" t="s">
        <v>939</v>
      </c>
      <c r="I2" s="56"/>
      <c r="J2" s="56" t="s">
        <v>411</v>
      </c>
      <c r="K2" s="56" t="s">
        <v>943</v>
      </c>
      <c r="L2" s="54" t="s">
        <v>406</v>
      </c>
      <c r="M2" s="57" t="s">
        <v>2689</v>
      </c>
    </row>
    <row r="3" spans="1:13">
      <c r="A3" s="47" t="str">
        <f>RangeAddress(B1:B512)</f>
        <v>'Inflict Statuses'!$B$1:$B$512</v>
      </c>
      <c r="B3" s="47" t="str">
        <f>Strings!B4</f>
        <v>Cure 2</v>
      </c>
      <c r="C3" s="47" t="str">
        <f>Strings!C4</f>
        <v>Mythril Knife</v>
      </c>
      <c r="F3" s="72" t="str">
        <f>DEC2HEX(ROW()-3,2)</f>
        <v>00</v>
      </c>
      <c r="G3" s="72"/>
      <c r="H3" s="82" t="s">
        <v>406</v>
      </c>
      <c r="I3" s="76">
        <f>G3</f>
        <v>0</v>
      </c>
      <c r="J3" s="82" t="s">
        <v>406</v>
      </c>
      <c r="K3" s="84" t="s">
        <v>953</v>
      </c>
      <c r="L3" s="54" t="s">
        <v>406</v>
      </c>
      <c r="M3" s="171" t="str">
        <f>IFERROR(LEFT(D2,LEN(D2)-2),"")</f>
        <v>01, 02, 03, 04, 05, 06, 07, 08, 1B, 1D, 1E, 1F, 40, 7A, 7B, 7C, 7D, 7E, 7F</v>
      </c>
    </row>
    <row r="4" spans="1:13">
      <c r="A4" s="47" t="str">
        <f>RangeAddress($C$1:$C$256)</f>
        <v>'Inflict Statuses'!$C$1:$C$256</v>
      </c>
      <c r="B4" s="47" t="str">
        <f>Strings!B5</f>
        <v>Cure 3</v>
      </c>
      <c r="C4" s="47" t="str">
        <f>Strings!C5</f>
        <v>Blind Knife</v>
      </c>
      <c r="D4" s="47" t="str">
        <f t="shared" ref="D4:D34" si="0">IF(AND(LEN(H4)=0,LEN(J4)=0),F4&amp;", ","")</f>
        <v xml:space="preserve">01, </v>
      </c>
      <c r="F4" s="72" t="str">
        <f t="shared" ref="F4:F67" si="1">DEC2HEX(ROW()-3,2)</f>
        <v>01</v>
      </c>
      <c r="G4" s="72">
        <f t="shared" ref="G4:G10" si="2">IF(AND(LEN(H4)=0,LEN(J4)=0),1,0)</f>
        <v>1</v>
      </c>
      <c r="H4" s="82" t="s">
        <v>406</v>
      </c>
      <c r="I4" s="76">
        <f t="shared" ref="I4:I67" si="3">G4</f>
        <v>1</v>
      </c>
      <c r="J4" s="82" t="s">
        <v>406</v>
      </c>
      <c r="K4" s="84" t="s">
        <v>406</v>
      </c>
      <c r="L4" s="54" t="s">
        <v>406</v>
      </c>
      <c r="M4" s="172"/>
    </row>
    <row r="5" spans="1:13">
      <c r="A5" s="47" t="str">
        <f>RangeAddress($K$3:$K$130)</f>
        <v>'Inflict Statuses'!$K$3:$K$130</v>
      </c>
      <c r="B5" s="47" t="str">
        <f>Strings!B6</f>
        <v>Cure 4</v>
      </c>
      <c r="C5" s="47" t="str">
        <f>Strings!C6</f>
        <v>Mage Masher</v>
      </c>
      <c r="D5" s="47" t="str">
        <f t="shared" si="0"/>
        <v xml:space="preserve">02, </v>
      </c>
      <c r="F5" s="72" t="str">
        <f t="shared" si="1"/>
        <v>02</v>
      </c>
      <c r="G5" s="72">
        <f t="shared" si="2"/>
        <v>1</v>
      </c>
      <c r="H5" s="82" t="s">
        <v>406</v>
      </c>
      <c r="I5" s="76">
        <f t="shared" si="3"/>
        <v>1</v>
      </c>
      <c r="J5" s="82" t="s">
        <v>406</v>
      </c>
      <c r="K5" s="84" t="s">
        <v>406</v>
      </c>
      <c r="L5" s="54" t="s">
        <v>406</v>
      </c>
      <c r="M5" s="172"/>
    </row>
    <row r="6" spans="1:13">
      <c r="B6" s="47" t="str">
        <f>Strings!B7</f>
        <v>Raise</v>
      </c>
      <c r="C6" s="47" t="str">
        <f>Strings!C7</f>
        <v>Platina Dagger</v>
      </c>
      <c r="D6" s="47" t="str">
        <f t="shared" si="0"/>
        <v xml:space="preserve">03, </v>
      </c>
      <c r="F6" s="72" t="str">
        <f t="shared" si="1"/>
        <v>03</v>
      </c>
      <c r="G6" s="72">
        <f t="shared" si="2"/>
        <v>1</v>
      </c>
      <c r="H6" s="82" t="s">
        <v>406</v>
      </c>
      <c r="I6" s="76">
        <f t="shared" si="3"/>
        <v>1</v>
      </c>
      <c r="J6" s="82" t="s">
        <v>406</v>
      </c>
      <c r="K6" s="84" t="s">
        <v>406</v>
      </c>
      <c r="L6" s="54" t="s">
        <v>406</v>
      </c>
      <c r="M6" s="172"/>
    </row>
    <row r="7" spans="1:13">
      <c r="B7" s="47" t="str">
        <f>Strings!B8</f>
        <v>Raise 2</v>
      </c>
      <c r="C7" s="47" t="str">
        <f>Strings!C8</f>
        <v>Main Gauche</v>
      </c>
      <c r="D7" s="47" t="str">
        <f t="shared" si="0"/>
        <v xml:space="preserve">04, </v>
      </c>
      <c r="F7" s="72" t="str">
        <f t="shared" si="1"/>
        <v>04</v>
      </c>
      <c r="G7" s="72">
        <f t="shared" si="2"/>
        <v>1</v>
      </c>
      <c r="H7" s="82" t="s">
        <v>406</v>
      </c>
      <c r="I7" s="76">
        <f t="shared" si="3"/>
        <v>1</v>
      </c>
      <c r="J7" s="82" t="s">
        <v>406</v>
      </c>
      <c r="K7" s="84" t="s">
        <v>406</v>
      </c>
      <c r="L7" s="54" t="s">
        <v>406</v>
      </c>
      <c r="M7" s="172"/>
    </row>
    <row r="8" spans="1:13">
      <c r="B8" s="47" t="str">
        <f>Strings!B9</f>
        <v>Reraise</v>
      </c>
      <c r="C8" s="47" t="str">
        <f>Strings!C9</f>
        <v>Orichalcum</v>
      </c>
      <c r="D8" s="47" t="str">
        <f t="shared" si="0"/>
        <v xml:space="preserve">05, </v>
      </c>
      <c r="F8" s="72" t="str">
        <f t="shared" si="1"/>
        <v>05</v>
      </c>
      <c r="G8" s="72">
        <f t="shared" si="2"/>
        <v>1</v>
      </c>
      <c r="H8" s="82" t="s">
        <v>406</v>
      </c>
      <c r="I8" s="76">
        <f t="shared" si="3"/>
        <v>1</v>
      </c>
      <c r="J8" s="82" t="s">
        <v>406</v>
      </c>
      <c r="K8" s="84" t="s">
        <v>406</v>
      </c>
      <c r="L8" s="54" t="s">
        <v>406</v>
      </c>
      <c r="M8" s="172"/>
    </row>
    <row r="9" spans="1:13">
      <c r="B9" s="47" t="str">
        <f>Strings!B10</f>
        <v>Regen</v>
      </c>
      <c r="C9" s="47" t="str">
        <f>Strings!C10</f>
        <v>Assassin Dagger</v>
      </c>
      <c r="D9" s="47" t="str">
        <f t="shared" si="0"/>
        <v xml:space="preserve">06, </v>
      </c>
      <c r="F9" s="72" t="str">
        <f t="shared" si="1"/>
        <v>06</v>
      </c>
      <c r="G9" s="72">
        <f t="shared" si="2"/>
        <v>1</v>
      </c>
      <c r="H9" s="82" t="s">
        <v>406</v>
      </c>
      <c r="I9" s="76">
        <f t="shared" si="3"/>
        <v>1</v>
      </c>
      <c r="J9" s="82" t="s">
        <v>406</v>
      </c>
      <c r="K9" s="84" t="s">
        <v>406</v>
      </c>
      <c r="L9" s="54" t="s">
        <v>406</v>
      </c>
      <c r="M9" s="172"/>
    </row>
    <row r="10" spans="1:13">
      <c r="B10" s="47" t="str">
        <f>Strings!B11</f>
        <v>Protect</v>
      </c>
      <c r="C10" s="47" t="str">
        <f>Strings!C11</f>
        <v>Air Knife</v>
      </c>
      <c r="D10" s="47" t="str">
        <f t="shared" si="0"/>
        <v xml:space="preserve">07, </v>
      </c>
      <c r="F10" s="72" t="str">
        <f t="shared" si="1"/>
        <v>07</v>
      </c>
      <c r="G10" s="72">
        <f t="shared" si="2"/>
        <v>1</v>
      </c>
      <c r="H10" s="82" t="s">
        <v>406</v>
      </c>
      <c r="I10" s="76">
        <f t="shared" si="3"/>
        <v>1</v>
      </c>
      <c r="J10" s="82" t="s">
        <v>406</v>
      </c>
      <c r="K10" s="84" t="s">
        <v>406</v>
      </c>
      <c r="L10" s="54" t="s">
        <v>406</v>
      </c>
      <c r="M10" s="172"/>
    </row>
    <row r="11" spans="1:13">
      <c r="B11" s="47" t="str">
        <f>Strings!B12</f>
        <v>Protect 2</v>
      </c>
      <c r="C11" s="47" t="str">
        <f>Strings!C12</f>
        <v>Zorlin Shape</v>
      </c>
      <c r="D11" s="47" t="str">
        <f t="shared" si="0"/>
        <v xml:space="preserve">08, </v>
      </c>
      <c r="F11" s="72" t="str">
        <f t="shared" si="1"/>
        <v>08</v>
      </c>
      <c r="G11" s="72">
        <f>IF(AND(LEN(H11)=0,LEN(J11)=0),1,0)</f>
        <v>1</v>
      </c>
      <c r="H11" s="82" t="s">
        <v>406</v>
      </c>
      <c r="I11" s="76">
        <f t="shared" si="3"/>
        <v>1</v>
      </c>
      <c r="J11" s="82" t="s">
        <v>406</v>
      </c>
      <c r="K11" s="84" t="s">
        <v>267</v>
      </c>
      <c r="L11" s="54" t="s">
        <v>406</v>
      </c>
      <c r="M11" s="172"/>
    </row>
    <row r="12" spans="1:13">
      <c r="B12" s="47" t="str">
        <f>Strings!B13</f>
        <v>Shell</v>
      </c>
      <c r="C12" s="47" t="str">
        <f>Strings!C13</f>
        <v>Hidden Knife</v>
      </c>
      <c r="D12" s="47" t="str">
        <f t="shared" si="0"/>
        <v/>
      </c>
      <c r="F12" s="72" t="str">
        <f t="shared" si="1"/>
        <v>09</v>
      </c>
      <c r="G12" s="72">
        <f t="shared" ref="G12:G75" si="4">IF(AND(LEN(H12)=0,LEN(J12)=0),1,0)</f>
        <v>0</v>
      </c>
      <c r="H12" s="82" t="str">
        <f>$C$4</f>
        <v>Blind Knife</v>
      </c>
      <c r="I12" s="76">
        <f t="shared" si="3"/>
        <v>0</v>
      </c>
      <c r="J12" s="82" t="s">
        <v>406</v>
      </c>
      <c r="K12" s="84" t="s">
        <v>955</v>
      </c>
      <c r="L12" s="54" t="s">
        <v>406</v>
      </c>
      <c r="M12" s="172"/>
    </row>
    <row r="13" spans="1:13">
      <c r="B13" s="47" t="str">
        <f>Strings!B14</f>
        <v>Shell 2</v>
      </c>
      <c r="C13" s="47" t="str">
        <f>Strings!C14</f>
        <v>Ninja Knife</v>
      </c>
      <c r="D13" s="47" t="str">
        <f t="shared" si="0"/>
        <v/>
      </c>
      <c r="F13" s="72" t="str">
        <f t="shared" si="1"/>
        <v>0A</v>
      </c>
      <c r="G13" s="72">
        <f t="shared" si="4"/>
        <v>0</v>
      </c>
      <c r="H13" s="82" t="str">
        <f>$C$5</f>
        <v>Mage Masher</v>
      </c>
      <c r="I13" s="76">
        <f t="shared" si="3"/>
        <v>0</v>
      </c>
      <c r="J13" s="82" t="s">
        <v>406</v>
      </c>
      <c r="K13" s="84" t="s">
        <v>956</v>
      </c>
      <c r="L13" s="54" t="s">
        <v>406</v>
      </c>
      <c r="M13" s="172"/>
    </row>
    <row r="14" spans="1:13">
      <c r="B14" s="47" t="str">
        <f>Strings!B15</f>
        <v>Wall</v>
      </c>
      <c r="C14" s="47" t="str">
        <f>Strings!C15</f>
        <v>Short Edge</v>
      </c>
      <c r="D14" s="47" t="str">
        <f t="shared" si="0"/>
        <v/>
      </c>
      <c r="F14" s="72" t="str">
        <f t="shared" si="1"/>
        <v>0B</v>
      </c>
      <c r="G14" s="72">
        <f t="shared" si="4"/>
        <v>0</v>
      </c>
      <c r="H14" s="82" t="str">
        <f>$C$9</f>
        <v>Assassin Dagger</v>
      </c>
      <c r="I14" s="76">
        <f t="shared" si="3"/>
        <v>0</v>
      </c>
      <c r="J14" s="82" t="s">
        <v>406</v>
      </c>
      <c r="K14" s="84" t="s">
        <v>957</v>
      </c>
      <c r="L14" s="54" t="s">
        <v>406</v>
      </c>
      <c r="M14" s="173"/>
    </row>
    <row r="15" spans="1:13">
      <c r="B15" s="47" t="str">
        <f>Strings!B16</f>
        <v>Esuna</v>
      </c>
      <c r="C15" s="47" t="str">
        <f>Strings!C16</f>
        <v>Ninja Edge</v>
      </c>
      <c r="D15" s="47" t="str">
        <f t="shared" si="0"/>
        <v/>
      </c>
      <c r="F15" s="72" t="str">
        <f t="shared" si="1"/>
        <v>0C</v>
      </c>
      <c r="G15" s="72">
        <f t="shared" si="4"/>
        <v>0</v>
      </c>
      <c r="H15" s="82" t="str">
        <f>$C$11</f>
        <v>Zorlin Shape</v>
      </c>
      <c r="I15" s="76">
        <f t="shared" si="3"/>
        <v>0</v>
      </c>
      <c r="J15" s="82" t="s">
        <v>406</v>
      </c>
      <c r="K15" s="84" t="s">
        <v>958</v>
      </c>
      <c r="L15" s="54" t="s">
        <v>406</v>
      </c>
    </row>
    <row r="16" spans="1:13">
      <c r="B16" s="47" t="str">
        <f>Strings!B17</f>
        <v>Holy</v>
      </c>
      <c r="C16" s="47" t="str">
        <f>Strings!C17</f>
        <v>Spell Edge</v>
      </c>
      <c r="D16" s="47" t="str">
        <f t="shared" si="0"/>
        <v/>
      </c>
      <c r="F16" s="72" t="str">
        <f t="shared" si="1"/>
        <v>0D</v>
      </c>
      <c r="G16" s="72">
        <f t="shared" si="4"/>
        <v>0</v>
      </c>
      <c r="H16" s="82" t="str">
        <f>$C$16</f>
        <v>Spell Edge</v>
      </c>
      <c r="I16" s="76">
        <f t="shared" si="3"/>
        <v>0</v>
      </c>
      <c r="J16" s="82" t="s">
        <v>406</v>
      </c>
      <c r="K16" s="84" t="s">
        <v>959</v>
      </c>
      <c r="L16" s="54" t="s">
        <v>406</v>
      </c>
    </row>
    <row r="17" spans="2:13">
      <c r="B17" s="47" t="str">
        <f>Strings!B18</f>
        <v>Fire</v>
      </c>
      <c r="C17" s="47" t="str">
        <f>Strings!C18</f>
        <v>Sasuke Knife</v>
      </c>
      <c r="D17" s="47" t="str">
        <f t="shared" si="0"/>
        <v/>
      </c>
      <c r="F17" s="72" t="str">
        <f t="shared" si="1"/>
        <v>0E</v>
      </c>
      <c r="G17" s="72">
        <f t="shared" si="4"/>
        <v>0</v>
      </c>
      <c r="H17" s="82" t="str">
        <f>$C$26</f>
        <v>Ancient Sword</v>
      </c>
      <c r="I17" s="76">
        <f t="shared" si="3"/>
        <v>0</v>
      </c>
      <c r="J17" s="82" t="s">
        <v>406</v>
      </c>
      <c r="K17" s="84" t="s">
        <v>960</v>
      </c>
      <c r="L17" s="54" t="s">
        <v>406</v>
      </c>
    </row>
    <row r="18" spans="2:13">
      <c r="B18" s="47" t="str">
        <f>Strings!B19</f>
        <v>Fire 2</v>
      </c>
      <c r="C18" s="47" t="str">
        <f>Strings!C19</f>
        <v>Iga Knife</v>
      </c>
      <c r="D18" s="47" t="str">
        <f t="shared" si="0"/>
        <v/>
      </c>
      <c r="F18" s="72" t="str">
        <f t="shared" si="1"/>
        <v>0F</v>
      </c>
      <c r="G18" s="72">
        <f t="shared" si="4"/>
        <v>0</v>
      </c>
      <c r="H18" s="82" t="str">
        <f>$C$27</f>
        <v>Sleep Sword</v>
      </c>
      <c r="I18" s="76">
        <f t="shared" si="3"/>
        <v>0</v>
      </c>
      <c r="J18" s="82" t="s">
        <v>406</v>
      </c>
      <c r="K18" s="84" t="s">
        <v>961</v>
      </c>
      <c r="L18" s="54" t="s">
        <v>406</v>
      </c>
    </row>
    <row r="19" spans="2:13">
      <c r="B19" s="47" t="str">
        <f>Strings!B20</f>
        <v>Fire 3</v>
      </c>
      <c r="C19" s="47" t="str">
        <f>Strings!C20</f>
        <v>Koga Knife</v>
      </c>
      <c r="D19" s="47" t="str">
        <f t="shared" si="0"/>
        <v/>
      </c>
      <c r="F19" s="72" t="str">
        <f t="shared" si="1"/>
        <v>10</v>
      </c>
      <c r="G19" s="72">
        <f t="shared" si="4"/>
        <v>0</v>
      </c>
      <c r="H19" s="82" t="str">
        <f>$C$32</f>
        <v>Nagrarock</v>
      </c>
      <c r="I19" s="76">
        <f t="shared" si="3"/>
        <v>0</v>
      </c>
      <c r="J19" s="82" t="s">
        <v>406</v>
      </c>
      <c r="K19" s="84" t="s">
        <v>962</v>
      </c>
      <c r="L19" s="54" t="s">
        <v>406</v>
      </c>
    </row>
    <row r="20" spans="2:13" ht="15" customHeight="1">
      <c r="B20" s="47" t="str">
        <f>Strings!B21</f>
        <v>Fire 4</v>
      </c>
      <c r="C20" s="47" t="str">
        <f>Strings!C21</f>
        <v>Broad Sword</v>
      </c>
      <c r="D20" s="47" t="str">
        <f t="shared" si="0"/>
        <v/>
      </c>
      <c r="F20" s="72" t="str">
        <f t="shared" si="1"/>
        <v>11</v>
      </c>
      <c r="G20" s="72">
        <f t="shared" si="4"/>
        <v>0</v>
      </c>
      <c r="H20" s="82" t="str">
        <f>$C$38</f>
        <v>Chaos Blade</v>
      </c>
      <c r="I20" s="76">
        <f t="shared" si="3"/>
        <v>0</v>
      </c>
      <c r="J20" s="82" t="s">
        <v>406</v>
      </c>
      <c r="K20" s="84" t="s">
        <v>963</v>
      </c>
      <c r="L20" s="54" t="s">
        <v>406</v>
      </c>
      <c r="M20" s="97"/>
    </row>
    <row r="21" spans="2:13">
      <c r="B21" s="47" t="str">
        <f>Strings!B22</f>
        <v>Bolt</v>
      </c>
      <c r="C21" s="47" t="str">
        <f>Strings!C22</f>
        <v>Long Sword</v>
      </c>
      <c r="D21" s="47" t="str">
        <f t="shared" si="0"/>
        <v/>
      </c>
      <c r="F21" s="72" t="str">
        <f t="shared" si="1"/>
        <v>12</v>
      </c>
      <c r="G21" s="72">
        <f t="shared" si="4"/>
        <v>0</v>
      </c>
      <c r="H21" s="82" t="str">
        <f>$C$51</f>
        <v>Slasher</v>
      </c>
      <c r="I21" s="76">
        <f t="shared" si="3"/>
        <v>0</v>
      </c>
      <c r="J21" s="82" t="s">
        <v>406</v>
      </c>
      <c r="K21" s="84" t="s">
        <v>964</v>
      </c>
      <c r="L21" s="54" t="s">
        <v>406</v>
      </c>
    </row>
    <row r="22" spans="2:13">
      <c r="B22" s="47" t="str">
        <f>Strings!B23</f>
        <v>Bolt 2</v>
      </c>
      <c r="C22" s="47" t="str">
        <f>Strings!C23</f>
        <v>Iron Sword</v>
      </c>
      <c r="D22" s="47" t="str">
        <f t="shared" si="0"/>
        <v/>
      </c>
      <c r="F22" s="72" t="str">
        <f t="shared" si="1"/>
        <v>13</v>
      </c>
      <c r="G22" s="72">
        <f t="shared" si="4"/>
        <v>0</v>
      </c>
      <c r="H22" s="82" t="str">
        <f>$C$56</f>
        <v>Poison Rod</v>
      </c>
      <c r="I22" s="76">
        <f t="shared" si="3"/>
        <v>0</v>
      </c>
      <c r="J22" s="82" t="s">
        <v>406</v>
      </c>
      <c r="K22" s="84" t="s">
        <v>965</v>
      </c>
      <c r="L22" s="54" t="s">
        <v>406</v>
      </c>
    </row>
    <row r="23" spans="2:13">
      <c r="B23" s="47" t="str">
        <f>Strings!B24</f>
        <v>Bolt 3</v>
      </c>
      <c r="C23" s="47" t="str">
        <f>Strings!C24</f>
        <v>Mythril Sword</v>
      </c>
      <c r="D23" s="47" t="str">
        <f t="shared" si="0"/>
        <v/>
      </c>
      <c r="F23" s="72" t="str">
        <f t="shared" si="1"/>
        <v>14</v>
      </c>
      <c r="G23" s="72">
        <f t="shared" si="4"/>
        <v>0</v>
      </c>
      <c r="H23" s="82" t="str">
        <f>$C$59</f>
        <v>Faith Rod</v>
      </c>
      <c r="I23" s="76">
        <f t="shared" si="3"/>
        <v>0</v>
      </c>
      <c r="J23" s="82" t="s">
        <v>406</v>
      </c>
      <c r="K23" s="84" t="s">
        <v>966</v>
      </c>
      <c r="L23" s="54" t="s">
        <v>406</v>
      </c>
    </row>
    <row r="24" spans="2:13">
      <c r="B24" s="47" t="str">
        <f>Strings!B25</f>
        <v>Bolt 4</v>
      </c>
      <c r="C24" s="47" t="str">
        <f>Strings!C25</f>
        <v>Blood Sword</v>
      </c>
      <c r="D24" s="47" t="str">
        <f t="shared" si="0"/>
        <v/>
      </c>
      <c r="F24" s="72" t="str">
        <f t="shared" si="1"/>
        <v>15</v>
      </c>
      <c r="G24" s="72">
        <f t="shared" si="4"/>
        <v>0</v>
      </c>
      <c r="H24" s="82" t="str">
        <f>$C$79</f>
        <v>Night Killer</v>
      </c>
      <c r="I24" s="76">
        <f t="shared" si="3"/>
        <v>0</v>
      </c>
      <c r="J24" s="82" t="s">
        <v>406</v>
      </c>
      <c r="K24" s="84" t="s">
        <v>967</v>
      </c>
      <c r="L24" s="54" t="s">
        <v>406</v>
      </c>
    </row>
    <row r="25" spans="2:13">
      <c r="B25" s="47" t="str">
        <f>Strings!B26</f>
        <v>Ice</v>
      </c>
      <c r="C25" s="47" t="str">
        <f>Strings!C26</f>
        <v>Coral Sword</v>
      </c>
      <c r="D25" s="47" t="str">
        <f t="shared" si="0"/>
        <v/>
      </c>
      <c r="F25" s="72" t="str">
        <f t="shared" si="1"/>
        <v>16</v>
      </c>
      <c r="G25" s="72">
        <f t="shared" si="4"/>
        <v>0</v>
      </c>
      <c r="H25" s="82" t="str">
        <f>$C$81</f>
        <v>Poison Bow</v>
      </c>
      <c r="I25" s="76">
        <f t="shared" si="3"/>
        <v>0</v>
      </c>
      <c r="J25" s="82" t="s">
        <v>406</v>
      </c>
      <c r="K25" s="84" t="s">
        <v>968</v>
      </c>
      <c r="L25" s="54" t="s">
        <v>406</v>
      </c>
    </row>
    <row r="26" spans="2:13">
      <c r="B26" s="47" t="str">
        <f>Strings!B27</f>
        <v>Ice 2</v>
      </c>
      <c r="C26" s="47" t="str">
        <f>Strings!C27</f>
        <v>Ancient Sword</v>
      </c>
      <c r="D26" s="47" t="str">
        <f t="shared" si="0"/>
        <v/>
      </c>
      <c r="F26" s="72" t="str">
        <f t="shared" si="1"/>
        <v>17</v>
      </c>
      <c r="G26" s="72">
        <f t="shared" si="4"/>
        <v>0</v>
      </c>
      <c r="H26" s="82" t="str">
        <f>$C$93</f>
        <v>Ramia Harp</v>
      </c>
      <c r="I26" s="76">
        <f t="shared" si="3"/>
        <v>0</v>
      </c>
      <c r="J26" s="82" t="s">
        <v>406</v>
      </c>
      <c r="K26" s="84" t="s">
        <v>969</v>
      </c>
      <c r="L26" s="54" t="s">
        <v>406</v>
      </c>
    </row>
    <row r="27" spans="2:13">
      <c r="B27" s="47" t="str">
        <f>Strings!B28</f>
        <v>Ice 3</v>
      </c>
      <c r="C27" s="47" t="str">
        <f>Strings!C28</f>
        <v>Sleep Sword</v>
      </c>
      <c r="D27" s="47" t="str">
        <f t="shared" si="0"/>
        <v/>
      </c>
      <c r="F27" s="72" t="str">
        <f t="shared" si="1"/>
        <v>18</v>
      </c>
      <c r="G27" s="72">
        <f t="shared" si="4"/>
        <v>0</v>
      </c>
      <c r="H27" s="82" t="str">
        <f>$C$95</f>
        <v>Fairy Harp</v>
      </c>
      <c r="I27" s="76">
        <f t="shared" si="3"/>
        <v>0</v>
      </c>
      <c r="J27" s="82" t="s">
        <v>406</v>
      </c>
      <c r="K27" s="84" t="s">
        <v>970</v>
      </c>
      <c r="L27" s="54" t="s">
        <v>406</v>
      </c>
    </row>
    <row r="28" spans="2:13">
      <c r="B28" s="47" t="str">
        <f>Strings!B29</f>
        <v>Ice 4</v>
      </c>
      <c r="C28" s="47" t="str">
        <f>Strings!C29</f>
        <v>Platinum Sword</v>
      </c>
      <c r="D28" s="47" t="str">
        <f t="shared" si="0"/>
        <v/>
      </c>
      <c r="F28" s="72" t="str">
        <f t="shared" si="1"/>
        <v>19</v>
      </c>
      <c r="G28" s="72">
        <f t="shared" si="4"/>
        <v>0</v>
      </c>
      <c r="H28" s="82" t="str">
        <f>$C$112</f>
        <v>Gokuu Rod</v>
      </c>
      <c r="I28" s="76">
        <f t="shared" si="3"/>
        <v>0</v>
      </c>
      <c r="J28" s="82" t="s">
        <v>406</v>
      </c>
      <c r="K28" s="84" t="s">
        <v>971</v>
      </c>
      <c r="L28" s="54" t="s">
        <v>406</v>
      </c>
    </row>
    <row r="29" spans="2:13">
      <c r="B29" s="47" t="str">
        <f>Strings!B30</f>
        <v>Poison</v>
      </c>
      <c r="C29" s="47" t="str">
        <f>Strings!C30</f>
        <v>Diamond Sword</v>
      </c>
      <c r="D29" s="47" t="str">
        <f t="shared" si="0"/>
        <v/>
      </c>
      <c r="F29" s="72" t="str">
        <f t="shared" si="1"/>
        <v>1A</v>
      </c>
      <c r="G29" s="72">
        <f t="shared" si="4"/>
        <v>0</v>
      </c>
      <c r="H29" s="82" t="str">
        <f>$C$114</f>
        <v>Octagon Rod</v>
      </c>
      <c r="I29" s="76">
        <f t="shared" si="3"/>
        <v>0</v>
      </c>
      <c r="J29" s="82" t="s">
        <v>406</v>
      </c>
      <c r="K29" s="84" t="s">
        <v>406</v>
      </c>
      <c r="L29" s="54" t="s">
        <v>406</v>
      </c>
    </row>
    <row r="30" spans="2:13">
      <c r="B30" s="47" t="str">
        <f>Strings!B31</f>
        <v>Frog</v>
      </c>
      <c r="C30" s="47" t="str">
        <f>Strings!C31</f>
        <v>Ice Brand</v>
      </c>
      <c r="D30" s="47" t="str">
        <f t="shared" si="0"/>
        <v xml:space="preserve">1B, </v>
      </c>
      <c r="F30" s="72" t="str">
        <f t="shared" si="1"/>
        <v>1B</v>
      </c>
      <c r="G30" s="72">
        <f t="shared" si="4"/>
        <v>1</v>
      </c>
      <c r="H30" s="82" t="s">
        <v>406</v>
      </c>
      <c r="I30" s="76">
        <f t="shared" si="3"/>
        <v>1</v>
      </c>
      <c r="J30" s="82" t="s">
        <v>406</v>
      </c>
      <c r="K30" s="84" t="s">
        <v>972</v>
      </c>
      <c r="L30" s="54" t="s">
        <v>406</v>
      </c>
    </row>
    <row r="31" spans="2:13">
      <c r="B31" s="47" t="str">
        <f>Strings!B32</f>
        <v>Death</v>
      </c>
      <c r="C31" s="47" t="str">
        <f>Strings!C32</f>
        <v>Rune Blade</v>
      </c>
      <c r="D31" s="47" t="str">
        <f t="shared" si="0"/>
        <v/>
      </c>
      <c r="F31" s="72" t="str">
        <f t="shared" si="1"/>
        <v>1C</v>
      </c>
      <c r="G31" s="72">
        <f t="shared" si="4"/>
        <v>0</v>
      </c>
      <c r="H31" s="82" t="str">
        <f>$C$61</f>
        <v>White Staff</v>
      </c>
      <c r="I31" s="76">
        <f t="shared" si="3"/>
        <v>0</v>
      </c>
      <c r="J31" s="82" t="s">
        <v>406</v>
      </c>
      <c r="K31" s="84" t="s">
        <v>406</v>
      </c>
      <c r="L31" s="54" t="s">
        <v>406</v>
      </c>
    </row>
    <row r="32" spans="2:13">
      <c r="B32" s="47" t="str">
        <f>Strings!B33</f>
        <v>Flare</v>
      </c>
      <c r="C32" s="47" t="str">
        <f>Strings!C33</f>
        <v>Nagrarock</v>
      </c>
      <c r="D32" s="47" t="str">
        <f t="shared" si="0"/>
        <v xml:space="preserve">1D, </v>
      </c>
      <c r="F32" s="72" t="str">
        <f t="shared" si="1"/>
        <v>1D</v>
      </c>
      <c r="G32" s="72">
        <f t="shared" si="4"/>
        <v>1</v>
      </c>
      <c r="H32" s="82" t="s">
        <v>406</v>
      </c>
      <c r="I32" s="76">
        <f t="shared" si="3"/>
        <v>1</v>
      </c>
      <c r="J32" s="82" t="s">
        <v>406</v>
      </c>
      <c r="K32" s="84" t="s">
        <v>973</v>
      </c>
      <c r="L32" s="54" t="s">
        <v>406</v>
      </c>
    </row>
    <row r="33" spans="2:12">
      <c r="B33" s="47" t="str">
        <f>Strings!B34</f>
        <v>Haste</v>
      </c>
      <c r="C33" s="47" t="str">
        <f>Strings!C34</f>
        <v>Materia Blade</v>
      </c>
      <c r="D33" s="47" t="str">
        <f t="shared" si="0"/>
        <v xml:space="preserve">1E, </v>
      </c>
      <c r="F33" s="72" t="str">
        <f t="shared" si="1"/>
        <v>1E</v>
      </c>
      <c r="G33" s="72">
        <f t="shared" si="4"/>
        <v>1</v>
      </c>
      <c r="H33" s="82" t="s">
        <v>406</v>
      </c>
      <c r="I33" s="76">
        <f t="shared" si="3"/>
        <v>1</v>
      </c>
      <c r="J33" s="82" t="s">
        <v>406</v>
      </c>
      <c r="K33" s="84" t="s">
        <v>974</v>
      </c>
      <c r="L33" s="54" t="s">
        <v>406</v>
      </c>
    </row>
    <row r="34" spans="2:12">
      <c r="B34" s="47" t="str">
        <f>Strings!B35</f>
        <v>Haste 2</v>
      </c>
      <c r="C34" s="47" t="str">
        <f>Strings!C35</f>
        <v>Defender</v>
      </c>
      <c r="D34" s="47" t="str">
        <f t="shared" si="0"/>
        <v xml:space="preserve">1F, </v>
      </c>
      <c r="F34" s="72" t="str">
        <f t="shared" si="1"/>
        <v>1F</v>
      </c>
      <c r="G34" s="72">
        <f t="shared" si="4"/>
        <v>1</v>
      </c>
      <c r="H34" s="82" t="s">
        <v>406</v>
      </c>
      <c r="I34" s="76">
        <f t="shared" si="3"/>
        <v>1</v>
      </c>
      <c r="J34" s="82" t="s">
        <v>406</v>
      </c>
      <c r="K34" s="84" t="s">
        <v>975</v>
      </c>
      <c r="L34" s="54" t="s">
        <v>406</v>
      </c>
    </row>
    <row r="35" spans="2:12">
      <c r="B35" s="47" t="str">
        <f>Strings!B36</f>
        <v>Slow</v>
      </c>
      <c r="C35" s="47" t="str">
        <f>Strings!C36</f>
        <v>Save the Queen</v>
      </c>
      <c r="D35" s="47" t="str">
        <f t="shared" ref="D35:D66" si="5">IF(AND(LEN(H35)=0,LEN(J35)=0),F35&amp;", ","")</f>
        <v/>
      </c>
      <c r="F35" s="72" t="str">
        <f t="shared" si="1"/>
        <v>20</v>
      </c>
      <c r="G35" s="72">
        <f t="shared" si="4"/>
        <v>0</v>
      </c>
      <c r="H35" s="82" t="s">
        <v>406</v>
      </c>
      <c r="I35" s="76">
        <f t="shared" si="3"/>
        <v>0</v>
      </c>
      <c r="J35" s="82" t="str">
        <f>$B$6&amp;", "&amp;$B$7&amp;", "&amp;$B$108&amp;", "&amp;$B$313</f>
        <v>Raise, Raise 2, Revive, Oink</v>
      </c>
      <c r="K35" s="84" t="s">
        <v>16</v>
      </c>
      <c r="L35" s="54" t="s">
        <v>406</v>
      </c>
    </row>
    <row r="36" spans="2:12">
      <c r="B36" s="47" t="str">
        <f>Strings!B37</f>
        <v>Slow 2</v>
      </c>
      <c r="C36" s="47" t="str">
        <f>Strings!C37</f>
        <v>Excalibur</v>
      </c>
      <c r="D36" s="47" t="str">
        <f t="shared" si="5"/>
        <v/>
      </c>
      <c r="F36" s="72" t="str">
        <f t="shared" si="1"/>
        <v>21</v>
      </c>
      <c r="G36" s="72">
        <f t="shared" si="4"/>
        <v>0</v>
      </c>
      <c r="H36" s="82" t="s">
        <v>406</v>
      </c>
      <c r="I36" s="76">
        <f t="shared" si="3"/>
        <v>0</v>
      </c>
      <c r="J36" s="82" t="str">
        <f>$B$8</f>
        <v>Reraise</v>
      </c>
      <c r="K36" s="84" t="s">
        <v>406</v>
      </c>
      <c r="L36" s="54" t="s">
        <v>406</v>
      </c>
    </row>
    <row r="37" spans="2:12">
      <c r="B37" s="47" t="str">
        <f>Strings!B38</f>
        <v>Stop</v>
      </c>
      <c r="C37" s="47" t="str">
        <f>Strings!C38</f>
        <v>Ragnarok</v>
      </c>
      <c r="D37" s="47" t="str">
        <f t="shared" si="5"/>
        <v/>
      </c>
      <c r="F37" s="72" t="str">
        <f t="shared" si="1"/>
        <v>22</v>
      </c>
      <c r="G37" s="72">
        <f t="shared" si="4"/>
        <v>0</v>
      </c>
      <c r="H37" s="82" t="s">
        <v>406</v>
      </c>
      <c r="I37" s="76">
        <f t="shared" si="3"/>
        <v>0</v>
      </c>
      <c r="J37" s="82" t="str">
        <f>$B$9</f>
        <v>Regen</v>
      </c>
      <c r="K37" s="84" t="s">
        <v>406</v>
      </c>
      <c r="L37" s="54" t="s">
        <v>406</v>
      </c>
    </row>
    <row r="38" spans="2:12">
      <c r="B38" s="47" t="str">
        <f>Strings!B39</f>
        <v>Don't Move</v>
      </c>
      <c r="C38" s="47" t="str">
        <f>Strings!C39</f>
        <v>Chaos Blade</v>
      </c>
      <c r="D38" s="47" t="str">
        <f t="shared" si="5"/>
        <v/>
      </c>
      <c r="F38" s="72" t="str">
        <f t="shared" si="1"/>
        <v>23</v>
      </c>
      <c r="G38" s="72">
        <f t="shared" si="4"/>
        <v>0</v>
      </c>
      <c r="H38" s="82" t="s">
        <v>406</v>
      </c>
      <c r="I38" s="76">
        <f t="shared" si="3"/>
        <v>0</v>
      </c>
      <c r="J38" s="82" t="str">
        <f>$B$10&amp;", "&amp;$B$11&amp;", "&amp;$B$317&amp;", "&amp;$B$361</f>
        <v xml:space="preserve">Protect, Protect 2, Protect Spirit, </v>
      </c>
      <c r="K38" s="84" t="s">
        <v>406</v>
      </c>
      <c r="L38" s="54" t="s">
        <v>406</v>
      </c>
    </row>
    <row r="39" spans="2:12">
      <c r="B39" s="47" t="str">
        <f>Strings!B40</f>
        <v>Float</v>
      </c>
      <c r="C39" s="47" t="str">
        <f>Strings!C40</f>
        <v>Asura Knife</v>
      </c>
      <c r="D39" s="47" t="str">
        <f t="shared" si="5"/>
        <v/>
      </c>
      <c r="F39" s="72" t="str">
        <f t="shared" si="1"/>
        <v>24</v>
      </c>
      <c r="G39" s="72">
        <f t="shared" si="4"/>
        <v>0</v>
      </c>
      <c r="H39" s="82" t="s">
        <v>406</v>
      </c>
      <c r="I39" s="76">
        <f t="shared" si="3"/>
        <v>0</v>
      </c>
      <c r="J39" s="82" t="str">
        <f>$B$12&amp;", "&amp;$B$13&amp;", "&amp;$B$318&amp;", "&amp;$B$362&amp;", "&amp;$B$363&amp;", "&amp;$B$364&amp;", "&amp;$B$365&amp;", "&amp;$B$366&amp;", "&amp;$B$367</f>
        <v xml:space="preserve">Shell, Shell 2, Clam Spirit, , , , , , </v>
      </c>
      <c r="K39" s="84" t="s">
        <v>406</v>
      </c>
      <c r="L39" s="54" t="s">
        <v>406</v>
      </c>
    </row>
    <row r="40" spans="2:12">
      <c r="B40" s="47" t="str">
        <f>Strings!B41</f>
        <v>Reflect</v>
      </c>
      <c r="C40" s="47" t="str">
        <f>Strings!C41</f>
        <v>Koutetsu Knife</v>
      </c>
      <c r="D40" s="47" t="str">
        <f t="shared" si="5"/>
        <v/>
      </c>
      <c r="F40" s="72" t="str">
        <f t="shared" si="1"/>
        <v>25</v>
      </c>
      <c r="G40" s="72">
        <f t="shared" si="4"/>
        <v>0</v>
      </c>
      <c r="H40" s="82" t="s">
        <v>406</v>
      </c>
      <c r="I40" s="76">
        <f t="shared" si="3"/>
        <v>0</v>
      </c>
      <c r="J40" s="82" t="str">
        <f>$B$14&amp;", "&amp;$B$82</f>
        <v>Wall, Kiyomori</v>
      </c>
      <c r="K40" s="84" t="s">
        <v>406</v>
      </c>
      <c r="L40" s="54" t="s">
        <v>406</v>
      </c>
    </row>
    <row r="41" spans="2:12">
      <c r="B41" s="47" t="str">
        <f>Strings!B42</f>
        <v/>
      </c>
      <c r="C41" s="47" t="str">
        <f>Strings!C42</f>
        <v>Bizen Boat</v>
      </c>
      <c r="D41" s="47" t="str">
        <f t="shared" si="5"/>
        <v/>
      </c>
      <c r="F41" s="72" t="str">
        <f t="shared" si="1"/>
        <v>26</v>
      </c>
      <c r="G41" s="72">
        <f t="shared" si="4"/>
        <v>0</v>
      </c>
      <c r="H41" s="82" t="s">
        <v>406</v>
      </c>
      <c r="I41" s="76">
        <f t="shared" si="3"/>
        <v>0</v>
      </c>
      <c r="J41" s="82" t="str">
        <f>$B$15&amp;", "&amp;$B$106</f>
        <v>Esuna, Stigma Magic</v>
      </c>
      <c r="K41" s="84" t="s">
        <v>406</v>
      </c>
      <c r="L41" s="54" t="s">
        <v>406</v>
      </c>
    </row>
    <row r="42" spans="2:12">
      <c r="B42" s="47" t="str">
        <f>Strings!B43</f>
        <v>Quick</v>
      </c>
      <c r="C42" s="47" t="str">
        <f>Strings!C43</f>
        <v>Murasame</v>
      </c>
      <c r="D42" s="47" t="str">
        <f t="shared" si="5"/>
        <v/>
      </c>
      <c r="F42" s="72" t="str">
        <f t="shared" si="1"/>
        <v>27</v>
      </c>
      <c r="G42" s="72">
        <f t="shared" si="4"/>
        <v>0</v>
      </c>
      <c r="H42" s="82" t="s">
        <v>406</v>
      </c>
      <c r="I42" s="76">
        <f t="shared" si="3"/>
        <v>0</v>
      </c>
      <c r="J42" s="82" t="str">
        <f>$B$29&amp;", "&amp;$B$284</f>
        <v>Poison, Poison Nail</v>
      </c>
      <c r="K42" s="84" t="s">
        <v>976</v>
      </c>
      <c r="L42" s="54" t="s">
        <v>406</v>
      </c>
    </row>
    <row r="43" spans="2:12">
      <c r="B43" s="47" t="str">
        <f>Strings!B44</f>
        <v>Demi</v>
      </c>
      <c r="C43" s="47" t="str">
        <f>Strings!C44</f>
        <v>Heaven's Cloud</v>
      </c>
      <c r="D43" s="47" t="str">
        <f t="shared" si="5"/>
        <v/>
      </c>
      <c r="F43" s="72" t="str">
        <f t="shared" si="1"/>
        <v>28</v>
      </c>
      <c r="G43" s="72">
        <f t="shared" si="4"/>
        <v>0</v>
      </c>
      <c r="H43" s="82" t="s">
        <v>406</v>
      </c>
      <c r="I43" s="76">
        <f t="shared" si="3"/>
        <v>0</v>
      </c>
      <c r="J43" s="82" t="str">
        <f>$B$222</f>
        <v>Toad 2</v>
      </c>
      <c r="K43" s="84" t="s">
        <v>977</v>
      </c>
      <c r="L43" s="54" t="s">
        <v>406</v>
      </c>
    </row>
    <row r="44" spans="2:12">
      <c r="B44" s="47" t="str">
        <f>Strings!B45</f>
        <v>Demi 2</v>
      </c>
      <c r="C44" s="47" t="str">
        <f>Strings!C45</f>
        <v>Kiyomori</v>
      </c>
      <c r="D44" s="47" t="str">
        <f t="shared" si="5"/>
        <v/>
      </c>
      <c r="F44" s="72" t="str">
        <f t="shared" si="1"/>
        <v>29</v>
      </c>
      <c r="G44" s="72">
        <f t="shared" si="4"/>
        <v>0</v>
      </c>
      <c r="H44" s="82" t="s">
        <v>406</v>
      </c>
      <c r="I44" s="76">
        <f t="shared" si="3"/>
        <v>0</v>
      </c>
      <c r="J44" s="82" t="str">
        <f>$B$31&amp;", "&amp;$B$184&amp;", "&amp;$B$332&amp;", "&amp;$B$353&amp;", "&amp;$B$360</f>
        <v xml:space="preserve">Death, Stop Bracelet , Sudden Cry, Compress, </v>
      </c>
      <c r="K44" s="84" t="s">
        <v>978</v>
      </c>
      <c r="L44" s="54" t="s">
        <v>406</v>
      </c>
    </row>
    <row r="45" spans="2:12">
      <c r="B45" s="47" t="str">
        <f>Strings!B46</f>
        <v>Meteor</v>
      </c>
      <c r="C45" s="47" t="str">
        <f>Strings!C46</f>
        <v>Muramasa</v>
      </c>
      <c r="D45" s="47" t="str">
        <f t="shared" si="5"/>
        <v/>
      </c>
      <c r="F45" s="72" t="str">
        <f t="shared" si="1"/>
        <v>2A</v>
      </c>
      <c r="G45" s="72">
        <f t="shared" si="4"/>
        <v>0</v>
      </c>
      <c r="H45" s="82" t="s">
        <v>406</v>
      </c>
      <c r="I45" s="76">
        <f t="shared" si="3"/>
        <v>0</v>
      </c>
      <c r="J45" s="82" t="str">
        <f>$B$33&amp;", "&amp;$B$34</f>
        <v>Haste, Haste 2</v>
      </c>
      <c r="K45" s="84" t="s">
        <v>406</v>
      </c>
      <c r="L45" s="54" t="s">
        <v>406</v>
      </c>
    </row>
    <row r="46" spans="2:12">
      <c r="B46" s="47" t="str">
        <f>Strings!B47</f>
        <v/>
      </c>
      <c r="C46" s="47" t="str">
        <f>Strings!C47</f>
        <v>Kikuichimoji</v>
      </c>
      <c r="D46" s="47" t="str">
        <f t="shared" si="5"/>
        <v/>
      </c>
      <c r="F46" s="72" t="str">
        <f t="shared" si="1"/>
        <v>2B</v>
      </c>
      <c r="G46" s="72">
        <f t="shared" si="4"/>
        <v>0</v>
      </c>
      <c r="H46" s="82" t="s">
        <v>406</v>
      </c>
      <c r="I46" s="76">
        <f t="shared" si="3"/>
        <v>0</v>
      </c>
      <c r="J46" s="82" t="str">
        <f>$B$35&amp;", "&amp;$B$36&amp;", "&amp;$B$81</f>
        <v>Slow, Slow 2, Heaven's Cloud</v>
      </c>
      <c r="K46" s="84" t="s">
        <v>979</v>
      </c>
      <c r="L46" s="54" t="s">
        <v>406</v>
      </c>
    </row>
    <row r="47" spans="2:12">
      <c r="B47" s="47" t="str">
        <f>Strings!B48</f>
        <v>Blind</v>
      </c>
      <c r="C47" s="47" t="str">
        <f>Strings!C48</f>
        <v>Masamune</v>
      </c>
      <c r="D47" s="47" t="str">
        <f t="shared" si="5"/>
        <v/>
      </c>
      <c r="F47" s="72" t="str">
        <f t="shared" si="1"/>
        <v>2C</v>
      </c>
      <c r="G47" s="72">
        <f t="shared" si="4"/>
        <v>0</v>
      </c>
      <c r="H47" s="82" t="s">
        <v>406</v>
      </c>
      <c r="I47" s="76">
        <f t="shared" si="3"/>
        <v>0</v>
      </c>
      <c r="J47" s="82" t="str">
        <f>$B$37&amp;", "&amp;$B$183&amp;", "&amp;$B$194</f>
        <v>Stop, Shadow Stitch, Spell</v>
      </c>
      <c r="K47" s="84" t="s">
        <v>980</v>
      </c>
      <c r="L47" s="54" t="s">
        <v>406</v>
      </c>
    </row>
    <row r="48" spans="2:12">
      <c r="B48" s="47" t="str">
        <f>Strings!B49</f>
        <v>Spell Absorb</v>
      </c>
      <c r="C48" s="47" t="str">
        <f>Strings!C49</f>
        <v>Chirijiraden</v>
      </c>
      <c r="D48" s="47" t="str">
        <f t="shared" si="5"/>
        <v/>
      </c>
      <c r="F48" s="72" t="str">
        <f t="shared" si="1"/>
        <v>2D</v>
      </c>
      <c r="G48" s="72">
        <f t="shared" si="4"/>
        <v>0</v>
      </c>
      <c r="H48" s="82" t="s">
        <v>406</v>
      </c>
      <c r="I48" s="76">
        <f t="shared" si="3"/>
        <v>0</v>
      </c>
      <c r="J48" s="82" t="str">
        <f>$B$38&amp;", "&amp;$B$190&amp;", "&amp;$B$214&amp;", "&amp;$B$328</f>
        <v>Don't Move, Hold Tight, Leg Aim, Goo</v>
      </c>
      <c r="K48" s="84" t="s">
        <v>981</v>
      </c>
      <c r="L48" s="54" t="s">
        <v>406</v>
      </c>
    </row>
    <row r="49" spans="2:12">
      <c r="B49" s="47" t="str">
        <f>Strings!B50</f>
        <v>Life Drain</v>
      </c>
      <c r="C49" s="47" t="str">
        <f>Strings!C50</f>
        <v>Battle Axe</v>
      </c>
      <c r="D49" s="47" t="str">
        <f t="shared" si="5"/>
        <v/>
      </c>
      <c r="F49" s="72" t="str">
        <f t="shared" si="1"/>
        <v>2E</v>
      </c>
      <c r="G49" s="72">
        <f t="shared" si="4"/>
        <v>0</v>
      </c>
      <c r="H49" s="82" t="s">
        <v>406</v>
      </c>
      <c r="I49" s="76">
        <f t="shared" si="3"/>
        <v>0</v>
      </c>
      <c r="J49" s="82" t="str">
        <f>$B$39</f>
        <v>Float</v>
      </c>
      <c r="K49" s="84" t="s">
        <v>406</v>
      </c>
      <c r="L49" s="54" t="s">
        <v>406</v>
      </c>
    </row>
    <row r="50" spans="2:12">
      <c r="B50" s="47" t="str">
        <f>Strings!B51</f>
        <v>Pray Faith</v>
      </c>
      <c r="C50" s="47" t="str">
        <f>Strings!C51</f>
        <v>Giant Axe</v>
      </c>
      <c r="D50" s="47" t="str">
        <f t="shared" si="5"/>
        <v/>
      </c>
      <c r="F50" s="72" t="str">
        <f t="shared" si="1"/>
        <v>2F</v>
      </c>
      <c r="G50" s="72">
        <f t="shared" si="4"/>
        <v>0</v>
      </c>
      <c r="H50" s="82" t="s">
        <v>406</v>
      </c>
      <c r="I50" s="76">
        <f t="shared" si="3"/>
        <v>0</v>
      </c>
      <c r="J50" s="82" t="str">
        <f>$B$40&amp;", "&amp;$B$67&amp;", "&amp;$B$327</f>
        <v>Reflect, Carbunkle, Lick</v>
      </c>
      <c r="K50" s="84" t="s">
        <v>406</v>
      </c>
      <c r="L50" s="54" t="s">
        <v>406</v>
      </c>
    </row>
    <row r="51" spans="2:12">
      <c r="B51" s="47" t="str">
        <f>Strings!B52</f>
        <v>Doubt Faith</v>
      </c>
      <c r="C51" s="47" t="str">
        <f>Strings!C52</f>
        <v>Slasher</v>
      </c>
      <c r="D51" s="47" t="str">
        <f t="shared" si="5"/>
        <v/>
      </c>
      <c r="F51" s="72" t="str">
        <f t="shared" si="1"/>
        <v>30</v>
      </c>
      <c r="G51" s="72">
        <f t="shared" si="4"/>
        <v>0</v>
      </c>
      <c r="H51" s="82" t="s">
        <v>406</v>
      </c>
      <c r="I51" s="76">
        <f t="shared" si="3"/>
        <v>0</v>
      </c>
      <c r="J51" s="82" t="str">
        <f>$B$47&amp;", "&amp;$B$191&amp;", "&amp;$B$225&amp;", "&amp;$B$235&amp;", "&amp;$B$274&amp;", "&amp;$B$287</f>
        <v>Blind, Darkness, Blind 2, Blind, Eye Gouge, Black Ink</v>
      </c>
      <c r="K51" s="84" t="s">
        <v>982</v>
      </c>
      <c r="L51" s="54" t="s">
        <v>406</v>
      </c>
    </row>
    <row r="52" spans="2:12">
      <c r="B52" s="47" t="str">
        <f>Strings!B53</f>
        <v>Zombie</v>
      </c>
      <c r="C52" s="47" t="str">
        <f>Strings!C53</f>
        <v>Rod</v>
      </c>
      <c r="D52" s="47" t="str">
        <f t="shared" si="5"/>
        <v/>
      </c>
      <c r="F52" s="72" t="str">
        <f t="shared" si="1"/>
        <v>31</v>
      </c>
      <c r="G52" s="72">
        <f t="shared" si="4"/>
        <v>0</v>
      </c>
      <c r="H52" s="82" t="s">
        <v>406</v>
      </c>
      <c r="I52" s="76">
        <f t="shared" si="3"/>
        <v>0</v>
      </c>
      <c r="J52" s="82" t="str">
        <f>$B$50&amp;", "&amp;$B$238</f>
        <v>Pray Faith, Faith</v>
      </c>
      <c r="K52" s="84" t="s">
        <v>983</v>
      </c>
      <c r="L52" s="54" t="s">
        <v>406</v>
      </c>
    </row>
    <row r="53" spans="2:12">
      <c r="B53" s="47" t="str">
        <f>Strings!B54</f>
        <v>Silence Song</v>
      </c>
      <c r="C53" s="47" t="str">
        <f>Strings!C54</f>
        <v>Thunder Rod</v>
      </c>
      <c r="D53" s="47" t="str">
        <f t="shared" si="5"/>
        <v/>
      </c>
      <c r="F53" s="72" t="str">
        <f t="shared" si="1"/>
        <v>32</v>
      </c>
      <c r="G53" s="72">
        <f t="shared" si="4"/>
        <v>0</v>
      </c>
      <c r="H53" s="82" t="s">
        <v>406</v>
      </c>
      <c r="I53" s="76">
        <f t="shared" si="3"/>
        <v>0</v>
      </c>
      <c r="J53" s="82" t="str">
        <f>$B$51&amp;", "&amp;$B$239</f>
        <v>Doubt Faith, Innocent</v>
      </c>
      <c r="K53" s="84" t="s">
        <v>27</v>
      </c>
      <c r="L53" s="54" t="s">
        <v>406</v>
      </c>
    </row>
    <row r="54" spans="2:12">
      <c r="B54" s="47" t="str">
        <f>Strings!B55</f>
        <v>Blind Rage</v>
      </c>
      <c r="C54" s="47" t="str">
        <f>Strings!C55</f>
        <v>Flame Rod</v>
      </c>
      <c r="D54" s="47" t="str">
        <f t="shared" si="5"/>
        <v/>
      </c>
      <c r="F54" s="72" t="str">
        <f t="shared" si="1"/>
        <v>33</v>
      </c>
      <c r="G54" s="72">
        <f t="shared" si="4"/>
        <v>0</v>
      </c>
      <c r="H54" s="82" t="s">
        <v>406</v>
      </c>
      <c r="I54" s="76">
        <f t="shared" si="3"/>
        <v>0</v>
      </c>
      <c r="J54" s="82" t="str">
        <f>$B$52&amp;", "&amp;$B$240</f>
        <v>Zombie, Zombie</v>
      </c>
      <c r="K54" s="84" t="s">
        <v>984</v>
      </c>
      <c r="L54" s="54" t="s">
        <v>406</v>
      </c>
    </row>
    <row r="55" spans="2:12">
      <c r="B55" s="47" t="str">
        <f>Strings!B56</f>
        <v>Foxbird</v>
      </c>
      <c r="C55" s="47" t="str">
        <f>Strings!C56</f>
        <v>Ice Rod</v>
      </c>
      <c r="D55" s="47" t="str">
        <f t="shared" si="5"/>
        <v/>
      </c>
      <c r="F55" s="72" t="str">
        <f t="shared" si="1"/>
        <v>34</v>
      </c>
      <c r="G55" s="72">
        <f t="shared" si="4"/>
        <v>0</v>
      </c>
      <c r="H55" s="82" t="s">
        <v>406</v>
      </c>
      <c r="I55" s="76">
        <f t="shared" si="3"/>
        <v>0</v>
      </c>
      <c r="J55" s="82" t="str">
        <f>$B$53&amp;", "&amp;$B$72&amp;", "&amp;$B$192&amp;", "&amp;$B$241</f>
        <v>Silence Song, Silf, Lose Voice, Silence</v>
      </c>
      <c r="K55" s="84" t="s">
        <v>985</v>
      </c>
      <c r="L55" s="54" t="s">
        <v>406</v>
      </c>
    </row>
    <row r="56" spans="2:12">
      <c r="B56" s="47" t="str">
        <f>Strings!B57</f>
        <v>Confusion Song</v>
      </c>
      <c r="C56" s="47" t="str">
        <f>Strings!C57</f>
        <v>Poison Rod</v>
      </c>
      <c r="D56" s="47" t="str">
        <f t="shared" si="5"/>
        <v/>
      </c>
      <c r="F56" s="72" t="str">
        <f t="shared" si="1"/>
        <v>35</v>
      </c>
      <c r="G56" s="72">
        <f t="shared" si="4"/>
        <v>0</v>
      </c>
      <c r="H56" s="82" t="s">
        <v>406</v>
      </c>
      <c r="I56" s="76">
        <f t="shared" si="3"/>
        <v>0</v>
      </c>
      <c r="J56" s="82" t="str">
        <f>$B$54&amp;", "&amp;$B$125&amp;", "&amp;$B$242</f>
        <v>Blind Rage, Insult, Berserk</v>
      </c>
      <c r="K56" s="84" t="s">
        <v>406</v>
      </c>
      <c r="L56" s="54" t="s">
        <v>406</v>
      </c>
    </row>
    <row r="57" spans="2:12">
      <c r="B57" s="47" t="str">
        <f>Strings!B58</f>
        <v>Dispel Magic</v>
      </c>
      <c r="C57" s="47" t="str">
        <f>Strings!C58</f>
        <v>Wizard Rod</v>
      </c>
      <c r="D57" s="47" t="str">
        <f t="shared" si="5"/>
        <v/>
      </c>
      <c r="F57" s="72" t="str">
        <f t="shared" si="1"/>
        <v>36</v>
      </c>
      <c r="G57" s="72">
        <f t="shared" si="4"/>
        <v>0</v>
      </c>
      <c r="H57" s="82" t="s">
        <v>406</v>
      </c>
      <c r="I57" s="76">
        <f t="shared" si="3"/>
        <v>0</v>
      </c>
      <c r="J57" s="82" t="str">
        <f>$B$56&amp;", "&amp;$B$193&amp;", "&amp;$B$228&amp;", "&amp;$B$244</f>
        <v>Confusion Song, Loss, Confuse 2, Confuse</v>
      </c>
      <c r="K57" s="84" t="s">
        <v>986</v>
      </c>
      <c r="L57" s="54" t="s">
        <v>406</v>
      </c>
    </row>
    <row r="58" spans="2:12">
      <c r="B58" s="47" t="str">
        <f>Strings!B59</f>
        <v>Paralyze</v>
      </c>
      <c r="C58" s="47" t="str">
        <f>Strings!C59</f>
        <v>Dragon Rod</v>
      </c>
      <c r="D58" s="47" t="str">
        <f t="shared" si="5"/>
        <v/>
      </c>
      <c r="F58" s="72" t="str">
        <f t="shared" si="1"/>
        <v>37</v>
      </c>
      <c r="G58" s="72">
        <f t="shared" si="4"/>
        <v>0</v>
      </c>
      <c r="H58" s="82" t="s">
        <v>406</v>
      </c>
      <c r="I58" s="76">
        <f t="shared" si="3"/>
        <v>0</v>
      </c>
      <c r="J58" s="82" t="str">
        <f>$B$57&amp;", "&amp;$B$233&amp;", "&amp;$B$245&amp;", "&amp;$B$288</f>
        <v>Dispel Magic, Despair 2, Despair, Odd Soundwave</v>
      </c>
      <c r="K58" s="84" t="s">
        <v>406</v>
      </c>
      <c r="L58" s="54" t="s">
        <v>406</v>
      </c>
    </row>
    <row r="59" spans="2:12">
      <c r="B59" s="47" t="str">
        <f>Strings!B60</f>
        <v>Sleep</v>
      </c>
      <c r="C59" s="47" t="str">
        <f>Strings!C60</f>
        <v>Faith Rod</v>
      </c>
      <c r="D59" s="47" t="str">
        <f t="shared" si="5"/>
        <v/>
      </c>
      <c r="F59" s="72" t="str">
        <f t="shared" si="1"/>
        <v>38</v>
      </c>
      <c r="G59" s="72">
        <f t="shared" si="4"/>
        <v>0</v>
      </c>
      <c r="H59" s="82" t="s">
        <v>406</v>
      </c>
      <c r="I59" s="76">
        <f t="shared" si="3"/>
        <v>0</v>
      </c>
      <c r="J59" s="82" t="str">
        <f>$B$58&amp;", "&amp;$B$189&amp;", "&amp;$B$215&amp;", "&amp;$B$246</f>
        <v>Paralyze, Chicken Race, Arm Aim, Don't Act</v>
      </c>
      <c r="K59" s="84" t="s">
        <v>987</v>
      </c>
      <c r="L59" s="54" t="s">
        <v>406</v>
      </c>
    </row>
    <row r="60" spans="2:12">
      <c r="B60" s="47" t="str">
        <f>Strings!B61</f>
        <v>Petrify</v>
      </c>
      <c r="C60" s="47" t="str">
        <f>Strings!C61</f>
        <v>Oak Staff</v>
      </c>
      <c r="D60" s="47" t="str">
        <f t="shared" si="5"/>
        <v/>
      </c>
      <c r="F60" s="72" t="str">
        <f t="shared" si="1"/>
        <v>39</v>
      </c>
      <c r="G60" s="72">
        <f t="shared" si="4"/>
        <v>0</v>
      </c>
      <c r="H60" s="82" t="s">
        <v>406</v>
      </c>
      <c r="I60" s="76">
        <f t="shared" si="3"/>
        <v>0</v>
      </c>
      <c r="J60" s="82" t="str">
        <f>$B$59&amp;", "&amp;$B$126&amp;", "&amp;$B$229&amp;", "&amp;$B$247</f>
        <v>Sleep, Mimic Daravon, Sleep 2, Sleep</v>
      </c>
      <c r="K60" s="84" t="s">
        <v>988</v>
      </c>
      <c r="L60" s="54" t="s">
        <v>406</v>
      </c>
    </row>
    <row r="61" spans="2:12">
      <c r="B61" s="47" t="str">
        <f>Strings!B62</f>
        <v>Moogle</v>
      </c>
      <c r="C61" s="47" t="str">
        <f>Strings!C62</f>
        <v>White Staff</v>
      </c>
      <c r="D61" s="47" t="str">
        <f t="shared" si="5"/>
        <v/>
      </c>
      <c r="F61" s="72" t="str">
        <f t="shared" si="1"/>
        <v>3A</v>
      </c>
      <c r="G61" s="72">
        <f t="shared" si="4"/>
        <v>0</v>
      </c>
      <c r="H61" s="82" t="s">
        <v>406</v>
      </c>
      <c r="I61" s="76">
        <f t="shared" si="3"/>
        <v>0</v>
      </c>
      <c r="J61" s="82" t="str">
        <f>$B$60&amp;", "&amp;$B$248</f>
        <v>Petrify, Break</v>
      </c>
      <c r="K61" s="84" t="s">
        <v>989</v>
      </c>
      <c r="L61" s="54" t="s">
        <v>406</v>
      </c>
    </row>
    <row r="62" spans="2:12">
      <c r="B62" s="47" t="str">
        <f>Strings!B63</f>
        <v>Shiva</v>
      </c>
      <c r="C62" s="47" t="str">
        <f>Strings!C63</f>
        <v>Healing Staff</v>
      </c>
      <c r="D62" s="47" t="str">
        <f t="shared" si="5"/>
        <v/>
      </c>
      <c r="F62" s="72" t="str">
        <f t="shared" si="1"/>
        <v>3B</v>
      </c>
      <c r="G62" s="72">
        <f t="shared" si="4"/>
        <v>0</v>
      </c>
      <c r="H62" s="82" t="s">
        <v>406</v>
      </c>
      <c r="I62" s="76">
        <f t="shared" si="3"/>
        <v>0</v>
      </c>
      <c r="J62" s="82" t="str">
        <f>$B$92</f>
        <v>Nameless Song</v>
      </c>
      <c r="K62" s="84" t="s">
        <v>406</v>
      </c>
      <c r="L62" s="54" t="s">
        <v>406</v>
      </c>
    </row>
    <row r="63" spans="2:12">
      <c r="B63" s="47" t="str">
        <f>Strings!B64</f>
        <v>Ramuh</v>
      </c>
      <c r="C63" s="47" t="str">
        <f>Strings!C64</f>
        <v>Rainbow Staff</v>
      </c>
      <c r="D63" s="47" t="str">
        <f t="shared" si="5"/>
        <v/>
      </c>
      <c r="F63" s="72" t="str">
        <f t="shared" si="1"/>
        <v>3C</v>
      </c>
      <c r="G63" s="72">
        <f t="shared" si="4"/>
        <v>0</v>
      </c>
      <c r="H63" s="82" t="s">
        <v>406</v>
      </c>
      <c r="I63" s="76">
        <f t="shared" si="3"/>
        <v>0</v>
      </c>
      <c r="J63" s="82" t="str">
        <f>$B$99</f>
        <v>Nameless Dance</v>
      </c>
      <c r="K63" s="84" t="s">
        <v>406</v>
      </c>
      <c r="L63" s="54" t="s">
        <v>406</v>
      </c>
    </row>
    <row r="64" spans="2:12">
      <c r="B64" s="47" t="str">
        <f>Strings!B65</f>
        <v>Ifrit</v>
      </c>
      <c r="C64" s="47" t="str">
        <f>Strings!C65</f>
        <v>Wizard Staff</v>
      </c>
      <c r="D64" s="47" t="str">
        <f t="shared" si="5"/>
        <v/>
      </c>
      <c r="F64" s="72" t="str">
        <f t="shared" si="1"/>
        <v>3D</v>
      </c>
      <c r="G64" s="72">
        <f t="shared" si="4"/>
        <v>0</v>
      </c>
      <c r="H64" s="82" t="s">
        <v>406</v>
      </c>
      <c r="I64" s="76">
        <f t="shared" si="3"/>
        <v>0</v>
      </c>
      <c r="J64" s="82" t="str">
        <f>$B$105&amp;", "&amp;$B$123&amp;", "&amp;$B$305</f>
        <v>Secret Fist, Death Sentence, Death Sentence</v>
      </c>
      <c r="K64" s="84" t="s">
        <v>990</v>
      </c>
      <c r="L64" s="54" t="s">
        <v>406</v>
      </c>
    </row>
    <row r="65" spans="2:12">
      <c r="B65" s="47" t="str">
        <f>Strings!B66</f>
        <v>Titan</v>
      </c>
      <c r="C65" s="47" t="str">
        <f>Strings!C66</f>
        <v>Gold Staff</v>
      </c>
      <c r="D65" s="47" t="str">
        <f t="shared" si="5"/>
        <v/>
      </c>
      <c r="F65" s="72" t="str">
        <f t="shared" si="1"/>
        <v>3E</v>
      </c>
      <c r="G65" s="72">
        <f t="shared" si="4"/>
        <v>0</v>
      </c>
      <c r="H65" s="82" t="s">
        <v>406</v>
      </c>
      <c r="I65" s="76">
        <f t="shared" si="3"/>
        <v>0</v>
      </c>
      <c r="J65" s="82" t="str">
        <f>$B$110&amp;", "&amp;$B$202&amp;", "&amp;$B$312</f>
        <v>Steal Heart, Allure, Nose Bracelet</v>
      </c>
      <c r="K65" s="84" t="s">
        <v>353</v>
      </c>
      <c r="L65" s="54" t="s">
        <v>406</v>
      </c>
    </row>
    <row r="66" spans="2:12">
      <c r="B66" s="47" t="str">
        <f>Strings!B67</f>
        <v>Golem</v>
      </c>
      <c r="C66" s="47" t="str">
        <f>Strings!C67</f>
        <v>Mace of Zeus</v>
      </c>
      <c r="D66" s="47" t="str">
        <f t="shared" si="5"/>
        <v/>
      </c>
      <c r="F66" s="72" t="str">
        <f t="shared" si="1"/>
        <v>3F</v>
      </c>
      <c r="G66" s="72">
        <f t="shared" si="4"/>
        <v>0</v>
      </c>
      <c r="H66" s="82" t="s">
        <v>406</v>
      </c>
      <c r="I66" s="76">
        <f t="shared" si="3"/>
        <v>0</v>
      </c>
      <c r="J66" s="82" t="str">
        <f>$B$117&amp;", "&amp;$B$252</f>
        <v>Invitation, Dragon Tame</v>
      </c>
      <c r="K66" s="84" t="s">
        <v>406</v>
      </c>
      <c r="L66" s="54" t="s">
        <v>406</v>
      </c>
    </row>
    <row r="67" spans="2:12">
      <c r="B67" s="47" t="str">
        <f>Strings!B68</f>
        <v>Carbunkle</v>
      </c>
      <c r="C67" s="47" t="str">
        <f>Strings!C68</f>
        <v>Sage Staff</v>
      </c>
      <c r="D67" s="47" t="str">
        <f t="shared" ref="D67:D98" si="6">IF(AND(LEN(H67)=0,LEN(J67)=0),F67&amp;", ","")</f>
        <v xml:space="preserve">40, </v>
      </c>
      <c r="F67" s="72" t="str">
        <f t="shared" si="1"/>
        <v>40</v>
      </c>
      <c r="G67" s="72">
        <f t="shared" si="4"/>
        <v>1</v>
      </c>
      <c r="H67" s="82" t="s">
        <v>406</v>
      </c>
      <c r="I67" s="76">
        <f t="shared" si="3"/>
        <v>1</v>
      </c>
      <c r="J67" s="82" t="s">
        <v>406</v>
      </c>
      <c r="K67" s="84" t="s">
        <v>406</v>
      </c>
      <c r="L67" s="54" t="s">
        <v>406</v>
      </c>
    </row>
    <row r="68" spans="2:12">
      <c r="B68" s="47" t="str">
        <f>Strings!B69</f>
        <v>Bahamut</v>
      </c>
      <c r="C68" s="47" t="str">
        <f>Strings!C69</f>
        <v>Flail</v>
      </c>
      <c r="D68" s="47" t="str">
        <f t="shared" si="6"/>
        <v/>
      </c>
      <c r="F68" s="72" t="str">
        <f t="shared" ref="F68:F130" si="7">DEC2HEX(ROW()-3,2)</f>
        <v>41</v>
      </c>
      <c r="G68" s="72">
        <f t="shared" si="4"/>
        <v>0</v>
      </c>
      <c r="H68" s="82" t="s">
        <v>406</v>
      </c>
      <c r="I68" s="76">
        <f t="shared" ref="I68:I130" si="8">G68</f>
        <v>0</v>
      </c>
      <c r="J68" s="82" t="str">
        <f>$B$127</f>
        <v>Pitfall</v>
      </c>
      <c r="K68" s="84" t="s">
        <v>991</v>
      </c>
      <c r="L68" s="54" t="s">
        <v>406</v>
      </c>
    </row>
    <row r="69" spans="2:12">
      <c r="B69" s="47" t="str">
        <f>Strings!B70</f>
        <v>Odin</v>
      </c>
      <c r="C69" s="47" t="str">
        <f>Strings!C70</f>
        <v>Flame Whip</v>
      </c>
      <c r="D69" s="47" t="str">
        <f t="shared" si="6"/>
        <v/>
      </c>
      <c r="F69" s="72" t="str">
        <f t="shared" si="7"/>
        <v>42</v>
      </c>
      <c r="G69" s="72">
        <f t="shared" si="4"/>
        <v>0</v>
      </c>
      <c r="H69" s="82" t="s">
        <v>406</v>
      </c>
      <c r="I69" s="76">
        <f t="shared" si="8"/>
        <v>0</v>
      </c>
      <c r="J69" s="82" t="str">
        <f>$B$128</f>
        <v>Water Ball</v>
      </c>
      <c r="K69" s="84" t="s">
        <v>992</v>
      </c>
      <c r="L69" s="54" t="s">
        <v>406</v>
      </c>
    </row>
    <row r="70" spans="2:12">
      <c r="B70" s="47" t="str">
        <f>Strings!B71</f>
        <v>Leviathan</v>
      </c>
      <c r="C70" s="47" t="str">
        <f>Strings!C71</f>
        <v>Morning Star</v>
      </c>
      <c r="D70" s="47" t="str">
        <f t="shared" si="6"/>
        <v/>
      </c>
      <c r="F70" s="72" t="str">
        <f t="shared" si="7"/>
        <v>43</v>
      </c>
      <c r="G70" s="72">
        <f t="shared" si="4"/>
        <v>0</v>
      </c>
      <c r="H70" s="82" t="s">
        <v>406</v>
      </c>
      <c r="I70" s="76">
        <f t="shared" si="8"/>
        <v>0</v>
      </c>
      <c r="J70" s="82" t="str">
        <f>$B$129</f>
        <v>Hell Ivy</v>
      </c>
      <c r="K70" s="84" t="s">
        <v>993</v>
      </c>
      <c r="L70" s="54" t="s">
        <v>406</v>
      </c>
    </row>
    <row r="71" spans="2:12">
      <c r="B71" s="47" t="str">
        <f>Strings!B72</f>
        <v>Salamander</v>
      </c>
      <c r="C71" s="47" t="str">
        <f>Strings!C72</f>
        <v>Scorpion Tail</v>
      </c>
      <c r="D71" s="47" t="str">
        <f t="shared" si="6"/>
        <v/>
      </c>
      <c r="F71" s="72" t="str">
        <f t="shared" si="7"/>
        <v>44</v>
      </c>
      <c r="G71" s="72">
        <f t="shared" si="4"/>
        <v>0</v>
      </c>
      <c r="H71" s="82" t="s">
        <v>406</v>
      </c>
      <c r="I71" s="76">
        <f t="shared" si="8"/>
        <v>0</v>
      </c>
      <c r="J71" s="82" t="str">
        <f>$B$130</f>
        <v>Carve {0xFD} Model</v>
      </c>
      <c r="K71" s="84" t="s">
        <v>994</v>
      </c>
      <c r="L71" s="54" t="s">
        <v>406</v>
      </c>
    </row>
    <row r="72" spans="2:12">
      <c r="B72" s="47" t="str">
        <f>Strings!B73</f>
        <v>Silf</v>
      </c>
      <c r="C72" s="47" t="str">
        <f>Strings!C73</f>
        <v>Romanda Gun</v>
      </c>
      <c r="D72" s="47" t="str">
        <f t="shared" si="6"/>
        <v/>
      </c>
      <c r="F72" s="72" t="str">
        <f t="shared" si="7"/>
        <v>45</v>
      </c>
      <c r="G72" s="72">
        <f t="shared" si="4"/>
        <v>0</v>
      </c>
      <c r="H72" s="82" t="s">
        <v>406</v>
      </c>
      <c r="I72" s="76">
        <f t="shared" si="8"/>
        <v>0</v>
      </c>
      <c r="J72" s="82" t="str">
        <f>$B$131</f>
        <v>Local Quake</v>
      </c>
      <c r="K72" s="84" t="s">
        <v>995</v>
      </c>
      <c r="L72" s="54" t="s">
        <v>406</v>
      </c>
    </row>
    <row r="73" spans="2:12">
      <c r="B73" s="47" t="str">
        <f>Strings!B74</f>
        <v>Fairy</v>
      </c>
      <c r="C73" s="47" t="str">
        <f>Strings!C74</f>
        <v>Mythril Gun</v>
      </c>
      <c r="D73" s="47" t="str">
        <f t="shared" si="6"/>
        <v/>
      </c>
      <c r="F73" s="72" t="str">
        <f t="shared" si="7"/>
        <v>46</v>
      </c>
      <c r="G73" s="72">
        <f t="shared" si="4"/>
        <v>0</v>
      </c>
      <c r="H73" s="82" t="s">
        <v>406</v>
      </c>
      <c r="I73" s="76">
        <f t="shared" si="8"/>
        <v>0</v>
      </c>
      <c r="J73" s="82" t="str">
        <f>$B$132</f>
        <v>Kamaitachi</v>
      </c>
      <c r="K73" s="84" t="s">
        <v>996</v>
      </c>
      <c r="L73" s="54" t="s">
        <v>406</v>
      </c>
    </row>
    <row r="74" spans="2:12">
      <c r="B74" s="47" t="str">
        <f>Strings!B75</f>
        <v>Lich</v>
      </c>
      <c r="C74" s="47" t="str">
        <f>Strings!C75</f>
        <v>Stone Gun</v>
      </c>
      <c r="D74" s="47" t="str">
        <f t="shared" si="6"/>
        <v/>
      </c>
      <c r="F74" s="72" t="str">
        <f t="shared" si="7"/>
        <v>47</v>
      </c>
      <c r="G74" s="72">
        <f t="shared" si="4"/>
        <v>0</v>
      </c>
      <c r="H74" s="82" t="s">
        <v>406</v>
      </c>
      <c r="I74" s="76">
        <f t="shared" si="8"/>
        <v>0</v>
      </c>
      <c r="J74" s="82" t="str">
        <f>$B$133</f>
        <v>Demon Fire</v>
      </c>
      <c r="K74" s="84" t="s">
        <v>997</v>
      </c>
      <c r="L74" s="54" t="s">
        <v>406</v>
      </c>
    </row>
    <row r="75" spans="2:12">
      <c r="B75" s="47" t="str">
        <f>Strings!B76</f>
        <v>Cyclops</v>
      </c>
      <c r="C75" s="47" t="str">
        <f>Strings!C76</f>
        <v>Blaze Gun</v>
      </c>
      <c r="D75" s="47" t="str">
        <f t="shared" si="6"/>
        <v/>
      </c>
      <c r="F75" s="72" t="str">
        <f t="shared" si="7"/>
        <v>48</v>
      </c>
      <c r="G75" s="72">
        <f t="shared" si="4"/>
        <v>0</v>
      </c>
      <c r="H75" s="82" t="s">
        <v>406</v>
      </c>
      <c r="I75" s="76">
        <f t="shared" si="8"/>
        <v>0</v>
      </c>
      <c r="J75" s="82" t="str">
        <f>$B$134</f>
        <v>Quicksand</v>
      </c>
      <c r="K75" s="84" t="s">
        <v>998</v>
      </c>
      <c r="L75" s="54" t="s">
        <v>406</v>
      </c>
    </row>
    <row r="76" spans="2:12">
      <c r="B76" s="47" t="str">
        <f>Strings!B77</f>
        <v>Zodiac</v>
      </c>
      <c r="C76" s="47" t="str">
        <f>Strings!C77</f>
        <v>Glacier Gun</v>
      </c>
      <c r="D76" s="47" t="str">
        <f t="shared" si="6"/>
        <v/>
      </c>
      <c r="F76" s="72" t="str">
        <f t="shared" si="7"/>
        <v>49</v>
      </c>
      <c r="G76" s="72">
        <f t="shared" ref="G76:G130" si="9">IF(AND(LEN(H76)=0,LEN(J76)=0),1,0)</f>
        <v>0</v>
      </c>
      <c r="H76" s="82" t="s">
        <v>406</v>
      </c>
      <c r="I76" s="76">
        <f t="shared" si="8"/>
        <v>0</v>
      </c>
      <c r="J76" s="82" t="str">
        <f>$B$135</f>
        <v>Sand Storm</v>
      </c>
      <c r="K76" s="84" t="s">
        <v>999</v>
      </c>
      <c r="L76" s="54" t="s">
        <v>406</v>
      </c>
    </row>
    <row r="77" spans="2:12">
      <c r="B77" s="47" t="str">
        <f>Strings!B78</f>
        <v>Asura</v>
      </c>
      <c r="C77" s="47" t="str">
        <f>Strings!C78</f>
        <v>Blast Gun</v>
      </c>
      <c r="D77" s="47" t="str">
        <f t="shared" si="6"/>
        <v/>
      </c>
      <c r="F77" s="72" t="str">
        <f t="shared" si="7"/>
        <v>4A</v>
      </c>
      <c r="G77" s="72">
        <f t="shared" si="9"/>
        <v>0</v>
      </c>
      <c r="H77" s="82" t="s">
        <v>406</v>
      </c>
      <c r="I77" s="76">
        <f t="shared" si="8"/>
        <v>0</v>
      </c>
      <c r="J77" s="82" t="str">
        <f>$B$136</f>
        <v>Blizzard</v>
      </c>
      <c r="K77" s="84" t="s">
        <v>1000</v>
      </c>
      <c r="L77" s="54" t="s">
        <v>406</v>
      </c>
    </row>
    <row r="78" spans="2:12">
      <c r="B78" s="47" t="str">
        <f>Strings!B79</f>
        <v>Koutetsu</v>
      </c>
      <c r="C78" s="47" t="str">
        <f>Strings!C79</f>
        <v>Bow Gun</v>
      </c>
      <c r="D78" s="47" t="str">
        <f t="shared" si="6"/>
        <v/>
      </c>
      <c r="F78" s="72" t="str">
        <f t="shared" si="7"/>
        <v>4B</v>
      </c>
      <c r="G78" s="72">
        <f t="shared" si="9"/>
        <v>0</v>
      </c>
      <c r="H78" s="82" t="s">
        <v>406</v>
      </c>
      <c r="I78" s="76">
        <f t="shared" si="8"/>
        <v>0</v>
      </c>
      <c r="J78" s="82" t="str">
        <f>$B$137</f>
        <v>Gusty Wind</v>
      </c>
      <c r="K78" s="84" t="s">
        <v>1001</v>
      </c>
      <c r="L78" s="54" t="s">
        <v>406</v>
      </c>
    </row>
    <row r="79" spans="2:12">
      <c r="B79" s="47" t="str">
        <f>Strings!B80</f>
        <v>Bizen Boat</v>
      </c>
      <c r="C79" s="47" t="str">
        <f>Strings!C80</f>
        <v>Night Killer</v>
      </c>
      <c r="D79" s="47" t="str">
        <f t="shared" si="6"/>
        <v/>
      </c>
      <c r="F79" s="72" t="str">
        <f t="shared" si="7"/>
        <v>4C</v>
      </c>
      <c r="G79" s="72">
        <f t="shared" si="9"/>
        <v>0</v>
      </c>
      <c r="H79" s="82" t="s">
        <v>406</v>
      </c>
      <c r="I79" s="76">
        <f t="shared" si="8"/>
        <v>0</v>
      </c>
      <c r="J79" s="82" t="str">
        <f>$B$138</f>
        <v>Lava Ball</v>
      </c>
      <c r="K79" s="84" t="s">
        <v>33</v>
      </c>
      <c r="L79" s="54" t="s">
        <v>406</v>
      </c>
    </row>
    <row r="80" spans="2:12">
      <c r="B80" s="47" t="str">
        <f>Strings!B81</f>
        <v>Murasame</v>
      </c>
      <c r="C80" s="47" t="str">
        <f>Strings!C81</f>
        <v>Cross Bow</v>
      </c>
      <c r="D80" s="47" t="str">
        <f t="shared" si="6"/>
        <v/>
      </c>
      <c r="F80" s="72" t="str">
        <f t="shared" si="7"/>
        <v>4D</v>
      </c>
      <c r="G80" s="72">
        <f t="shared" si="9"/>
        <v>0</v>
      </c>
      <c r="H80" s="82" t="s">
        <v>406</v>
      </c>
      <c r="I80" s="76">
        <f t="shared" si="8"/>
        <v>0</v>
      </c>
      <c r="J80" s="82" t="str">
        <f>$B$83</f>
        <v>Muramasa</v>
      </c>
      <c r="K80" s="84" t="s">
        <v>406</v>
      </c>
      <c r="L80" s="54" t="s">
        <v>406</v>
      </c>
    </row>
    <row r="81" spans="2:12">
      <c r="B81" s="47" t="str">
        <f>Strings!B82</f>
        <v>Heaven's Cloud</v>
      </c>
      <c r="C81" s="47" t="str">
        <f>Strings!C82</f>
        <v>Poison Bow</v>
      </c>
      <c r="D81" s="47" t="str">
        <f t="shared" si="6"/>
        <v/>
      </c>
      <c r="F81" s="72" t="str">
        <f t="shared" si="7"/>
        <v>4E</v>
      </c>
      <c r="G81" s="72">
        <f t="shared" si="9"/>
        <v>0</v>
      </c>
      <c r="H81" s="82" t="s">
        <v>406</v>
      </c>
      <c r="I81" s="76">
        <f t="shared" si="8"/>
        <v>0</v>
      </c>
      <c r="J81" s="82" t="str">
        <f>$B$85</f>
        <v>Masamune</v>
      </c>
      <c r="K81" s="84" t="s">
        <v>406</v>
      </c>
      <c r="L81" s="54" t="s">
        <v>406</v>
      </c>
    </row>
    <row r="82" spans="2:12">
      <c r="B82" s="47" t="str">
        <f>Strings!B83</f>
        <v>Kiyomori</v>
      </c>
      <c r="C82" s="47" t="str">
        <f>Strings!C83</f>
        <v>Hunting Bow</v>
      </c>
      <c r="D82" s="47" t="str">
        <f t="shared" si="6"/>
        <v/>
      </c>
      <c r="F82" s="72" t="str">
        <f t="shared" si="7"/>
        <v>4F</v>
      </c>
      <c r="G82" s="72">
        <f t="shared" si="9"/>
        <v>0</v>
      </c>
      <c r="H82" s="82" t="s">
        <v>406</v>
      </c>
      <c r="I82" s="76">
        <f t="shared" si="8"/>
        <v>0</v>
      </c>
      <c r="J82" s="82" t="str">
        <f>$B$150</f>
        <v>Heal</v>
      </c>
      <c r="K82" s="84" t="s">
        <v>406</v>
      </c>
      <c r="L82" s="54" t="s">
        <v>406</v>
      </c>
    </row>
    <row r="83" spans="2:12">
      <c r="B83" s="47" t="str">
        <f>Strings!B84</f>
        <v>Muramasa</v>
      </c>
      <c r="C83" s="47" t="str">
        <f>Strings!C84</f>
        <v>Gastrafitis</v>
      </c>
      <c r="D83" s="47" t="str">
        <f t="shared" si="6"/>
        <v/>
      </c>
      <c r="F83" s="72" t="str">
        <f t="shared" si="7"/>
        <v>50</v>
      </c>
      <c r="G83" s="72">
        <f t="shared" si="9"/>
        <v>0</v>
      </c>
      <c r="H83" s="82" t="s">
        <v>406</v>
      </c>
      <c r="I83" s="76">
        <f t="shared" si="8"/>
        <v>0</v>
      </c>
      <c r="J83" s="82" t="str">
        <f>$B$168</f>
        <v>Deathspell 2</v>
      </c>
      <c r="K83" s="84" t="s">
        <v>406</v>
      </c>
      <c r="L83" s="54" t="s">
        <v>406</v>
      </c>
    </row>
    <row r="84" spans="2:12">
      <c r="B84" s="47" t="str">
        <f>Strings!B85</f>
        <v>Kikuichimoji</v>
      </c>
      <c r="C84" s="47" t="str">
        <f>Strings!C85</f>
        <v>Long Bow</v>
      </c>
      <c r="D84" s="47" t="str">
        <f t="shared" si="6"/>
        <v/>
      </c>
      <c r="F84" s="72" t="str">
        <f t="shared" si="7"/>
        <v>51</v>
      </c>
      <c r="G84" s="72">
        <f t="shared" si="9"/>
        <v>0</v>
      </c>
      <c r="H84" s="82" t="s">
        <v>406</v>
      </c>
      <c r="I84" s="76">
        <f t="shared" si="8"/>
        <v>0</v>
      </c>
      <c r="J84" s="82" t="str">
        <f>$B$169</f>
        <v>Galaxy Stop</v>
      </c>
      <c r="K84" s="84" t="s">
        <v>406</v>
      </c>
      <c r="L84" s="54" t="s">
        <v>406</v>
      </c>
    </row>
    <row r="85" spans="2:12">
      <c r="B85" s="47" t="str">
        <f>Strings!B86</f>
        <v>Masamune</v>
      </c>
      <c r="C85" s="47" t="str">
        <f>Strings!C86</f>
        <v>Silver Bow</v>
      </c>
      <c r="D85" s="47" t="str">
        <f t="shared" si="6"/>
        <v/>
      </c>
      <c r="F85" s="72" t="str">
        <f t="shared" si="7"/>
        <v>52</v>
      </c>
      <c r="G85" s="72">
        <f t="shared" si="9"/>
        <v>0</v>
      </c>
      <c r="H85" s="82" t="s">
        <v>406</v>
      </c>
      <c r="I85" s="76">
        <f t="shared" si="8"/>
        <v>0</v>
      </c>
      <c r="J85" s="82" t="str">
        <f>$B$174&amp;", "&amp;$B$180</f>
        <v>Space Storage, Space Str Back</v>
      </c>
      <c r="K85" s="84" t="s">
        <v>406</v>
      </c>
      <c r="L85" s="54" t="s">
        <v>406</v>
      </c>
    </row>
    <row r="86" spans="2:12">
      <c r="B86" s="47" t="str">
        <f>Strings!B87</f>
        <v>Chirijiraden</v>
      </c>
      <c r="C86" s="47" t="str">
        <f>Strings!C87</f>
        <v>Ice Bow</v>
      </c>
      <c r="D86" s="47" t="str">
        <f t="shared" si="6"/>
        <v/>
      </c>
      <c r="F86" s="72" t="str">
        <f t="shared" si="7"/>
        <v>53</v>
      </c>
      <c r="G86" s="72">
        <f t="shared" si="9"/>
        <v>0</v>
      </c>
      <c r="H86" s="82" t="s">
        <v>406</v>
      </c>
      <c r="I86" s="76">
        <f t="shared" si="8"/>
        <v>0</v>
      </c>
      <c r="J86" s="82" t="str">
        <f>$B$182</f>
        <v>Seal</v>
      </c>
      <c r="K86" s="84" t="s">
        <v>1002</v>
      </c>
      <c r="L86" s="54" t="s">
        <v>406</v>
      </c>
    </row>
    <row r="87" spans="2:12">
      <c r="B87" s="47" t="str">
        <f>Strings!B88</f>
        <v>Angel Song</v>
      </c>
      <c r="C87" s="47" t="str">
        <f>Strings!C88</f>
        <v>Lightning Bow</v>
      </c>
      <c r="D87" s="47" t="str">
        <f t="shared" si="6"/>
        <v/>
      </c>
      <c r="F87" s="72" t="str">
        <f t="shared" si="7"/>
        <v>54</v>
      </c>
      <c r="G87" s="72">
        <f t="shared" si="9"/>
        <v>0</v>
      </c>
      <c r="H87" s="82" t="s">
        <v>406</v>
      </c>
      <c r="I87" s="76">
        <f t="shared" si="8"/>
        <v>0</v>
      </c>
      <c r="J87" s="82" t="str">
        <f>$B$195</f>
        <v>Nightmare</v>
      </c>
      <c r="K87" s="84" t="s">
        <v>406</v>
      </c>
      <c r="L87" s="54" t="s">
        <v>406</v>
      </c>
    </row>
    <row r="88" spans="2:12">
      <c r="B88" s="47" t="str">
        <f>Strings!B89</f>
        <v>Life Song</v>
      </c>
      <c r="C88" s="47" t="str">
        <f>Strings!C89</f>
        <v>Windslash Bow</v>
      </c>
      <c r="D88" s="47" t="str">
        <f t="shared" si="6"/>
        <v/>
      </c>
      <c r="F88" s="72" t="str">
        <f t="shared" si="7"/>
        <v>55</v>
      </c>
      <c r="G88" s="72">
        <f t="shared" si="9"/>
        <v>0</v>
      </c>
      <c r="H88" s="82" t="s">
        <v>406</v>
      </c>
      <c r="I88" s="76">
        <f t="shared" si="8"/>
        <v>0</v>
      </c>
      <c r="J88" s="82" t="str">
        <f>$B$201</f>
        <v>Blood Suck</v>
      </c>
      <c r="K88" s="84" t="s">
        <v>406</v>
      </c>
      <c r="L88" s="54" t="s">
        <v>406</v>
      </c>
    </row>
    <row r="89" spans="2:12">
      <c r="B89" s="47" t="str">
        <f>Strings!B90</f>
        <v>Cheer Song</v>
      </c>
      <c r="C89" s="47" t="str">
        <f>Strings!C90</f>
        <v>Mythril Bow</v>
      </c>
      <c r="D89" s="47" t="str">
        <f t="shared" si="6"/>
        <v/>
      </c>
      <c r="F89" s="72" t="str">
        <f t="shared" si="7"/>
        <v>56</v>
      </c>
      <c r="G89" s="72">
        <f t="shared" si="9"/>
        <v>0</v>
      </c>
      <c r="H89" s="82" t="s">
        <v>406</v>
      </c>
      <c r="I89" s="76">
        <f t="shared" si="8"/>
        <v>0</v>
      </c>
      <c r="J89" s="82" t="str">
        <f>$B$203</f>
        <v>Bio</v>
      </c>
      <c r="K89" s="84" t="s">
        <v>406</v>
      </c>
      <c r="L89" s="54" t="s">
        <v>406</v>
      </c>
    </row>
    <row r="90" spans="2:12">
      <c r="B90" s="47" t="str">
        <f>Strings!B91</f>
        <v>Battle Song</v>
      </c>
      <c r="C90" s="47" t="str">
        <f>Strings!C91</f>
        <v>Ultimus Bow</v>
      </c>
      <c r="D90" s="47" t="str">
        <f t="shared" si="6"/>
        <v/>
      </c>
      <c r="F90" s="72" t="str">
        <f t="shared" si="7"/>
        <v>57</v>
      </c>
      <c r="G90" s="72">
        <f t="shared" si="9"/>
        <v>0</v>
      </c>
      <c r="H90" s="82" t="s">
        <v>406</v>
      </c>
      <c r="I90" s="76">
        <f t="shared" si="8"/>
        <v>0</v>
      </c>
      <c r="J90" s="82" t="str">
        <f>$B$204</f>
        <v>Bio</v>
      </c>
      <c r="K90" s="84" t="s">
        <v>406</v>
      </c>
      <c r="L90" s="54" t="s">
        <v>406</v>
      </c>
    </row>
    <row r="91" spans="2:12">
      <c r="B91" s="47" t="str">
        <f>Strings!B92</f>
        <v>Magic Song</v>
      </c>
      <c r="C91" s="47" t="str">
        <f>Strings!C92</f>
        <v>Yoichi Bow</v>
      </c>
      <c r="D91" s="47" t="str">
        <f t="shared" si="6"/>
        <v/>
      </c>
      <c r="F91" s="72" t="str">
        <f t="shared" si="7"/>
        <v>58</v>
      </c>
      <c r="G91" s="72">
        <f t="shared" si="9"/>
        <v>0</v>
      </c>
      <c r="H91" s="82" t="s">
        <v>406</v>
      </c>
      <c r="I91" s="76">
        <f t="shared" si="8"/>
        <v>0</v>
      </c>
      <c r="J91" s="82" t="str">
        <f>$B$205</f>
        <v>Bio</v>
      </c>
      <c r="K91" s="84" t="s">
        <v>406</v>
      </c>
      <c r="L91" s="54" t="s">
        <v>406</v>
      </c>
    </row>
    <row r="92" spans="2:12">
      <c r="B92" s="47" t="str">
        <f>Strings!B93</f>
        <v>Nameless Song</v>
      </c>
      <c r="C92" s="47" t="str">
        <f>Strings!C93</f>
        <v>Perseus Bow</v>
      </c>
      <c r="D92" s="47" t="str">
        <f t="shared" si="6"/>
        <v/>
      </c>
      <c r="F92" s="72" t="str">
        <f t="shared" si="7"/>
        <v>59</v>
      </c>
      <c r="G92" s="72">
        <f t="shared" si="9"/>
        <v>0</v>
      </c>
      <c r="H92" s="82" t="s">
        <v>406</v>
      </c>
      <c r="I92" s="76">
        <f t="shared" si="8"/>
        <v>0</v>
      </c>
      <c r="J92" s="82" t="str">
        <f>$B$210</f>
        <v>Bio 3</v>
      </c>
      <c r="K92" s="84" t="s">
        <v>406</v>
      </c>
      <c r="L92" s="54" t="s">
        <v>406</v>
      </c>
    </row>
    <row r="93" spans="2:12">
      <c r="B93" s="47" t="str">
        <f>Strings!B94</f>
        <v>Last Song</v>
      </c>
      <c r="C93" s="47" t="str">
        <f>Strings!C94</f>
        <v>Ramia Harp</v>
      </c>
      <c r="D93" s="47" t="str">
        <f t="shared" si="6"/>
        <v/>
      </c>
      <c r="F93" s="72" t="str">
        <f t="shared" si="7"/>
        <v>5A</v>
      </c>
      <c r="G93" s="72">
        <f t="shared" si="9"/>
        <v>0</v>
      </c>
      <c r="H93" s="82" t="s">
        <v>406</v>
      </c>
      <c r="I93" s="76">
        <f t="shared" si="8"/>
        <v>0</v>
      </c>
      <c r="J93" s="82" t="str">
        <f>$B$211</f>
        <v>Bio 3</v>
      </c>
      <c r="K93" s="84" t="s">
        <v>1003</v>
      </c>
      <c r="L93" s="54" t="s">
        <v>406</v>
      </c>
    </row>
    <row r="94" spans="2:12">
      <c r="B94" s="47" t="str">
        <f>Strings!B95</f>
        <v>Witch Hunt</v>
      </c>
      <c r="C94" s="47" t="str">
        <f>Strings!C95</f>
        <v>Bloody Strings</v>
      </c>
      <c r="D94" s="47" t="str">
        <f t="shared" si="6"/>
        <v/>
      </c>
      <c r="F94" s="72" t="str">
        <f t="shared" si="7"/>
        <v>5B</v>
      </c>
      <c r="G94" s="72">
        <f t="shared" si="9"/>
        <v>0</v>
      </c>
      <c r="H94" s="82" t="s">
        <v>406</v>
      </c>
      <c r="I94" s="76">
        <f t="shared" si="8"/>
        <v>0</v>
      </c>
      <c r="J94" s="82" t="str">
        <f>$B$212</f>
        <v>Bio 3</v>
      </c>
      <c r="K94" s="84" t="s">
        <v>406</v>
      </c>
      <c r="L94" s="54" t="s">
        <v>406</v>
      </c>
    </row>
    <row r="95" spans="2:12">
      <c r="B95" s="47" t="str">
        <f>Strings!B96</f>
        <v>Wiznaibus</v>
      </c>
      <c r="C95" s="47" t="str">
        <f>Strings!C96</f>
        <v>Fairy Harp</v>
      </c>
      <c r="D95" s="47" t="str">
        <f t="shared" si="6"/>
        <v/>
      </c>
      <c r="F95" s="72" t="str">
        <f t="shared" si="7"/>
        <v>5C</v>
      </c>
      <c r="G95" s="72">
        <f t="shared" si="9"/>
        <v>0</v>
      </c>
      <c r="H95" s="82" t="s">
        <v>406</v>
      </c>
      <c r="I95" s="76">
        <f t="shared" si="8"/>
        <v>0</v>
      </c>
      <c r="J95" s="82" t="str">
        <f>$B$213</f>
        <v>Mbarrier</v>
      </c>
      <c r="K95" s="84" t="s">
        <v>406</v>
      </c>
      <c r="L95" s="54" t="s">
        <v>406</v>
      </c>
    </row>
    <row r="96" spans="2:12">
      <c r="B96" s="47" t="str">
        <f>Strings!B97</f>
        <v>Slow Dance</v>
      </c>
      <c r="C96" s="47" t="str">
        <f>Strings!C97</f>
        <v>Battle Dict</v>
      </c>
      <c r="D96" s="47" t="str">
        <f t="shared" si="6"/>
        <v/>
      </c>
      <c r="F96" s="72" t="str">
        <f t="shared" si="7"/>
        <v>5D</v>
      </c>
      <c r="G96" s="72">
        <f t="shared" si="9"/>
        <v>0</v>
      </c>
      <c r="H96" s="82" t="s">
        <v>406</v>
      </c>
      <c r="I96" s="76">
        <f t="shared" si="8"/>
        <v>0</v>
      </c>
      <c r="J96" s="82" t="str">
        <f>$B$216</f>
        <v>Seal Evil</v>
      </c>
      <c r="K96" s="84" t="s">
        <v>1004</v>
      </c>
      <c r="L96" s="54" t="s">
        <v>406</v>
      </c>
    </row>
    <row r="97" spans="2:12">
      <c r="B97" s="47" t="str">
        <f>Strings!B98</f>
        <v>Polka Polka</v>
      </c>
      <c r="C97" s="47" t="str">
        <f>Strings!C98</f>
        <v>Monster Dict</v>
      </c>
      <c r="D97" s="47" t="str">
        <f t="shared" si="6"/>
        <v/>
      </c>
      <c r="F97" s="72" t="str">
        <f t="shared" si="7"/>
        <v>5E</v>
      </c>
      <c r="G97" s="72">
        <f t="shared" si="9"/>
        <v>0</v>
      </c>
      <c r="H97" s="82" t="s">
        <v>406</v>
      </c>
      <c r="I97" s="76">
        <f t="shared" si="8"/>
        <v>0</v>
      </c>
      <c r="J97" s="82" t="str">
        <f>$B$253</f>
        <v>Dragon Care</v>
      </c>
      <c r="K97" s="84" t="s">
        <v>406</v>
      </c>
      <c r="L97" s="54" t="s">
        <v>406</v>
      </c>
    </row>
    <row r="98" spans="2:12">
      <c r="B98" s="47" t="str">
        <f>Strings!B99</f>
        <v>Disillusion</v>
      </c>
      <c r="C98" s="47" t="str">
        <f>Strings!C99</f>
        <v>Papyrus Plate</v>
      </c>
      <c r="D98" s="47" t="str">
        <f t="shared" si="6"/>
        <v/>
      </c>
      <c r="F98" s="72" t="str">
        <f t="shared" si="7"/>
        <v>5F</v>
      </c>
      <c r="G98" s="72">
        <f t="shared" si="9"/>
        <v>0</v>
      </c>
      <c r="H98" s="82" t="s">
        <v>406</v>
      </c>
      <c r="I98" s="76">
        <f t="shared" si="8"/>
        <v>0</v>
      </c>
      <c r="J98" s="82" t="str">
        <f>$B$263</f>
        <v>Finish Touch</v>
      </c>
      <c r="K98" s="84" t="s">
        <v>406</v>
      </c>
      <c r="L98" s="54" t="s">
        <v>406</v>
      </c>
    </row>
    <row r="99" spans="2:12">
      <c r="B99" s="47" t="str">
        <f>Strings!B100</f>
        <v>Nameless Dance</v>
      </c>
      <c r="C99" s="47" t="str">
        <f>Strings!C100</f>
        <v>Madlemgen</v>
      </c>
      <c r="D99" s="47" t="str">
        <f t="shared" ref="D99:D130" si="10">IF(AND(LEN(H99)=0,LEN(J99)=0),F99&amp;", ","")</f>
        <v/>
      </c>
      <c r="F99" s="72" t="str">
        <f t="shared" si="7"/>
        <v>60</v>
      </c>
      <c r="G99" s="72">
        <f t="shared" si="9"/>
        <v>0</v>
      </c>
      <c r="H99" s="82" t="s">
        <v>406</v>
      </c>
      <c r="I99" s="76">
        <f t="shared" si="8"/>
        <v>0</v>
      </c>
      <c r="J99" s="82" t="str">
        <f>$B$315</f>
        <v>Please Eat</v>
      </c>
      <c r="K99" s="84" t="s">
        <v>406</v>
      </c>
      <c r="L99" s="54" t="s">
        <v>406</v>
      </c>
    </row>
    <row r="100" spans="2:12">
      <c r="B100" s="47" t="str">
        <f>Strings!B101</f>
        <v>Last Dance</v>
      </c>
      <c r="C100" s="47" t="str">
        <f>Strings!C101</f>
        <v>Javelin</v>
      </c>
      <c r="D100" s="47" t="str">
        <f t="shared" si="10"/>
        <v/>
      </c>
      <c r="F100" s="72" t="str">
        <f t="shared" si="7"/>
        <v>61</v>
      </c>
      <c r="G100" s="72">
        <f t="shared" si="9"/>
        <v>0</v>
      </c>
      <c r="H100" s="82" t="s">
        <v>406</v>
      </c>
      <c r="I100" s="76">
        <f t="shared" si="8"/>
        <v>0</v>
      </c>
      <c r="J100" s="82" t="str">
        <f>$B$206</f>
        <v>Bio 2</v>
      </c>
      <c r="K100" s="84" t="s">
        <v>1005</v>
      </c>
      <c r="L100" s="54" t="s">
        <v>406</v>
      </c>
    </row>
    <row r="101" spans="2:12">
      <c r="B101" s="47" t="str">
        <f>Strings!B102</f>
        <v>Spin Fist</v>
      </c>
      <c r="C101" s="47" t="str">
        <f>Strings!C102</f>
        <v>Spear</v>
      </c>
      <c r="D101" s="47" t="str">
        <f t="shared" si="10"/>
        <v/>
      </c>
      <c r="F101" s="72" t="str">
        <f t="shared" si="7"/>
        <v>62</v>
      </c>
      <c r="G101" s="72">
        <f t="shared" si="9"/>
        <v>0</v>
      </c>
      <c r="H101" s="82" t="s">
        <v>406</v>
      </c>
      <c r="I101" s="76">
        <f t="shared" si="8"/>
        <v>0</v>
      </c>
      <c r="J101" s="82" t="str">
        <f>$B$196&amp;", "&amp;$B$207</f>
        <v>Death Cold, Bio 2</v>
      </c>
      <c r="K101" s="84" t="s">
        <v>1006</v>
      </c>
      <c r="L101" s="54" t="s">
        <v>406</v>
      </c>
    </row>
    <row r="102" spans="2:12">
      <c r="B102" s="47" t="str">
        <f>Strings!B103</f>
        <v>Repeating Fist</v>
      </c>
      <c r="C102" s="47" t="str">
        <f>Strings!C103</f>
        <v>Mythril Spear</v>
      </c>
      <c r="D102" s="47" t="str">
        <f t="shared" si="10"/>
        <v/>
      </c>
      <c r="F102" s="72" t="str">
        <f t="shared" si="7"/>
        <v>63</v>
      </c>
      <c r="G102" s="72">
        <f t="shared" si="9"/>
        <v>0</v>
      </c>
      <c r="H102" s="82" t="s">
        <v>406</v>
      </c>
      <c r="I102" s="76">
        <f t="shared" si="8"/>
        <v>0</v>
      </c>
      <c r="J102" s="82" t="str">
        <f>$B$208</f>
        <v>Bio 2</v>
      </c>
      <c r="K102" s="84" t="s">
        <v>1007</v>
      </c>
      <c r="L102" s="54" t="s">
        <v>406</v>
      </c>
    </row>
    <row r="103" spans="2:12">
      <c r="B103" s="47" t="str">
        <f>Strings!B104</f>
        <v>Wave Fist</v>
      </c>
      <c r="C103" s="47" t="str">
        <f>Strings!C104</f>
        <v>Partisan</v>
      </c>
      <c r="D103" s="47" t="str">
        <f t="shared" si="10"/>
        <v/>
      </c>
      <c r="F103" s="72" t="str">
        <f t="shared" si="7"/>
        <v>64</v>
      </c>
      <c r="G103" s="72">
        <f t="shared" si="9"/>
        <v>0</v>
      </c>
      <c r="H103" s="82" t="s">
        <v>406</v>
      </c>
      <c r="I103" s="76">
        <f t="shared" si="8"/>
        <v>0</v>
      </c>
      <c r="J103" s="82" t="str">
        <f>$B$269</f>
        <v>Choco Esuna</v>
      </c>
      <c r="K103" s="84" t="s">
        <v>406</v>
      </c>
      <c r="L103" s="54" t="s">
        <v>406</v>
      </c>
    </row>
    <row r="104" spans="2:12">
      <c r="B104" s="47" t="str">
        <f>Strings!B105</f>
        <v>Earth Slash</v>
      </c>
      <c r="C104" s="47" t="str">
        <f>Strings!C105</f>
        <v>Oberisk</v>
      </c>
      <c r="D104" s="47" t="str">
        <f t="shared" si="10"/>
        <v/>
      </c>
      <c r="F104" s="72" t="str">
        <f t="shared" si="7"/>
        <v>65</v>
      </c>
      <c r="G104" s="72">
        <f t="shared" si="9"/>
        <v>0</v>
      </c>
      <c r="H104" s="82" t="s">
        <v>406</v>
      </c>
      <c r="I104" s="76">
        <f t="shared" si="8"/>
        <v>0</v>
      </c>
      <c r="J104" s="82" t="str">
        <f>$B$278</f>
        <v>Self Destruct</v>
      </c>
      <c r="K104" s="84" t="s">
        <v>1008</v>
      </c>
      <c r="L104" s="54" t="s">
        <v>406</v>
      </c>
    </row>
    <row r="105" spans="2:12">
      <c r="B105" s="47" t="str">
        <f>Strings!B106</f>
        <v>Secret Fist</v>
      </c>
      <c r="C105" s="47" t="str">
        <f>Strings!C106</f>
        <v>Holy Lance</v>
      </c>
      <c r="D105" s="47" t="str">
        <f t="shared" si="10"/>
        <v/>
      </c>
      <c r="F105" s="72" t="str">
        <f t="shared" si="7"/>
        <v>66</v>
      </c>
      <c r="G105" s="72">
        <f t="shared" si="9"/>
        <v>0</v>
      </c>
      <c r="H105" s="82" t="s">
        <v>406</v>
      </c>
      <c r="I105" s="76">
        <f t="shared" si="8"/>
        <v>0</v>
      </c>
      <c r="J105" s="82" t="str">
        <f>$B$283</f>
        <v>Blaster</v>
      </c>
      <c r="K105" s="84" t="s">
        <v>406</v>
      </c>
      <c r="L105" s="54" t="s">
        <v>406</v>
      </c>
    </row>
    <row r="106" spans="2:12">
      <c r="B106" s="47" t="str">
        <f>Strings!B107</f>
        <v>Stigma Magic</v>
      </c>
      <c r="C106" s="47" t="str">
        <f>Strings!C107</f>
        <v>Dragon Whisker</v>
      </c>
      <c r="D106" s="47" t="str">
        <f t="shared" si="10"/>
        <v/>
      </c>
      <c r="F106" s="72" t="str">
        <f t="shared" si="7"/>
        <v>67</v>
      </c>
      <c r="G106" s="72">
        <f t="shared" si="9"/>
        <v>0</v>
      </c>
      <c r="H106" s="82" t="s">
        <v>406</v>
      </c>
      <c r="I106" s="76">
        <f t="shared" si="8"/>
        <v>0</v>
      </c>
      <c r="J106" s="82" t="str">
        <f>$B$289</f>
        <v>Mind Blast</v>
      </c>
      <c r="K106" s="84" t="s">
        <v>406</v>
      </c>
      <c r="L106" s="54" t="s">
        <v>406</v>
      </c>
    </row>
    <row r="107" spans="2:12">
      <c r="B107" s="47" t="str">
        <f>Strings!B108</f>
        <v>Chakra</v>
      </c>
      <c r="C107" s="47" t="str">
        <f>Strings!C108</f>
        <v>Javelin</v>
      </c>
      <c r="D107" s="47" t="str">
        <f t="shared" si="10"/>
        <v/>
      </c>
      <c r="F107" s="72" t="str">
        <f t="shared" si="7"/>
        <v>68</v>
      </c>
      <c r="G107" s="72">
        <f t="shared" si="9"/>
        <v>0</v>
      </c>
      <c r="H107" s="82" t="s">
        <v>406</v>
      </c>
      <c r="I107" s="76">
        <f t="shared" si="8"/>
        <v>0</v>
      </c>
      <c r="J107" s="82" t="str">
        <f>$B$314</f>
        <v>Pooh-</v>
      </c>
      <c r="K107" s="84" t="s">
        <v>406</v>
      </c>
      <c r="L107" s="54" t="s">
        <v>406</v>
      </c>
    </row>
    <row r="108" spans="2:12">
      <c r="B108" s="47" t="str">
        <f>Strings!B109</f>
        <v>Revive</v>
      </c>
      <c r="C108" s="47" t="str">
        <f>Strings!C109</f>
        <v>Cypress Rod</v>
      </c>
      <c r="D108" s="47" t="str">
        <f t="shared" si="10"/>
        <v/>
      </c>
      <c r="F108" s="72" t="str">
        <f t="shared" si="7"/>
        <v>69</v>
      </c>
      <c r="G108" s="72">
        <f t="shared" si="9"/>
        <v>0</v>
      </c>
      <c r="H108" s="82" t="s">
        <v>406</v>
      </c>
      <c r="I108" s="76">
        <f t="shared" si="8"/>
        <v>0</v>
      </c>
      <c r="J108" s="82" t="str">
        <f>$B$329&amp;", "&amp;$B$357</f>
        <v>Bad Bracelet, Parasite</v>
      </c>
      <c r="K108" s="84" t="s">
        <v>406</v>
      </c>
      <c r="L108" s="54" t="s">
        <v>406</v>
      </c>
    </row>
    <row r="109" spans="2:12">
      <c r="B109" s="47" t="str">
        <f>Strings!B110</f>
        <v>Gil Taking</v>
      </c>
      <c r="C109" s="47" t="str">
        <f>Strings!C110</f>
        <v>Battle Bamboo</v>
      </c>
      <c r="D109" s="47" t="str">
        <f t="shared" si="10"/>
        <v/>
      </c>
      <c r="F109" s="72" t="str">
        <f t="shared" si="7"/>
        <v>6A</v>
      </c>
      <c r="G109" s="72">
        <f t="shared" si="9"/>
        <v>0</v>
      </c>
      <c r="H109" s="82" t="s">
        <v>406</v>
      </c>
      <c r="I109" s="76">
        <f t="shared" si="8"/>
        <v>0</v>
      </c>
      <c r="J109" s="82" t="str">
        <f>$B$351</f>
        <v>Grand Cross</v>
      </c>
      <c r="K109" s="84" t="s">
        <v>406</v>
      </c>
      <c r="L109" s="54" t="s">
        <v>406</v>
      </c>
    </row>
    <row r="110" spans="2:12">
      <c r="B110" s="47" t="str">
        <f>Strings!B111</f>
        <v>Steal Heart</v>
      </c>
      <c r="C110" s="47" t="str">
        <f>Strings!C111</f>
        <v>Musk Rod</v>
      </c>
      <c r="D110" s="47" t="str">
        <f t="shared" si="10"/>
        <v/>
      </c>
      <c r="F110" s="72" t="str">
        <f t="shared" si="7"/>
        <v>6B</v>
      </c>
      <c r="G110" s="72">
        <f t="shared" si="9"/>
        <v>0</v>
      </c>
      <c r="H110" s="82" t="s">
        <v>406</v>
      </c>
      <c r="I110" s="76">
        <f t="shared" si="8"/>
        <v>0</v>
      </c>
      <c r="J110" s="82" t="str">
        <f>$B$285</f>
        <v>Blood Suck</v>
      </c>
      <c r="K110" s="84" t="s">
        <v>406</v>
      </c>
      <c r="L110" s="54" t="s">
        <v>406</v>
      </c>
    </row>
    <row r="111" spans="2:12">
      <c r="B111" s="47" t="str">
        <f>Strings!B112</f>
        <v>Steal Helmet</v>
      </c>
      <c r="C111" s="47" t="str">
        <f>Strings!C112</f>
        <v>Iron Fan</v>
      </c>
      <c r="D111" s="47" t="str">
        <f t="shared" si="10"/>
        <v/>
      </c>
      <c r="F111" s="72" t="str">
        <f t="shared" si="7"/>
        <v>6C</v>
      </c>
      <c r="G111" s="72">
        <f t="shared" si="9"/>
        <v>0</v>
      </c>
      <c r="H111" s="82" t="s">
        <v>406</v>
      </c>
      <c r="I111" s="76">
        <f t="shared" si="8"/>
        <v>0</v>
      </c>
      <c r="J111" s="82" t="str">
        <f>$B$297</f>
        <v>Zombie Touch</v>
      </c>
      <c r="K111" s="84" t="s">
        <v>1009</v>
      </c>
      <c r="L111" s="54" t="s">
        <v>406</v>
      </c>
    </row>
    <row r="112" spans="2:12">
      <c r="B112" s="47" t="str">
        <f>Strings!B113</f>
        <v>Steal Armor</v>
      </c>
      <c r="C112" s="47" t="str">
        <f>Strings!C113</f>
        <v>Gokuu Rod</v>
      </c>
      <c r="D112" s="47" t="str">
        <f t="shared" si="10"/>
        <v/>
      </c>
      <c r="F112" s="72" t="str">
        <f t="shared" si="7"/>
        <v>6D</v>
      </c>
      <c r="G112" s="72">
        <f t="shared" si="9"/>
        <v>0</v>
      </c>
      <c r="H112" s="82" t="s">
        <v>406</v>
      </c>
      <c r="I112" s="76">
        <f t="shared" si="8"/>
        <v>0</v>
      </c>
      <c r="J112" s="82" t="str">
        <f>$B$298</f>
        <v>Sleep Touch</v>
      </c>
      <c r="K112" s="84" t="s">
        <v>1010</v>
      </c>
      <c r="L112" s="54" t="s">
        <v>406</v>
      </c>
    </row>
    <row r="113" spans="2:12">
      <c r="B113" s="47" t="str">
        <f>Strings!B114</f>
        <v>Steal Shield</v>
      </c>
      <c r="C113" s="47" t="str">
        <f>Strings!C114</f>
        <v>Ivory Rod</v>
      </c>
      <c r="D113" s="47" t="str">
        <f t="shared" si="10"/>
        <v/>
      </c>
      <c r="F113" s="72" t="str">
        <f t="shared" si="7"/>
        <v>6E</v>
      </c>
      <c r="G113" s="72">
        <f t="shared" si="9"/>
        <v>0</v>
      </c>
      <c r="H113" s="82" t="s">
        <v>406</v>
      </c>
      <c r="I113" s="76">
        <f t="shared" si="8"/>
        <v>0</v>
      </c>
      <c r="J113" s="82" t="str">
        <f>$B$300</f>
        <v>Grease Touch</v>
      </c>
      <c r="K113" s="84" t="s">
        <v>1011</v>
      </c>
      <c r="L113" s="54" t="s">
        <v>406</v>
      </c>
    </row>
    <row r="114" spans="2:12">
      <c r="B114" s="47" t="str">
        <f>Strings!B115</f>
        <v>Steal Weapon</v>
      </c>
      <c r="C114" s="47" t="str">
        <f>Strings!C115</f>
        <v>Octagon Rod</v>
      </c>
      <c r="D114" s="47" t="str">
        <f t="shared" si="10"/>
        <v/>
      </c>
      <c r="F114" s="72" t="str">
        <f t="shared" si="7"/>
        <v>6F</v>
      </c>
      <c r="G114" s="72">
        <f t="shared" si="9"/>
        <v>0</v>
      </c>
      <c r="H114" s="82" t="s">
        <v>406</v>
      </c>
      <c r="I114" s="76">
        <f t="shared" si="8"/>
        <v>0</v>
      </c>
      <c r="J114" s="82" t="str">
        <f>$B$302</f>
        <v>Look of Devil</v>
      </c>
      <c r="K114" s="84" t="s">
        <v>406</v>
      </c>
      <c r="L114" s="54" t="s">
        <v>406</v>
      </c>
    </row>
    <row r="115" spans="2:12">
      <c r="B115" s="47" t="str">
        <f>Strings!B116</f>
        <v>Steal Accessry</v>
      </c>
      <c r="C115" s="47" t="str">
        <f>Strings!C116</f>
        <v>Whale Whisker</v>
      </c>
      <c r="D115" s="47" t="str">
        <f t="shared" si="10"/>
        <v/>
      </c>
      <c r="F115" s="72" t="str">
        <f t="shared" si="7"/>
        <v>70</v>
      </c>
      <c r="G115" s="72">
        <f t="shared" si="9"/>
        <v>0</v>
      </c>
      <c r="H115" s="82" t="s">
        <v>406</v>
      </c>
      <c r="I115" s="76">
        <f t="shared" si="8"/>
        <v>0</v>
      </c>
      <c r="J115" s="82" t="str">
        <f>$B$307</f>
        <v>Beak</v>
      </c>
      <c r="K115" s="84" t="s">
        <v>1012</v>
      </c>
      <c r="L115" s="54" t="s">
        <v>406</v>
      </c>
    </row>
    <row r="116" spans="2:12">
      <c r="B116" s="47" t="str">
        <f>Strings!B117</f>
        <v>Steal Exp</v>
      </c>
      <c r="C116" s="47" t="str">
        <f>Strings!C117</f>
        <v>C Bag</v>
      </c>
      <c r="D116" s="47" t="str">
        <f t="shared" si="10"/>
        <v/>
      </c>
      <c r="F116" s="72" t="str">
        <f t="shared" si="7"/>
        <v>71</v>
      </c>
      <c r="G116" s="72">
        <f t="shared" si="9"/>
        <v>0</v>
      </c>
      <c r="H116" s="82" t="s">
        <v>406</v>
      </c>
      <c r="I116" s="76">
        <f t="shared" si="8"/>
        <v>0</v>
      </c>
      <c r="J116" s="82" t="str">
        <f>$B$345</f>
        <v>Dark Whisper</v>
      </c>
      <c r="K116" s="84" t="s">
        <v>406</v>
      </c>
      <c r="L116" s="54" t="s">
        <v>406</v>
      </c>
    </row>
    <row r="117" spans="2:12">
      <c r="B117" s="47" t="str">
        <f>Strings!B118</f>
        <v>Invitation</v>
      </c>
      <c r="C117" s="47" t="str">
        <f>Strings!C118</f>
        <v>FS Bag</v>
      </c>
      <c r="D117" s="47" t="str">
        <f t="shared" si="10"/>
        <v/>
      </c>
      <c r="F117" s="72" t="str">
        <f t="shared" si="7"/>
        <v>72</v>
      </c>
      <c r="G117" s="72">
        <f t="shared" si="9"/>
        <v>0</v>
      </c>
      <c r="H117" s="82" t="s">
        <v>406</v>
      </c>
      <c r="I117" s="76">
        <f t="shared" si="8"/>
        <v>0</v>
      </c>
      <c r="J117" s="82" t="str">
        <f>$B$188&amp;", "&amp;$B$209</f>
        <v>Seal, Bio 2</v>
      </c>
      <c r="K117" s="84" t="s">
        <v>1013</v>
      </c>
      <c r="L117" s="54" t="s">
        <v>406</v>
      </c>
    </row>
    <row r="118" spans="2:12">
      <c r="B118" s="47" t="str">
        <f>Strings!B119</f>
        <v>Persuade</v>
      </c>
      <c r="C118" s="47" t="str">
        <f>Strings!C119</f>
        <v>P Bag</v>
      </c>
      <c r="D118" s="47" t="str">
        <f t="shared" si="10"/>
        <v/>
      </c>
      <c r="F118" s="72" t="str">
        <f t="shared" si="7"/>
        <v>73</v>
      </c>
      <c r="G118" s="72">
        <f t="shared" si="9"/>
        <v>0</v>
      </c>
      <c r="H118" s="82" t="s">
        <v>406</v>
      </c>
      <c r="I118" s="76">
        <f t="shared" si="8"/>
        <v>0</v>
      </c>
      <c r="J118" s="82" t="str">
        <f>$B$30</f>
        <v>Frog</v>
      </c>
      <c r="K118" s="84" t="s">
        <v>1014</v>
      </c>
      <c r="L118" s="54" t="s">
        <v>406</v>
      </c>
    </row>
    <row r="119" spans="2:12">
      <c r="B119" s="47" t="str">
        <f>Strings!B120</f>
        <v>Praise</v>
      </c>
      <c r="C119" s="47" t="str">
        <f>Strings!C120</f>
        <v>H Bag</v>
      </c>
      <c r="D119" s="47" t="str">
        <f t="shared" si="10"/>
        <v/>
      </c>
      <c r="F119" s="72" t="str">
        <f t="shared" si="7"/>
        <v>74</v>
      </c>
      <c r="G119" s="72">
        <f t="shared" si="9"/>
        <v>0</v>
      </c>
      <c r="H119" s="82" t="s">
        <v>406</v>
      </c>
      <c r="I119" s="76">
        <f t="shared" si="8"/>
        <v>0</v>
      </c>
      <c r="J119" s="82" t="str">
        <f>$B$347</f>
        <v>Poison Frog</v>
      </c>
      <c r="K119" s="84" t="s">
        <v>406</v>
      </c>
      <c r="L119" s="54" t="s">
        <v>406</v>
      </c>
    </row>
    <row r="120" spans="2:12">
      <c r="B120" s="47" t="str">
        <f>Strings!B121</f>
        <v>Threaten</v>
      </c>
      <c r="C120" s="47" t="str">
        <f>Strings!C121</f>
        <v>Persia</v>
      </c>
      <c r="D120" s="47" t="str">
        <f t="shared" si="10"/>
        <v/>
      </c>
      <c r="F120" s="72" t="str">
        <f t="shared" si="7"/>
        <v>75</v>
      </c>
      <c r="G120" s="72">
        <f t="shared" si="9"/>
        <v>0</v>
      </c>
      <c r="H120" s="82" t="s">
        <v>406</v>
      </c>
      <c r="I120" s="76">
        <f t="shared" si="8"/>
        <v>0</v>
      </c>
      <c r="J120" s="82" t="str">
        <f>$B$156</f>
        <v>Stasis Sword</v>
      </c>
      <c r="K120" s="84" t="s">
        <v>406</v>
      </c>
      <c r="L120" s="54" t="s">
        <v>406</v>
      </c>
    </row>
    <row r="121" spans="2:12">
      <c r="B121" s="47" t="str">
        <f>Strings!B122</f>
        <v>Preach</v>
      </c>
      <c r="C121" s="47" t="str">
        <f>Strings!C122</f>
        <v>Cashmere</v>
      </c>
      <c r="D121" s="47" t="str">
        <f t="shared" si="10"/>
        <v/>
      </c>
      <c r="F121" s="72" t="str">
        <f t="shared" si="7"/>
        <v>76</v>
      </c>
      <c r="G121" s="72">
        <f t="shared" si="9"/>
        <v>0</v>
      </c>
      <c r="H121" s="82" t="s">
        <v>406</v>
      </c>
      <c r="I121" s="76">
        <f t="shared" si="8"/>
        <v>0</v>
      </c>
      <c r="J121" s="82" t="str">
        <f>$B$157</f>
        <v>Split Punch</v>
      </c>
      <c r="K121" s="84" t="s">
        <v>406</v>
      </c>
      <c r="L121" s="54" t="s">
        <v>406</v>
      </c>
    </row>
    <row r="122" spans="2:12">
      <c r="B122" s="47" t="str">
        <f>Strings!B123</f>
        <v>Solution</v>
      </c>
      <c r="C122" s="47" t="str">
        <f>Strings!C123</f>
        <v>Ryozan Silk</v>
      </c>
      <c r="D122" s="47" t="str">
        <f t="shared" si="10"/>
        <v/>
      </c>
      <c r="F122" s="72" t="str">
        <f t="shared" si="7"/>
        <v>77</v>
      </c>
      <c r="G122" s="72">
        <f t="shared" si="9"/>
        <v>0</v>
      </c>
      <c r="H122" s="82" t="s">
        <v>406</v>
      </c>
      <c r="I122" s="76">
        <f t="shared" si="8"/>
        <v>0</v>
      </c>
      <c r="J122" s="82" t="str">
        <f>$B$158</f>
        <v>Crush Punch</v>
      </c>
      <c r="K122" s="84" t="s">
        <v>1015</v>
      </c>
      <c r="L122" s="54" t="s">
        <v>406</v>
      </c>
    </row>
    <row r="123" spans="2:12">
      <c r="B123" s="47" t="str">
        <f>Strings!B124</f>
        <v>Death Sentence</v>
      </c>
      <c r="C123" s="47" t="str">
        <f>Strings!C124</f>
        <v>Shuriken</v>
      </c>
      <c r="D123" s="47" t="str">
        <f t="shared" si="10"/>
        <v/>
      </c>
      <c r="F123" s="72" t="str">
        <f t="shared" si="7"/>
        <v>78</v>
      </c>
      <c r="G123" s="72">
        <f t="shared" si="9"/>
        <v>0</v>
      </c>
      <c r="H123" s="82" t="s">
        <v>406</v>
      </c>
      <c r="I123" s="76">
        <f t="shared" si="8"/>
        <v>0</v>
      </c>
      <c r="J123" s="82" t="str">
        <f>$B$159</f>
        <v>Lightning Stab</v>
      </c>
      <c r="K123" s="84" t="s">
        <v>406</v>
      </c>
      <c r="L123" s="54" t="s">
        <v>406</v>
      </c>
    </row>
    <row r="124" spans="2:12">
      <c r="B124" s="47" t="str">
        <f>Strings!B125</f>
        <v>Negotiate</v>
      </c>
      <c r="C124" s="47" t="str">
        <f>Strings!C125</f>
        <v>Magic Shuriken</v>
      </c>
      <c r="D124" s="47" t="str">
        <f t="shared" si="10"/>
        <v/>
      </c>
      <c r="F124" s="72" t="str">
        <f t="shared" si="7"/>
        <v>79</v>
      </c>
      <c r="G124" s="72">
        <f t="shared" si="9"/>
        <v>0</v>
      </c>
      <c r="H124" s="82" t="s">
        <v>406</v>
      </c>
      <c r="I124" s="76">
        <f t="shared" si="8"/>
        <v>0</v>
      </c>
      <c r="J124" s="82" t="str">
        <f>$B$160</f>
        <v>Holy Explosion</v>
      </c>
      <c r="K124" s="84" t="s">
        <v>406</v>
      </c>
      <c r="L124" s="54" t="s">
        <v>406</v>
      </c>
    </row>
    <row r="125" spans="2:12">
      <c r="B125" s="47" t="str">
        <f>Strings!B126</f>
        <v>Insult</v>
      </c>
      <c r="C125" s="47" t="str">
        <f>Strings!C126</f>
        <v>Yagyu Darkness</v>
      </c>
      <c r="D125" s="47" t="str">
        <f t="shared" si="10"/>
        <v xml:space="preserve">7A, </v>
      </c>
      <c r="F125" s="72" t="str">
        <f t="shared" si="7"/>
        <v>7A</v>
      </c>
      <c r="G125" s="72">
        <f t="shared" si="9"/>
        <v>1</v>
      </c>
      <c r="H125" s="82" t="s">
        <v>406</v>
      </c>
      <c r="I125" s="76">
        <f t="shared" si="8"/>
        <v>1</v>
      </c>
      <c r="J125" s="82" t="s">
        <v>406</v>
      </c>
      <c r="K125" s="84" t="s">
        <v>1016</v>
      </c>
      <c r="L125" s="54" t="s">
        <v>406</v>
      </c>
    </row>
    <row r="126" spans="2:12">
      <c r="B126" s="47" t="str">
        <f>Strings!B127</f>
        <v>Mimic Daravon</v>
      </c>
      <c r="C126" s="47" t="str">
        <f>Strings!C127</f>
        <v>Fire Ball</v>
      </c>
      <c r="D126" s="47" t="str">
        <f t="shared" si="10"/>
        <v xml:space="preserve">7B, </v>
      </c>
      <c r="F126" s="72" t="str">
        <f t="shared" si="7"/>
        <v>7B</v>
      </c>
      <c r="G126" s="72">
        <f t="shared" si="9"/>
        <v>1</v>
      </c>
      <c r="H126" s="82" t="s">
        <v>406</v>
      </c>
      <c r="I126" s="76">
        <f t="shared" si="8"/>
        <v>1</v>
      </c>
      <c r="J126" s="82" t="s">
        <v>406</v>
      </c>
      <c r="K126" s="84" t="s">
        <v>1017</v>
      </c>
      <c r="L126" s="54" t="s">
        <v>406</v>
      </c>
    </row>
    <row r="127" spans="2:12">
      <c r="B127" s="47" t="str">
        <f>Strings!B128</f>
        <v>Pitfall</v>
      </c>
      <c r="C127" s="47" t="str">
        <f>Strings!C128</f>
        <v>Water Ball</v>
      </c>
      <c r="D127" s="47" t="str">
        <f t="shared" si="10"/>
        <v xml:space="preserve">7C, </v>
      </c>
      <c r="F127" s="72" t="str">
        <f t="shared" si="7"/>
        <v>7C</v>
      </c>
      <c r="G127" s="72">
        <f t="shared" si="9"/>
        <v>1</v>
      </c>
      <c r="H127" s="82" t="s">
        <v>406</v>
      </c>
      <c r="I127" s="76">
        <f t="shared" si="8"/>
        <v>1</v>
      </c>
      <c r="J127" s="82" t="s">
        <v>406</v>
      </c>
      <c r="K127" s="84" t="s">
        <v>1018</v>
      </c>
      <c r="L127" s="54" t="s">
        <v>406</v>
      </c>
    </row>
    <row r="128" spans="2:12">
      <c r="B128" s="47" t="str">
        <f>Strings!B129</f>
        <v>Water Ball</v>
      </c>
      <c r="C128" s="47" t="str">
        <f>Strings!C129</f>
        <v>Lightning Ball</v>
      </c>
      <c r="D128" s="47" t="str">
        <f t="shared" si="10"/>
        <v xml:space="preserve">7D, </v>
      </c>
      <c r="F128" s="72" t="str">
        <f t="shared" si="7"/>
        <v>7D</v>
      </c>
      <c r="G128" s="72">
        <f t="shared" si="9"/>
        <v>1</v>
      </c>
      <c r="H128" s="82" t="s">
        <v>406</v>
      </c>
      <c r="I128" s="76">
        <f t="shared" si="8"/>
        <v>1</v>
      </c>
      <c r="J128" s="82" t="s">
        <v>406</v>
      </c>
      <c r="K128" s="84" t="s">
        <v>1019</v>
      </c>
      <c r="L128" s="54" t="s">
        <v>406</v>
      </c>
    </row>
    <row r="129" spans="2:12">
      <c r="B129" s="47" t="str">
        <f>Strings!B130</f>
        <v>Hell Ivy</v>
      </c>
      <c r="C129" s="47" t="str">
        <f>Strings!C130</f>
        <v>Escutcheon</v>
      </c>
      <c r="D129" s="47" t="str">
        <f t="shared" si="10"/>
        <v xml:space="preserve">7E, </v>
      </c>
      <c r="F129" s="72" t="str">
        <f t="shared" si="7"/>
        <v>7E</v>
      </c>
      <c r="G129" s="72">
        <f t="shared" si="9"/>
        <v>1</v>
      </c>
      <c r="H129" s="82" t="s">
        <v>406</v>
      </c>
      <c r="I129" s="76">
        <f t="shared" si="8"/>
        <v>1</v>
      </c>
      <c r="J129" s="82" t="s">
        <v>406</v>
      </c>
      <c r="K129" s="84" t="s">
        <v>1020</v>
      </c>
      <c r="L129" s="54" t="s">
        <v>406</v>
      </c>
    </row>
    <row r="130" spans="2:12">
      <c r="B130" s="47" t="str">
        <f>Strings!B131</f>
        <v>Carve {0xFD} Model</v>
      </c>
      <c r="C130" s="47" t="str">
        <f>Strings!C131</f>
        <v>Buckler</v>
      </c>
      <c r="D130" s="47" t="str">
        <f t="shared" si="10"/>
        <v xml:space="preserve">7F, </v>
      </c>
      <c r="F130" s="73" t="str">
        <f t="shared" si="7"/>
        <v>7F</v>
      </c>
      <c r="G130" s="72">
        <f t="shared" si="9"/>
        <v>1</v>
      </c>
      <c r="H130" s="83" t="s">
        <v>406</v>
      </c>
      <c r="I130" s="76">
        <f t="shared" si="8"/>
        <v>1</v>
      </c>
      <c r="J130" s="83" t="s">
        <v>406</v>
      </c>
      <c r="K130" s="98" t="s">
        <v>1021</v>
      </c>
      <c r="L130" s="54" t="s">
        <v>406</v>
      </c>
    </row>
    <row r="131" spans="2:12">
      <c r="B131" s="47" t="str">
        <f>Strings!B132</f>
        <v>Local Quake</v>
      </c>
      <c r="C131" s="47" t="str">
        <f>Strings!C132</f>
        <v>Bronze Shield</v>
      </c>
    </row>
    <row r="132" spans="2:12">
      <c r="B132" s="47" t="str">
        <f>Strings!B133</f>
        <v>Kamaitachi</v>
      </c>
      <c r="C132" s="47" t="str">
        <f>Strings!C133</f>
        <v>Round Shield</v>
      </c>
    </row>
    <row r="133" spans="2:12">
      <c r="B133" s="47" t="str">
        <f>Strings!B134</f>
        <v>Demon Fire</v>
      </c>
      <c r="C133" s="47" t="str">
        <f>Strings!C134</f>
        <v>Mythril Shield</v>
      </c>
    </row>
    <row r="134" spans="2:12">
      <c r="B134" s="47" t="str">
        <f>Strings!B135</f>
        <v>Quicksand</v>
      </c>
      <c r="C134" s="47" t="str">
        <f>Strings!C135</f>
        <v>Gold Shield</v>
      </c>
    </row>
    <row r="135" spans="2:12">
      <c r="B135" s="47" t="str">
        <f>Strings!B136</f>
        <v>Sand Storm</v>
      </c>
      <c r="C135" s="47" t="str">
        <f>Strings!C136</f>
        <v>Ice Shield</v>
      </c>
    </row>
    <row r="136" spans="2:12">
      <c r="B136" s="47" t="str">
        <f>Strings!B137</f>
        <v>Blizzard</v>
      </c>
      <c r="C136" s="47" t="str">
        <f>Strings!C137</f>
        <v>Flame Shield</v>
      </c>
    </row>
    <row r="137" spans="2:12">
      <c r="B137" s="47" t="str">
        <f>Strings!B138</f>
        <v>Gusty Wind</v>
      </c>
      <c r="C137" s="47" t="str">
        <f>Strings!C138</f>
        <v>Aegis Shield</v>
      </c>
    </row>
    <row r="138" spans="2:12">
      <c r="B138" s="47" t="str">
        <f>Strings!B139</f>
        <v>Lava Ball</v>
      </c>
      <c r="C138" s="47" t="str">
        <f>Strings!C139</f>
        <v>Diamond Shield</v>
      </c>
    </row>
    <row r="139" spans="2:12">
      <c r="B139" s="47" t="str">
        <f>Strings!B140</f>
        <v>Head Break</v>
      </c>
      <c r="C139" s="47" t="str">
        <f>Strings!C140</f>
        <v>Platina Shield</v>
      </c>
    </row>
    <row r="140" spans="2:12">
      <c r="B140" s="47" t="str">
        <f>Strings!B141</f>
        <v>Armor Break</v>
      </c>
      <c r="C140" s="47" t="str">
        <f>Strings!C141</f>
        <v>Crystal Shield</v>
      </c>
    </row>
    <row r="141" spans="2:12">
      <c r="B141" s="47" t="str">
        <f>Strings!B142</f>
        <v>Shield Break</v>
      </c>
      <c r="C141" s="47" t="str">
        <f>Strings!C142</f>
        <v>Genji Shield</v>
      </c>
    </row>
    <row r="142" spans="2:12">
      <c r="B142" s="47" t="str">
        <f>Strings!B143</f>
        <v>Weapon Break</v>
      </c>
      <c r="C142" s="47" t="str">
        <f>Strings!C143</f>
        <v>Kaiser Plate</v>
      </c>
    </row>
    <row r="143" spans="2:12">
      <c r="B143" s="47" t="str">
        <f>Strings!B144</f>
        <v>Magic Break</v>
      </c>
      <c r="C143" s="47" t="str">
        <f>Strings!C144</f>
        <v>Venetian Shield</v>
      </c>
    </row>
    <row r="144" spans="2:12">
      <c r="B144" s="47" t="str">
        <f>Strings!B145</f>
        <v>Speed Break</v>
      </c>
      <c r="C144" s="47" t="str">
        <f>Strings!C145</f>
        <v>Escutcheon</v>
      </c>
    </row>
    <row r="145" spans="2:3">
      <c r="B145" s="47" t="str">
        <f>Strings!B146</f>
        <v>Power Break</v>
      </c>
      <c r="C145" s="47" t="str">
        <f>Strings!C146</f>
        <v>Leather Helmet</v>
      </c>
    </row>
    <row r="146" spans="2:3">
      <c r="B146" s="47" t="str">
        <f>Strings!B147</f>
        <v>Mind Break</v>
      </c>
      <c r="C146" s="47" t="str">
        <f>Strings!C147</f>
        <v>Bronze Helmet</v>
      </c>
    </row>
    <row r="147" spans="2:3">
      <c r="B147" s="47" t="str">
        <f>Strings!B148</f>
        <v>Accumulate</v>
      </c>
      <c r="C147" s="47" t="str">
        <f>Strings!C148</f>
        <v>Iron Helmet</v>
      </c>
    </row>
    <row r="148" spans="2:3">
      <c r="B148" s="47" t="str">
        <f>Strings!B149</f>
        <v>Dash</v>
      </c>
      <c r="C148" s="47" t="str">
        <f>Strings!C149</f>
        <v>Barbuta</v>
      </c>
    </row>
    <row r="149" spans="2:3">
      <c r="B149" s="47" t="str">
        <f>Strings!B150</f>
        <v>Throw Stone</v>
      </c>
      <c r="C149" s="47" t="str">
        <f>Strings!C150</f>
        <v>Mythril Helmet</v>
      </c>
    </row>
    <row r="150" spans="2:3">
      <c r="B150" s="47" t="str">
        <f>Strings!B151</f>
        <v>Heal</v>
      </c>
      <c r="C150" s="47" t="str">
        <f>Strings!C151</f>
        <v>Gold Helmet</v>
      </c>
    </row>
    <row r="151" spans="2:3">
      <c r="B151" s="47" t="str">
        <f>Strings!B152</f>
        <v>Yell</v>
      </c>
      <c r="C151" s="47" t="str">
        <f>Strings!C152</f>
        <v>Cross Helmet</v>
      </c>
    </row>
    <row r="152" spans="2:3">
      <c r="B152" s="47" t="str">
        <f>Strings!B153</f>
        <v>Cheer Up</v>
      </c>
      <c r="C152" s="47" t="str">
        <f>Strings!C153</f>
        <v>Diamond Helmet</v>
      </c>
    </row>
    <row r="153" spans="2:3">
      <c r="B153" s="47" t="str">
        <f>Strings!B154</f>
        <v>Wish</v>
      </c>
      <c r="C153" s="47" t="str">
        <f>Strings!C154</f>
        <v>Platina Helmet</v>
      </c>
    </row>
    <row r="154" spans="2:3">
      <c r="B154" s="47" t="str">
        <f>Strings!B155</f>
        <v>Scream</v>
      </c>
      <c r="C154" s="47" t="str">
        <f>Strings!C155</f>
        <v>Circlet</v>
      </c>
    </row>
    <row r="155" spans="2:3">
      <c r="B155" s="47" t="str">
        <f>Strings!B156</f>
        <v>Ultima</v>
      </c>
      <c r="C155" s="47" t="str">
        <f>Strings!C156</f>
        <v>Crystal Helmet</v>
      </c>
    </row>
    <row r="156" spans="2:3">
      <c r="B156" s="47" t="str">
        <f>Strings!B157</f>
        <v>Stasis Sword</v>
      </c>
      <c r="C156" s="47" t="str">
        <f>Strings!C157</f>
        <v>Genji Helmet</v>
      </c>
    </row>
    <row r="157" spans="2:3">
      <c r="B157" s="47" t="str">
        <f>Strings!B158</f>
        <v>Split Punch</v>
      </c>
      <c r="C157" s="47" t="str">
        <f>Strings!C158</f>
        <v>Grand Helmet</v>
      </c>
    </row>
    <row r="158" spans="2:3">
      <c r="B158" s="47" t="str">
        <f>Strings!B159</f>
        <v>Crush Punch</v>
      </c>
      <c r="C158" s="47" t="str">
        <f>Strings!C159</f>
        <v>Leather Hat</v>
      </c>
    </row>
    <row r="159" spans="2:3">
      <c r="B159" s="47" t="str">
        <f>Strings!B160</f>
        <v>Lightning Stab</v>
      </c>
      <c r="C159" s="47" t="str">
        <f>Strings!C160</f>
        <v>Feather Hat</v>
      </c>
    </row>
    <row r="160" spans="2:3">
      <c r="B160" s="47" t="str">
        <f>Strings!B161</f>
        <v>Holy Explosion</v>
      </c>
      <c r="C160" s="47" t="str">
        <f>Strings!C161</f>
        <v>Red Hood</v>
      </c>
    </row>
    <row r="161" spans="2:3">
      <c r="B161" s="47" t="str">
        <f>Strings!B162</f>
        <v>Shellbust Stab</v>
      </c>
      <c r="C161" s="47" t="str">
        <f>Strings!C162</f>
        <v>Headgear</v>
      </c>
    </row>
    <row r="162" spans="2:3">
      <c r="B162" s="47" t="str">
        <f>Strings!B163</f>
        <v>Blastar Punch</v>
      </c>
      <c r="C162" s="47" t="str">
        <f>Strings!C163</f>
        <v>Triangle Hat</v>
      </c>
    </row>
    <row r="163" spans="2:3">
      <c r="B163" s="47" t="str">
        <f>Strings!B164</f>
        <v>Hellcry Punch</v>
      </c>
      <c r="C163" s="47" t="str">
        <f>Strings!C164</f>
        <v>Green Beret</v>
      </c>
    </row>
    <row r="164" spans="2:3">
      <c r="B164" s="47" t="str">
        <f>Strings!B165</f>
        <v>Icewolf Bite</v>
      </c>
      <c r="C164" s="47" t="str">
        <f>Strings!C165</f>
        <v>Twist Headband</v>
      </c>
    </row>
    <row r="165" spans="2:3">
      <c r="B165" s="47" t="str">
        <f>Strings!B166</f>
        <v>Dark Sword</v>
      </c>
      <c r="C165" s="47" t="str">
        <f>Strings!C166</f>
        <v>Holy Miter</v>
      </c>
    </row>
    <row r="166" spans="2:3">
      <c r="B166" s="47" t="str">
        <f>Strings!B167</f>
        <v>Night Sword</v>
      </c>
      <c r="C166" s="47" t="str">
        <f>Strings!C167</f>
        <v>Black Hood</v>
      </c>
    </row>
    <row r="167" spans="2:3">
      <c r="B167" s="47" t="str">
        <f>Strings!B168</f>
        <v>Dark Holy</v>
      </c>
      <c r="C167" s="47" t="str">
        <f>Strings!C168</f>
        <v>Golden Hairpin</v>
      </c>
    </row>
    <row r="168" spans="2:3">
      <c r="B168" s="47" t="str">
        <f>Strings!B169</f>
        <v>Deathspell 2</v>
      </c>
      <c r="C168" s="47" t="str">
        <f>Strings!C169</f>
        <v>Flash Hat</v>
      </c>
    </row>
    <row r="169" spans="2:3">
      <c r="B169" s="47" t="str">
        <f>Strings!B170</f>
        <v>Galaxy Stop</v>
      </c>
      <c r="C169" s="47" t="str">
        <f>Strings!C170</f>
        <v>Thief Hat</v>
      </c>
    </row>
    <row r="170" spans="2:3">
      <c r="B170" s="47" t="str">
        <f>Strings!B171</f>
        <v>Heaven Thunder</v>
      </c>
      <c r="C170" s="47" t="str">
        <f>Strings!C171</f>
        <v>Cachusha</v>
      </c>
    </row>
    <row r="171" spans="2:3">
      <c r="B171" s="47" t="str">
        <f>Strings!B172</f>
        <v>Asura</v>
      </c>
      <c r="C171" s="47" t="str">
        <f>Strings!C172</f>
        <v>Barette</v>
      </c>
    </row>
    <row r="172" spans="2:3">
      <c r="B172" s="47" t="str">
        <f>Strings!B173</f>
        <v>Diamond Sword</v>
      </c>
      <c r="C172" s="47" t="str">
        <f>Strings!C173</f>
        <v>Ribbon</v>
      </c>
    </row>
    <row r="173" spans="2:3">
      <c r="B173" s="47" t="str">
        <f>Strings!B174</f>
        <v>Hydragon Pit</v>
      </c>
      <c r="C173" s="47" t="str">
        <f>Strings!C174</f>
        <v>Leather Armor</v>
      </c>
    </row>
    <row r="174" spans="2:3">
      <c r="B174" s="47" t="str">
        <f>Strings!B175</f>
        <v>Space Storage</v>
      </c>
      <c r="C174" s="47" t="str">
        <f>Strings!C175</f>
        <v>Linen Cuirass</v>
      </c>
    </row>
    <row r="175" spans="2:3">
      <c r="B175" s="47" t="str">
        <f>Strings!B176</f>
        <v>Sky Demon</v>
      </c>
      <c r="C175" s="47" t="str">
        <f>Strings!C176</f>
        <v>Bronze Armor</v>
      </c>
    </row>
    <row r="176" spans="2:3">
      <c r="B176" s="47" t="str">
        <f>Strings!B177</f>
        <v>Heaven Bltback</v>
      </c>
      <c r="C176" s="47" t="str">
        <f>Strings!C177</f>
        <v>Chain Mail</v>
      </c>
    </row>
    <row r="177" spans="2:3">
      <c r="B177" s="47" t="str">
        <f>Strings!B178</f>
        <v>Asura Back</v>
      </c>
      <c r="C177" s="47" t="str">
        <f>Strings!C178</f>
        <v>Mythril Armor</v>
      </c>
    </row>
    <row r="178" spans="2:3">
      <c r="B178" s="47" t="str">
        <f>Strings!B179</f>
        <v>Dia Swrd Back</v>
      </c>
      <c r="C178" s="47" t="str">
        <f>Strings!C179</f>
        <v>Plate Mail</v>
      </c>
    </row>
    <row r="179" spans="2:3">
      <c r="B179" s="47" t="str">
        <f>Strings!B180</f>
        <v>Dragn Pit Back</v>
      </c>
      <c r="C179" s="47" t="str">
        <f>Strings!C180</f>
        <v>Gold Armor</v>
      </c>
    </row>
    <row r="180" spans="2:3">
      <c r="B180" s="47" t="str">
        <f>Strings!B181</f>
        <v>Space Str Back</v>
      </c>
      <c r="C180" s="47" t="str">
        <f>Strings!C181</f>
        <v>Diamond Armor</v>
      </c>
    </row>
    <row r="181" spans="2:3">
      <c r="B181" s="47" t="str">
        <f>Strings!B182</f>
        <v>Sky Demon Back</v>
      </c>
      <c r="C181" s="47" t="str">
        <f>Strings!C182</f>
        <v>Platina Armor</v>
      </c>
    </row>
    <row r="182" spans="2:3">
      <c r="B182" s="47" t="str">
        <f>Strings!B183</f>
        <v>Seal</v>
      </c>
      <c r="C182" s="47" t="str">
        <f>Strings!C183</f>
        <v>Carabini Mail</v>
      </c>
    </row>
    <row r="183" spans="2:3">
      <c r="B183" s="47" t="str">
        <f>Strings!B184</f>
        <v>Shadow Stitch</v>
      </c>
      <c r="C183" s="47" t="str">
        <f>Strings!C184</f>
        <v>Crystal Mail</v>
      </c>
    </row>
    <row r="184" spans="2:3">
      <c r="B184" s="47" t="str">
        <f>Strings!B185</f>
        <v xml:space="preserve">Stop Bracelet </v>
      </c>
      <c r="C184" s="47" t="str">
        <f>Strings!C185</f>
        <v>Genji Armor</v>
      </c>
    </row>
    <row r="185" spans="2:3">
      <c r="B185" s="47" t="str">
        <f>Strings!B186</f>
        <v/>
      </c>
      <c r="C185" s="47" t="str">
        <f>Strings!C186</f>
        <v>Reflect Mail</v>
      </c>
    </row>
    <row r="186" spans="2:3">
      <c r="B186" s="47" t="str">
        <f>Strings!B187</f>
        <v>Shock</v>
      </c>
      <c r="C186" s="47" t="str">
        <f>Strings!C187</f>
        <v>Maximillian</v>
      </c>
    </row>
    <row r="187" spans="2:3">
      <c r="B187" s="47" t="str">
        <f>Strings!B188</f>
        <v>Difference</v>
      </c>
      <c r="C187" s="47" t="str">
        <f>Strings!C188</f>
        <v>Clothes</v>
      </c>
    </row>
    <row r="188" spans="2:3">
      <c r="B188" s="47" t="str">
        <f>Strings!B189</f>
        <v>Seal</v>
      </c>
      <c r="C188" s="47" t="str">
        <f>Strings!C189</f>
        <v>Leather Outfit</v>
      </c>
    </row>
    <row r="189" spans="2:3">
      <c r="B189" s="47" t="str">
        <f>Strings!B190</f>
        <v>Chicken Race</v>
      </c>
      <c r="C189" s="47" t="str">
        <f>Strings!C190</f>
        <v>Leather Vest</v>
      </c>
    </row>
    <row r="190" spans="2:3">
      <c r="B190" s="47" t="str">
        <f>Strings!B191</f>
        <v>Hold Tight</v>
      </c>
      <c r="C190" s="47" t="str">
        <f>Strings!C191</f>
        <v>Chain Vest</v>
      </c>
    </row>
    <row r="191" spans="2:3">
      <c r="B191" s="47" t="str">
        <f>Strings!B192</f>
        <v>Darkness</v>
      </c>
      <c r="C191" s="47" t="str">
        <f>Strings!C192</f>
        <v>Mythril Vest</v>
      </c>
    </row>
    <row r="192" spans="2:3">
      <c r="B192" s="47" t="str">
        <f>Strings!B193</f>
        <v>Lose Voice</v>
      </c>
      <c r="C192" s="47" t="str">
        <f>Strings!C193</f>
        <v>Adaman Vest</v>
      </c>
    </row>
    <row r="193" spans="2:3">
      <c r="B193" s="47" t="str">
        <f>Strings!B194</f>
        <v>Loss</v>
      </c>
      <c r="C193" s="47" t="str">
        <f>Strings!C194</f>
        <v>Wizard Outfit</v>
      </c>
    </row>
    <row r="194" spans="2:3">
      <c r="B194" s="47" t="str">
        <f>Strings!B195</f>
        <v>Spell</v>
      </c>
      <c r="C194" s="47" t="str">
        <f>Strings!C195</f>
        <v>Brigandine</v>
      </c>
    </row>
    <row r="195" spans="2:3">
      <c r="B195" s="47" t="str">
        <f>Strings!B196</f>
        <v>Nightmare</v>
      </c>
      <c r="C195" s="47" t="str">
        <f>Strings!C196</f>
        <v>Judo Outfit</v>
      </c>
    </row>
    <row r="196" spans="2:3">
      <c r="B196" s="47" t="str">
        <f>Strings!B197</f>
        <v>Death Cold</v>
      </c>
      <c r="C196" s="47" t="str">
        <f>Strings!C197</f>
        <v>Power Sleeve</v>
      </c>
    </row>
    <row r="197" spans="2:3">
      <c r="B197" s="47" t="str">
        <f>Strings!B198</f>
        <v>Magic Ruin</v>
      </c>
      <c r="C197" s="47" t="str">
        <f>Strings!C198</f>
        <v>Earth Clothes</v>
      </c>
    </row>
    <row r="198" spans="2:3">
      <c r="B198" s="47" t="str">
        <f>Strings!B199</f>
        <v>Speed Ruin</v>
      </c>
      <c r="C198" s="47" t="str">
        <f>Strings!C199</f>
        <v>Secret Clothes</v>
      </c>
    </row>
    <row r="199" spans="2:3">
      <c r="B199" s="47" t="str">
        <f>Strings!B200</f>
        <v>Power Ruin</v>
      </c>
      <c r="C199" s="47" t="str">
        <f>Strings!C200</f>
        <v>Black Costume</v>
      </c>
    </row>
    <row r="200" spans="2:3">
      <c r="B200" s="47" t="str">
        <f>Strings!B201</f>
        <v>Mind Ruin</v>
      </c>
      <c r="C200" s="47" t="str">
        <f>Strings!C201</f>
        <v>Rubber Costume</v>
      </c>
    </row>
    <row r="201" spans="2:3">
      <c r="B201" s="47" t="str">
        <f>Strings!B202</f>
        <v>Blood Suck</v>
      </c>
      <c r="C201" s="47" t="str">
        <f>Strings!C202</f>
        <v>Linen Robe</v>
      </c>
    </row>
    <row r="202" spans="2:3">
      <c r="B202" s="47" t="str">
        <f>Strings!B203</f>
        <v>Allure</v>
      </c>
      <c r="C202" s="47" t="str">
        <f>Strings!C203</f>
        <v>Silk Robe</v>
      </c>
    </row>
    <row r="203" spans="2:3">
      <c r="B203" s="47" t="str">
        <f>Strings!B204</f>
        <v>Bio</v>
      </c>
      <c r="C203" s="47" t="str">
        <f>Strings!C204</f>
        <v>Wizard Robe</v>
      </c>
    </row>
    <row r="204" spans="2:3">
      <c r="B204" s="47" t="str">
        <f>Strings!B205</f>
        <v>Bio</v>
      </c>
      <c r="C204" s="47" t="str">
        <f>Strings!C205</f>
        <v>Chameleon Robe</v>
      </c>
    </row>
    <row r="205" spans="2:3">
      <c r="B205" s="47" t="str">
        <f>Strings!B206</f>
        <v>Bio</v>
      </c>
      <c r="C205" s="47" t="str">
        <f>Strings!C206</f>
        <v>White Robe</v>
      </c>
    </row>
    <row r="206" spans="2:3">
      <c r="B206" s="47" t="str">
        <f>Strings!B207</f>
        <v>Bio 2</v>
      </c>
      <c r="C206" s="47" t="str">
        <f>Strings!C207</f>
        <v>Black Robe</v>
      </c>
    </row>
    <row r="207" spans="2:3">
      <c r="B207" s="47" t="str">
        <f>Strings!B208</f>
        <v>Bio 2</v>
      </c>
      <c r="C207" s="47" t="str">
        <f>Strings!C208</f>
        <v>Light Robe</v>
      </c>
    </row>
    <row r="208" spans="2:3">
      <c r="B208" s="47" t="str">
        <f>Strings!B209</f>
        <v>Bio 2</v>
      </c>
      <c r="C208" s="47" t="str">
        <f>Strings!C209</f>
        <v>Robe of Lords</v>
      </c>
    </row>
    <row r="209" spans="2:3">
      <c r="B209" s="47" t="str">
        <f>Strings!B210</f>
        <v>Bio 2</v>
      </c>
      <c r="C209" s="47" t="str">
        <f>Strings!C210</f>
        <v>Battle Boots</v>
      </c>
    </row>
    <row r="210" spans="2:3">
      <c r="B210" s="47" t="str">
        <f>Strings!B211</f>
        <v>Bio 3</v>
      </c>
      <c r="C210" s="47" t="str">
        <f>Strings!C211</f>
        <v>Spike Shoes</v>
      </c>
    </row>
    <row r="211" spans="2:3">
      <c r="B211" s="47" t="str">
        <f>Strings!B212</f>
        <v>Bio 3</v>
      </c>
      <c r="C211" s="47" t="str">
        <f>Strings!C212</f>
        <v>Germinas Boots</v>
      </c>
    </row>
    <row r="212" spans="2:3">
      <c r="B212" s="47" t="str">
        <f>Strings!B213</f>
        <v>Bio 3</v>
      </c>
      <c r="C212" s="47" t="str">
        <f>Strings!C213</f>
        <v>Rubber Shoes</v>
      </c>
    </row>
    <row r="213" spans="2:3">
      <c r="B213" s="47" t="str">
        <f>Strings!B214</f>
        <v>Mbarrier</v>
      </c>
      <c r="C213" s="47" t="str">
        <f>Strings!C214</f>
        <v>Feather Boots</v>
      </c>
    </row>
    <row r="214" spans="2:3">
      <c r="B214" s="47" t="str">
        <f>Strings!B215</f>
        <v>Leg Aim</v>
      </c>
      <c r="C214" s="47" t="str">
        <f>Strings!C215</f>
        <v>Sprint Shoes</v>
      </c>
    </row>
    <row r="215" spans="2:3">
      <c r="B215" s="47" t="str">
        <f>Strings!B216</f>
        <v>Arm Aim</v>
      </c>
      <c r="C215" s="47" t="str">
        <f>Strings!C216</f>
        <v>Red Shoes</v>
      </c>
    </row>
    <row r="216" spans="2:3">
      <c r="B216" s="47" t="str">
        <f>Strings!B217</f>
        <v>Seal Evil</v>
      </c>
      <c r="C216" s="47" t="str">
        <f>Strings!C217</f>
        <v>Power Wrist</v>
      </c>
    </row>
    <row r="217" spans="2:3">
      <c r="B217" s="47" t="str">
        <f>Strings!B218</f>
        <v>Melt</v>
      </c>
      <c r="C217" s="47" t="str">
        <f>Strings!C218</f>
        <v>Genji Gauntlet</v>
      </c>
    </row>
    <row r="218" spans="2:3">
      <c r="B218" s="47" t="str">
        <f>Strings!B219</f>
        <v>Tornado</v>
      </c>
      <c r="C218" s="47" t="str">
        <f>Strings!C219</f>
        <v>Magic Gauntlet</v>
      </c>
    </row>
    <row r="219" spans="2:3">
      <c r="B219" s="47" t="str">
        <f>Strings!B220</f>
        <v>Quake</v>
      </c>
      <c r="C219" s="47" t="str">
        <f>Strings!C220</f>
        <v>Bracer</v>
      </c>
    </row>
    <row r="220" spans="2:3">
      <c r="B220" s="47" t="str">
        <f>Strings!B221</f>
        <v/>
      </c>
      <c r="C220" s="47" t="str">
        <f>Strings!C221</f>
        <v>Reflect Ring</v>
      </c>
    </row>
    <row r="221" spans="2:3">
      <c r="B221" s="47" t="str">
        <f>Strings!B222</f>
        <v/>
      </c>
      <c r="C221" s="47" t="str">
        <f>Strings!C222</f>
        <v>Defense Ring</v>
      </c>
    </row>
    <row r="222" spans="2:3">
      <c r="B222" s="47" t="str">
        <f>Strings!B223</f>
        <v>Toad 2</v>
      </c>
      <c r="C222" s="47" t="str">
        <f>Strings!C223</f>
        <v>Magic Ring</v>
      </c>
    </row>
    <row r="223" spans="2:3">
      <c r="B223" s="47" t="str">
        <f>Strings!B224</f>
        <v>Gravi 2</v>
      </c>
      <c r="C223" s="47" t="str">
        <f>Strings!C224</f>
        <v>Cursed Ring</v>
      </c>
    </row>
    <row r="224" spans="2:3">
      <c r="B224" s="47" t="str">
        <f>Strings!B225</f>
        <v>Flare 2</v>
      </c>
      <c r="C224" s="47" t="str">
        <f>Strings!C225</f>
        <v>Angel Ring</v>
      </c>
    </row>
    <row r="225" spans="2:3">
      <c r="B225" s="47" t="str">
        <f>Strings!B226</f>
        <v>Blind 2</v>
      </c>
      <c r="C225" s="47" t="str">
        <f>Strings!C226</f>
        <v>Diamond Armlet</v>
      </c>
    </row>
    <row r="226" spans="2:3">
      <c r="B226" s="47" t="str">
        <f>Strings!B227</f>
        <v>Small Bomb</v>
      </c>
      <c r="C226" s="47" t="str">
        <f>Strings!C227</f>
        <v>Jade Armlet</v>
      </c>
    </row>
    <row r="227" spans="2:3">
      <c r="B227" s="47" t="str">
        <f>Strings!B228</f>
        <v>Small Bomb</v>
      </c>
      <c r="C227" s="47" t="str">
        <f>Strings!C228</f>
        <v>108 Gems</v>
      </c>
    </row>
    <row r="228" spans="2:3">
      <c r="B228" s="47" t="str">
        <f>Strings!B229</f>
        <v>Confuse 2</v>
      </c>
      <c r="C228" s="47" t="str">
        <f>Strings!C229</f>
        <v>N-Kai Armlet</v>
      </c>
    </row>
    <row r="229" spans="2:3">
      <c r="B229" s="47" t="str">
        <f>Strings!B230</f>
        <v>Sleep 2</v>
      </c>
      <c r="C229" s="47" t="str">
        <f>Strings!C230</f>
        <v>Defense Armlet</v>
      </c>
    </row>
    <row r="230" spans="2:3">
      <c r="B230" s="47" t="str">
        <f>Strings!B231</f>
        <v>Ultima</v>
      </c>
      <c r="C230" s="47" t="str">
        <f>Strings!C231</f>
        <v>Small Mantle</v>
      </c>
    </row>
    <row r="231" spans="2:3">
      <c r="B231" s="47" t="str">
        <f>Strings!B232</f>
        <v>All-ultima</v>
      </c>
      <c r="C231" s="47" t="str">
        <f>Strings!C232</f>
        <v>Leather Mantle</v>
      </c>
    </row>
    <row r="232" spans="2:3">
      <c r="B232" s="47" t="str">
        <f>Strings!B233</f>
        <v>Mute</v>
      </c>
      <c r="C232" s="47" t="str">
        <f>Strings!C233</f>
        <v>Wizard Mantle</v>
      </c>
    </row>
    <row r="233" spans="2:3">
      <c r="B233" s="47" t="str">
        <f>Strings!B234</f>
        <v>Despair 2</v>
      </c>
      <c r="C233" s="47" t="str">
        <f>Strings!C234</f>
        <v>Elf Mantle</v>
      </c>
    </row>
    <row r="234" spans="2:3">
      <c r="B234" s="47" t="str">
        <f>Strings!B235</f>
        <v>Return 2</v>
      </c>
      <c r="C234" s="47" t="str">
        <f>Strings!C235</f>
        <v>Dracula Mantle</v>
      </c>
    </row>
    <row r="235" spans="2:3">
      <c r="B235" s="47" t="str">
        <f>Strings!B236</f>
        <v>Blind</v>
      </c>
      <c r="C235" s="47" t="str">
        <f>Strings!C236</f>
        <v>Feather Mantle</v>
      </c>
    </row>
    <row r="236" spans="2:3">
      <c r="B236" s="47" t="str">
        <f>Strings!B237</f>
        <v>Aspel</v>
      </c>
      <c r="C236" s="47" t="str">
        <f>Strings!C237</f>
        <v>Vanish Mantle</v>
      </c>
    </row>
    <row r="237" spans="2:3">
      <c r="B237" s="47" t="str">
        <f>Strings!B238</f>
        <v>Drain</v>
      </c>
      <c r="C237" s="47" t="str">
        <f>Strings!C238</f>
        <v>Chantage</v>
      </c>
    </row>
    <row r="238" spans="2:3">
      <c r="B238" s="47" t="str">
        <f>Strings!B239</f>
        <v>Faith</v>
      </c>
      <c r="C238" s="47" t="str">
        <f>Strings!C239</f>
        <v>Cherche</v>
      </c>
    </row>
    <row r="239" spans="2:3">
      <c r="B239" s="47" t="str">
        <f>Strings!B240</f>
        <v>Innocent</v>
      </c>
      <c r="C239" s="47" t="str">
        <f>Strings!C240</f>
        <v>Setiemson</v>
      </c>
    </row>
    <row r="240" spans="2:3">
      <c r="B240" s="47" t="str">
        <f>Strings!B241</f>
        <v>Zombie</v>
      </c>
      <c r="C240" s="47" t="str">
        <f>Strings!C241</f>
        <v>Salty Rage</v>
      </c>
    </row>
    <row r="241" spans="2:3">
      <c r="B241" s="47" t="str">
        <f>Strings!B242</f>
        <v>Silence</v>
      </c>
      <c r="C241" s="47" t="str">
        <f>Strings!C242</f>
        <v>Potion</v>
      </c>
    </row>
    <row r="242" spans="2:3">
      <c r="B242" s="47" t="str">
        <f>Strings!B243</f>
        <v>Berserk</v>
      </c>
      <c r="C242" s="47" t="str">
        <f>Strings!C243</f>
        <v>Hi-Potion</v>
      </c>
    </row>
    <row r="243" spans="2:3">
      <c r="B243" s="47" t="str">
        <f>Strings!B244</f>
        <v>Chicken</v>
      </c>
      <c r="C243" s="47" t="str">
        <f>Strings!C244</f>
        <v>X-Potion</v>
      </c>
    </row>
    <row r="244" spans="2:3">
      <c r="B244" s="47" t="str">
        <f>Strings!B245</f>
        <v>Confuse</v>
      </c>
      <c r="C244" s="47" t="str">
        <f>Strings!C245</f>
        <v>Ether</v>
      </c>
    </row>
    <row r="245" spans="2:3">
      <c r="B245" s="47" t="str">
        <f>Strings!B246</f>
        <v>Despair</v>
      </c>
      <c r="C245" s="47" t="str">
        <f>Strings!C246</f>
        <v>Hi-Ether</v>
      </c>
    </row>
    <row r="246" spans="2:3">
      <c r="B246" s="47" t="str">
        <f>Strings!B247</f>
        <v>Don't Act</v>
      </c>
      <c r="C246" s="47" t="str">
        <f>Strings!C247</f>
        <v>Elixir</v>
      </c>
    </row>
    <row r="247" spans="2:3">
      <c r="B247" s="47" t="str">
        <f>Strings!B248</f>
        <v>Sleep</v>
      </c>
      <c r="C247" s="47" t="str">
        <f>Strings!C248</f>
        <v>Antidote</v>
      </c>
    </row>
    <row r="248" spans="2:3">
      <c r="B248" s="47" t="str">
        <f>Strings!B249</f>
        <v>Break</v>
      </c>
      <c r="C248" s="47" t="str">
        <f>Strings!C249</f>
        <v>Eye Drop</v>
      </c>
    </row>
    <row r="249" spans="2:3">
      <c r="B249" s="47" t="str">
        <f>Strings!B250</f>
        <v>Ice Bracelet</v>
      </c>
      <c r="C249" s="47" t="str">
        <f>Strings!C250</f>
        <v>Echo Grass</v>
      </c>
    </row>
    <row r="250" spans="2:3">
      <c r="B250" s="47" t="str">
        <f>Strings!B251</f>
        <v>Fire Bracelet</v>
      </c>
      <c r="C250" s="47" t="str">
        <f>Strings!C251</f>
        <v>Maiden's Kiss</v>
      </c>
    </row>
    <row r="251" spans="2:3">
      <c r="B251" s="47" t="str">
        <f>Strings!B252</f>
        <v>Thnder Brcelet</v>
      </c>
      <c r="C251" s="47" t="str">
        <f>Strings!C252</f>
        <v>Soft</v>
      </c>
    </row>
    <row r="252" spans="2:3">
      <c r="B252" s="47" t="str">
        <f>Strings!B253</f>
        <v>Dragon Tame</v>
      </c>
      <c r="C252" s="47" t="str">
        <f>Strings!C253</f>
        <v>Holy Water</v>
      </c>
    </row>
    <row r="253" spans="2:3">
      <c r="B253" s="47" t="str">
        <f>Strings!B254</f>
        <v>Dragon Care</v>
      </c>
      <c r="C253" s="47" t="str">
        <f>Strings!C254</f>
        <v>Remedy</v>
      </c>
    </row>
    <row r="254" spans="2:3">
      <c r="B254" s="47" t="str">
        <f>Strings!B255</f>
        <v>Dragon PowerUp</v>
      </c>
      <c r="C254" s="47" t="str">
        <f>Strings!C255</f>
        <v>Phoenix Down</v>
      </c>
    </row>
    <row r="255" spans="2:3">
      <c r="B255" s="47" t="str">
        <f>Strings!B256</f>
        <v>Dragon LevelUp</v>
      </c>
      <c r="C255" s="47" t="str">
        <f>Strings!C256</f>
        <v/>
      </c>
    </row>
    <row r="256" spans="2:3">
      <c r="B256" s="47" t="str">
        <f>Strings!B257</f>
        <v>Holy Bracelet</v>
      </c>
      <c r="C256" s="47" t="str">
        <f>Strings!C257</f>
        <v/>
      </c>
    </row>
    <row r="257" spans="2:2">
      <c r="B257" s="47" t="str">
        <f>Strings!B258</f>
        <v>Shock!</v>
      </c>
    </row>
    <row r="258" spans="2:2">
      <c r="B258" s="47" t="str">
        <f>Strings!B259</f>
        <v>Braver</v>
      </c>
    </row>
    <row r="259" spans="2:2">
      <c r="B259" s="47" t="str">
        <f>Strings!B260</f>
        <v>Cross-slash</v>
      </c>
    </row>
    <row r="260" spans="2:2">
      <c r="B260" s="47" t="str">
        <f>Strings!B261</f>
        <v>Blade Beam</v>
      </c>
    </row>
    <row r="261" spans="2:2">
      <c r="B261" s="47" t="str">
        <f>Strings!B262</f>
        <v>Climhazzard</v>
      </c>
    </row>
    <row r="262" spans="2:2">
      <c r="B262" s="47" t="str">
        <f>Strings!B263</f>
        <v>Meteorain</v>
      </c>
    </row>
    <row r="263" spans="2:2">
      <c r="B263" s="47" t="str">
        <f>Strings!B264</f>
        <v>Finish Touch</v>
      </c>
    </row>
    <row r="264" spans="2:2">
      <c r="B264" s="47" t="str">
        <f>Strings!B265</f>
        <v>Omnislash</v>
      </c>
    </row>
    <row r="265" spans="2:2">
      <c r="B265" s="47" t="str">
        <f>Strings!B266</f>
        <v>Cherry Blossom</v>
      </c>
    </row>
    <row r="266" spans="2:2">
      <c r="B266" s="47" t="str">
        <f>Strings!B267</f>
        <v>Choco Attack</v>
      </c>
    </row>
    <row r="267" spans="2:2">
      <c r="B267" s="47" t="str">
        <f>Strings!B268</f>
        <v>Choco Ball</v>
      </c>
    </row>
    <row r="268" spans="2:2">
      <c r="B268" s="47" t="str">
        <f>Strings!B269</f>
        <v>Choco Meteor</v>
      </c>
    </row>
    <row r="269" spans="2:2">
      <c r="B269" s="47" t="str">
        <f>Strings!B270</f>
        <v>Choco Esuna</v>
      </c>
    </row>
    <row r="270" spans="2:2">
      <c r="B270" s="47" t="str">
        <f>Strings!B271</f>
        <v>Choco Cure</v>
      </c>
    </row>
    <row r="271" spans="2:2">
      <c r="B271" s="47" t="str">
        <f>Strings!B272</f>
        <v>Tackle</v>
      </c>
    </row>
    <row r="272" spans="2:2">
      <c r="B272" s="47" t="str">
        <f>Strings!B273</f>
        <v>Goblin Punch</v>
      </c>
    </row>
    <row r="273" spans="2:2">
      <c r="B273" s="47" t="str">
        <f>Strings!B274</f>
        <v>Turn Punch</v>
      </c>
    </row>
    <row r="274" spans="2:2">
      <c r="B274" s="47" t="str">
        <f>Strings!B275</f>
        <v>Eye Gouge</v>
      </c>
    </row>
    <row r="275" spans="2:2">
      <c r="B275" s="47" t="str">
        <f>Strings!B276</f>
        <v>Mutilate</v>
      </c>
    </row>
    <row r="276" spans="2:2">
      <c r="B276" s="47" t="str">
        <f>Strings!B277</f>
        <v>Bite</v>
      </c>
    </row>
    <row r="277" spans="2:2">
      <c r="B277" s="47" t="str">
        <f>Strings!B278</f>
        <v>Small Bomb</v>
      </c>
    </row>
    <row r="278" spans="2:2">
      <c r="B278" s="47" t="str">
        <f>Strings!B279</f>
        <v>Self Destruct</v>
      </c>
    </row>
    <row r="279" spans="2:2">
      <c r="B279" s="47" t="str">
        <f>Strings!B280</f>
        <v>Flame Attack</v>
      </c>
    </row>
    <row r="280" spans="2:2">
      <c r="B280" s="47" t="str">
        <f>Strings!B281</f>
        <v>Spark</v>
      </c>
    </row>
    <row r="281" spans="2:2">
      <c r="B281" s="47" t="str">
        <f>Strings!B282</f>
        <v>Scratch</v>
      </c>
    </row>
    <row r="282" spans="2:2">
      <c r="B282" s="47" t="str">
        <f>Strings!B283</f>
        <v>Cat Kick</v>
      </c>
    </row>
    <row r="283" spans="2:2">
      <c r="B283" s="47" t="str">
        <f>Strings!B284</f>
        <v>Blaster</v>
      </c>
    </row>
    <row r="284" spans="2:2">
      <c r="B284" s="47" t="str">
        <f>Strings!B285</f>
        <v>Poison Nail</v>
      </c>
    </row>
    <row r="285" spans="2:2">
      <c r="B285" s="47" t="str">
        <f>Strings!B286</f>
        <v>Blood Suck</v>
      </c>
    </row>
    <row r="286" spans="2:2">
      <c r="B286" s="47" t="str">
        <f>Strings!B287</f>
        <v>Tentacle</v>
      </c>
    </row>
    <row r="287" spans="2:2">
      <c r="B287" s="47" t="str">
        <f>Strings!B288</f>
        <v>Black Ink</v>
      </c>
    </row>
    <row r="288" spans="2:2">
      <c r="B288" s="47" t="str">
        <f>Strings!B289</f>
        <v>Odd Soundwave</v>
      </c>
    </row>
    <row r="289" spans="2:2">
      <c r="B289" s="47" t="str">
        <f>Strings!B290</f>
        <v>Mind Blast</v>
      </c>
    </row>
    <row r="290" spans="2:2">
      <c r="B290" s="47" t="str">
        <f>Strings!B291</f>
        <v>Level Blast</v>
      </c>
    </row>
    <row r="291" spans="2:2">
      <c r="B291" s="47" t="str">
        <f>Strings!B292</f>
        <v>Knife Hand</v>
      </c>
    </row>
    <row r="292" spans="2:2">
      <c r="B292" s="47" t="str">
        <f>Strings!B293</f>
        <v>Thunder Soul</v>
      </c>
    </row>
    <row r="293" spans="2:2">
      <c r="B293" s="47" t="str">
        <f>Strings!B294</f>
        <v>Aqua Soul</v>
      </c>
    </row>
    <row r="294" spans="2:2">
      <c r="B294" s="47" t="str">
        <f>Strings!B295</f>
        <v>Ice Soul</v>
      </c>
    </row>
    <row r="295" spans="2:2">
      <c r="B295" s="47" t="str">
        <f>Strings!B296</f>
        <v>Wind Soul</v>
      </c>
    </row>
    <row r="296" spans="2:2">
      <c r="B296" s="47" t="str">
        <f>Strings!B297</f>
        <v>Throw Spirit</v>
      </c>
    </row>
    <row r="297" spans="2:2">
      <c r="B297" s="47" t="str">
        <f>Strings!B298</f>
        <v>Zombie Touch</v>
      </c>
    </row>
    <row r="298" spans="2:2">
      <c r="B298" s="47" t="str">
        <f>Strings!B299</f>
        <v>Sleep Touch</v>
      </c>
    </row>
    <row r="299" spans="2:2">
      <c r="B299" s="47" t="str">
        <f>Strings!B300</f>
        <v>Drain Touch</v>
      </c>
    </row>
    <row r="300" spans="2:2">
      <c r="B300" s="47" t="str">
        <f>Strings!B301</f>
        <v>Grease Touch</v>
      </c>
    </row>
    <row r="301" spans="2:2">
      <c r="B301" s="47" t="str">
        <f>Strings!B302</f>
        <v>Wing Attack</v>
      </c>
    </row>
    <row r="302" spans="2:2">
      <c r="B302" s="47" t="str">
        <f>Strings!B303</f>
        <v>Look of Devil</v>
      </c>
    </row>
    <row r="303" spans="2:2">
      <c r="B303" s="47" t="str">
        <f>Strings!B304</f>
        <v>Look of Fright</v>
      </c>
    </row>
    <row r="304" spans="2:2">
      <c r="B304" s="47" t="str">
        <f>Strings!B305</f>
        <v>Circle</v>
      </c>
    </row>
    <row r="305" spans="2:2">
      <c r="B305" s="47" t="str">
        <f>Strings!B306</f>
        <v>Death Sentence</v>
      </c>
    </row>
    <row r="306" spans="2:2">
      <c r="B306" s="47" t="str">
        <f>Strings!B307</f>
        <v>Scratch Up</v>
      </c>
    </row>
    <row r="307" spans="2:2">
      <c r="B307" s="47" t="str">
        <f>Strings!B308</f>
        <v>Beak</v>
      </c>
    </row>
    <row r="308" spans="2:2">
      <c r="B308" s="47" t="str">
        <f>Strings!B309</f>
        <v>Shine Lover</v>
      </c>
    </row>
    <row r="309" spans="2:2">
      <c r="B309" s="47" t="str">
        <f>Strings!B310</f>
        <v>Feather Bomb</v>
      </c>
    </row>
    <row r="310" spans="2:2">
      <c r="B310" s="47" t="str">
        <f>Strings!B311</f>
        <v>Beaking</v>
      </c>
    </row>
    <row r="311" spans="2:2">
      <c r="B311" s="47" t="str">
        <f>Strings!B312</f>
        <v>Straight Dash</v>
      </c>
    </row>
    <row r="312" spans="2:2">
      <c r="B312" s="47" t="str">
        <f>Strings!B313</f>
        <v>Nose Bracelet</v>
      </c>
    </row>
    <row r="313" spans="2:2">
      <c r="B313" s="47" t="str">
        <f>Strings!B314</f>
        <v>Oink</v>
      </c>
    </row>
    <row r="314" spans="2:2">
      <c r="B314" s="47" t="str">
        <f>Strings!B315</f>
        <v>Pooh-</v>
      </c>
    </row>
    <row r="315" spans="2:2">
      <c r="B315" s="47" t="str">
        <f>Strings!B316</f>
        <v>Please Eat</v>
      </c>
    </row>
    <row r="316" spans="2:2">
      <c r="B316" s="47" t="str">
        <f>Strings!B317</f>
        <v>Leaf Dance</v>
      </c>
    </row>
    <row r="317" spans="2:2">
      <c r="B317" s="47" t="str">
        <f>Strings!B318</f>
        <v>Protect Spirit</v>
      </c>
    </row>
    <row r="318" spans="2:2">
      <c r="B318" s="47" t="str">
        <f>Strings!B319</f>
        <v>Clam Spirit</v>
      </c>
    </row>
    <row r="319" spans="2:2">
      <c r="B319" s="47" t="str">
        <f>Strings!B320</f>
        <v>Spirit of Life</v>
      </c>
    </row>
    <row r="320" spans="2:2">
      <c r="B320" s="47" t="str">
        <f>Strings!B321</f>
        <v>Magic Spirit</v>
      </c>
    </row>
    <row r="321" spans="2:2">
      <c r="B321" s="47" t="str">
        <f>Strings!B322</f>
        <v>Shake Off</v>
      </c>
    </row>
    <row r="322" spans="2:2">
      <c r="B322" s="47" t="str">
        <f>Strings!B323</f>
        <v>Wave Around</v>
      </c>
    </row>
    <row r="323" spans="2:2">
      <c r="B323" s="47" t="str">
        <f>Strings!B324</f>
        <v>Mimic Titan</v>
      </c>
    </row>
    <row r="324" spans="2:2">
      <c r="B324" s="47" t="str">
        <f>Strings!B325</f>
        <v>Gather Power</v>
      </c>
    </row>
    <row r="325" spans="2:2">
      <c r="B325" s="47" t="str">
        <f>Strings!B326</f>
        <v>Blow Fire</v>
      </c>
    </row>
    <row r="326" spans="2:2">
      <c r="B326" s="47" t="str">
        <f>Strings!B327</f>
        <v>Tentacle</v>
      </c>
    </row>
    <row r="327" spans="2:2">
      <c r="B327" s="47" t="str">
        <f>Strings!B328</f>
        <v>Lick</v>
      </c>
    </row>
    <row r="328" spans="2:2">
      <c r="B328" s="47" t="str">
        <f>Strings!B329</f>
        <v>Goo</v>
      </c>
    </row>
    <row r="329" spans="2:2">
      <c r="B329" s="47" t="str">
        <f>Strings!B330</f>
        <v>Bad Bracelet</v>
      </c>
    </row>
    <row r="330" spans="2:2">
      <c r="B330" s="47" t="str">
        <f>Strings!B331</f>
        <v>Moldball Virus</v>
      </c>
    </row>
    <row r="331" spans="2:2">
      <c r="B331" s="47" t="str">
        <f>Strings!B332</f>
        <v>Stab Up</v>
      </c>
    </row>
    <row r="332" spans="2:2">
      <c r="B332" s="47" t="str">
        <f>Strings!B333</f>
        <v>Sudden Cry</v>
      </c>
    </row>
    <row r="333" spans="2:2">
      <c r="B333" s="47" t="str">
        <f>Strings!B334</f>
        <v>Hurricane</v>
      </c>
    </row>
    <row r="334" spans="2:2">
      <c r="B334" s="47" t="str">
        <f>Strings!B335</f>
        <v>Ulmaguest</v>
      </c>
    </row>
    <row r="335" spans="2:2">
      <c r="B335" s="47" t="str">
        <f>Strings!B336</f>
        <v>Giga Flare</v>
      </c>
    </row>
    <row r="336" spans="2:2">
      <c r="B336" s="47" t="str">
        <f>Strings!B337</f>
        <v>Dash</v>
      </c>
    </row>
    <row r="337" spans="2:2">
      <c r="B337" s="47" t="str">
        <f>Strings!B338</f>
        <v>Tail Swing</v>
      </c>
    </row>
    <row r="338" spans="2:2">
      <c r="B338" s="47" t="str">
        <f>Strings!B339</f>
        <v>Ice Bracelet</v>
      </c>
    </row>
    <row r="339" spans="2:2">
      <c r="B339" s="47" t="str">
        <f>Strings!B340</f>
        <v>Fire Bracelet</v>
      </c>
    </row>
    <row r="340" spans="2:2">
      <c r="B340" s="47" t="str">
        <f>Strings!B341</f>
        <v>Thnder Brcelet</v>
      </c>
    </row>
    <row r="341" spans="2:2">
      <c r="B341" s="47" t="str">
        <f>Strings!B342</f>
        <v>Triple Attack</v>
      </c>
    </row>
    <row r="342" spans="2:2">
      <c r="B342" s="47" t="str">
        <f>Strings!B343</f>
        <v>Triple Brcelet</v>
      </c>
    </row>
    <row r="343" spans="2:2">
      <c r="B343" s="47" t="str">
        <f>Strings!B344</f>
        <v>Triple Thunder</v>
      </c>
    </row>
    <row r="344" spans="2:2">
      <c r="B344" s="47" t="str">
        <f>Strings!B345</f>
        <v>Triple Flame</v>
      </c>
    </row>
    <row r="345" spans="2:2">
      <c r="B345" s="47" t="str">
        <f>Strings!B346</f>
        <v>Dark Whisper</v>
      </c>
    </row>
    <row r="346" spans="2:2">
      <c r="B346" s="47" t="str">
        <f>Strings!B347</f>
        <v>Snake Carrier</v>
      </c>
    </row>
    <row r="347" spans="2:2">
      <c r="B347" s="47" t="str">
        <f>Strings!B348</f>
        <v>Poison Frog</v>
      </c>
    </row>
    <row r="348" spans="2:2">
      <c r="B348" s="47" t="str">
        <f>Strings!B349</f>
        <v>Midgar Swarm</v>
      </c>
    </row>
    <row r="349" spans="2:2">
      <c r="B349" s="47" t="str">
        <f>Strings!B350</f>
        <v>Lifebreak</v>
      </c>
    </row>
    <row r="350" spans="2:2">
      <c r="B350" s="47" t="str">
        <f>Strings!B351</f>
        <v>Nanoflare</v>
      </c>
    </row>
    <row r="351" spans="2:2">
      <c r="B351" s="47" t="str">
        <f>Strings!B352</f>
        <v>Grand Cross</v>
      </c>
    </row>
    <row r="352" spans="2:2">
      <c r="B352" s="47" t="str">
        <f>Strings!B353</f>
        <v>Destroy</v>
      </c>
    </row>
    <row r="353" spans="2:2">
      <c r="B353" s="47" t="str">
        <f>Strings!B354</f>
        <v>Compress</v>
      </c>
    </row>
    <row r="354" spans="2:2">
      <c r="B354" s="47" t="str">
        <f>Strings!B355</f>
        <v>Dispose</v>
      </c>
    </row>
    <row r="355" spans="2:2">
      <c r="B355" s="47" t="str">
        <f>Strings!B356</f>
        <v>Crush</v>
      </c>
    </row>
    <row r="356" spans="2:2">
      <c r="B356" s="47" t="str">
        <f>Strings!B357</f>
        <v>Energy</v>
      </c>
    </row>
    <row r="357" spans="2:2">
      <c r="B357" s="47" t="str">
        <f>Strings!B358</f>
        <v>Parasite</v>
      </c>
    </row>
    <row r="358" spans="2:2">
      <c r="B358" s="47" t="str">
        <f>Strings!B359</f>
        <v/>
      </c>
    </row>
    <row r="359" spans="2:2">
      <c r="B359" s="47" t="str">
        <f>Strings!B360</f>
        <v/>
      </c>
    </row>
    <row r="360" spans="2:2">
      <c r="B360" s="47" t="str">
        <f>Strings!B361</f>
        <v/>
      </c>
    </row>
    <row r="361" spans="2:2">
      <c r="B361" s="47" t="str">
        <f>Strings!B362</f>
        <v/>
      </c>
    </row>
    <row r="362" spans="2:2">
      <c r="B362" s="47" t="str">
        <f>Strings!B363</f>
        <v/>
      </c>
    </row>
    <row r="363" spans="2:2">
      <c r="B363" s="47" t="str">
        <f>Strings!B364</f>
        <v/>
      </c>
    </row>
    <row r="364" spans="2:2">
      <c r="B364" s="47" t="str">
        <f>Strings!B365</f>
        <v/>
      </c>
    </row>
    <row r="365" spans="2:2">
      <c r="B365" s="47" t="str">
        <f>Strings!B366</f>
        <v/>
      </c>
    </row>
    <row r="366" spans="2:2">
      <c r="B366" s="47" t="str">
        <f>Strings!B367</f>
        <v/>
      </c>
    </row>
    <row r="367" spans="2:2">
      <c r="B367" s="47" t="str">
        <f>Strings!B368</f>
        <v/>
      </c>
    </row>
    <row r="368" spans="2:2">
      <c r="B368" s="47" t="str">
        <f>Strings!B369</f>
        <v>Attack</v>
      </c>
    </row>
    <row r="369" spans="2:2">
      <c r="B369" s="47" t="str">
        <f>Strings!B370</f>
        <v>Potion</v>
      </c>
    </row>
    <row r="370" spans="2:2">
      <c r="B370" s="47" t="str">
        <f>Strings!B371</f>
        <v>Hi-Potion</v>
      </c>
    </row>
    <row r="371" spans="2:2">
      <c r="B371" s="47" t="str">
        <f>Strings!B372</f>
        <v>X-Potion</v>
      </c>
    </row>
    <row r="372" spans="2:2">
      <c r="B372" s="47" t="str">
        <f>Strings!B373</f>
        <v>Ether</v>
      </c>
    </row>
    <row r="373" spans="2:2">
      <c r="B373" s="47" t="str">
        <f>Strings!B374</f>
        <v>Hi-Ether</v>
      </c>
    </row>
    <row r="374" spans="2:2">
      <c r="B374" s="47" t="str">
        <f>Strings!B375</f>
        <v>Elixir</v>
      </c>
    </row>
    <row r="375" spans="2:2">
      <c r="B375" s="47" t="str">
        <f>Strings!B376</f>
        <v>Antidote</v>
      </c>
    </row>
    <row r="376" spans="2:2">
      <c r="B376" s="47" t="str">
        <f>Strings!B377</f>
        <v>Eye Drop</v>
      </c>
    </row>
    <row r="377" spans="2:2">
      <c r="B377" s="47" t="str">
        <f>Strings!B378</f>
        <v>Echo Grass</v>
      </c>
    </row>
    <row r="378" spans="2:2">
      <c r="B378" s="47" t="str">
        <f>Strings!B379</f>
        <v>Maiden's Kiss</v>
      </c>
    </row>
    <row r="379" spans="2:2">
      <c r="B379" s="47" t="str">
        <f>Strings!B380</f>
        <v>Soft</v>
      </c>
    </row>
    <row r="380" spans="2:2">
      <c r="B380" s="47" t="str">
        <f>Strings!B381</f>
        <v>Holy Water</v>
      </c>
    </row>
    <row r="381" spans="2:2">
      <c r="B381" s="47" t="str">
        <f>Strings!B382</f>
        <v>Remedy</v>
      </c>
    </row>
    <row r="382" spans="2:2">
      <c r="B382" s="47" t="str">
        <f>Strings!B383</f>
        <v>Phoenix Down</v>
      </c>
    </row>
    <row r="383" spans="2:2">
      <c r="B383" s="47" t="str">
        <f>Strings!B384</f>
        <v>Shuriken</v>
      </c>
    </row>
    <row r="384" spans="2:2">
      <c r="B384" s="47" t="str">
        <f>Strings!B385</f>
        <v>Knife</v>
      </c>
    </row>
    <row r="385" spans="2:2">
      <c r="B385" s="47" t="str">
        <f>Strings!B386</f>
        <v>Sword</v>
      </c>
    </row>
    <row r="386" spans="2:2">
      <c r="B386" s="47" t="str">
        <f>Strings!B387</f>
        <v>Hammer</v>
      </c>
    </row>
    <row r="387" spans="2:2">
      <c r="B387" s="47" t="str">
        <f>Strings!B388</f>
        <v>Katana</v>
      </c>
    </row>
    <row r="388" spans="2:2">
      <c r="B388" s="47" t="str">
        <f>Strings!B389</f>
        <v>Ninja Sword</v>
      </c>
    </row>
    <row r="389" spans="2:2">
      <c r="B389" s="47" t="str">
        <f>Strings!B390</f>
        <v>Axe</v>
      </c>
    </row>
    <row r="390" spans="2:2">
      <c r="B390" s="47" t="str">
        <f>Strings!B391</f>
        <v>Spear</v>
      </c>
    </row>
    <row r="391" spans="2:2">
      <c r="B391" s="47" t="str">
        <f>Strings!B392</f>
        <v>Stick</v>
      </c>
    </row>
    <row r="392" spans="2:2">
      <c r="B392" s="47" t="str">
        <f>Strings!B393</f>
        <v>Knight Sword</v>
      </c>
    </row>
    <row r="393" spans="2:2">
      <c r="B393" s="47" t="str">
        <f>Strings!B394</f>
        <v>Dictionary</v>
      </c>
    </row>
    <row r="394" spans="2:2">
      <c r="B394" s="47" t="str">
        <f>Strings!B395</f>
        <v>Ball</v>
      </c>
    </row>
    <row r="395" spans="2:2">
      <c r="B395" s="47" t="str">
        <f>Strings!B396</f>
        <v>Level Jump2</v>
      </c>
    </row>
    <row r="396" spans="2:2">
      <c r="B396" s="47" t="str">
        <f>Strings!B397</f>
        <v>Level Jump3</v>
      </c>
    </row>
    <row r="397" spans="2:2">
      <c r="B397" s="47" t="str">
        <f>Strings!B398</f>
        <v>Level Jump4</v>
      </c>
    </row>
    <row r="398" spans="2:2">
      <c r="B398" s="47" t="str">
        <f>Strings!B399</f>
        <v>Level Jump5</v>
      </c>
    </row>
    <row r="399" spans="2:2">
      <c r="B399" s="47" t="str">
        <f>Strings!B400</f>
        <v>Level Jump8</v>
      </c>
    </row>
    <row r="400" spans="2:2">
      <c r="B400" s="47" t="str">
        <f>Strings!B401</f>
        <v>Vertical Jump2</v>
      </c>
    </row>
    <row r="401" spans="2:2">
      <c r="B401" s="47" t="str">
        <f>Strings!B402</f>
        <v>Vertical Jump3</v>
      </c>
    </row>
    <row r="402" spans="2:2">
      <c r="B402" s="47" t="str">
        <f>Strings!B403</f>
        <v>Vertical Jump4</v>
      </c>
    </row>
    <row r="403" spans="2:2">
      <c r="B403" s="47" t="str">
        <f>Strings!B404</f>
        <v>Vertical Jump5</v>
      </c>
    </row>
    <row r="404" spans="2:2">
      <c r="B404" s="47" t="str">
        <f>Strings!B405</f>
        <v>Vertical Jump6</v>
      </c>
    </row>
    <row r="405" spans="2:2">
      <c r="B405" s="47" t="str">
        <f>Strings!B406</f>
        <v>Vertical Jump7</v>
      </c>
    </row>
    <row r="406" spans="2:2">
      <c r="B406" s="47" t="str">
        <f>Strings!B407</f>
        <v>Vertical Jump8</v>
      </c>
    </row>
    <row r="407" spans="2:2">
      <c r="B407" s="47" t="str">
        <f>Strings!B408</f>
        <v>Charge+1</v>
      </c>
    </row>
    <row r="408" spans="2:2">
      <c r="B408" s="47" t="str">
        <f>Strings!B409</f>
        <v>Charge+2</v>
      </c>
    </row>
    <row r="409" spans="2:2">
      <c r="B409" s="47" t="str">
        <f>Strings!B410</f>
        <v>Charge+3</v>
      </c>
    </row>
    <row r="410" spans="2:2">
      <c r="B410" s="47" t="str">
        <f>Strings!B411</f>
        <v>Charge+4</v>
      </c>
    </row>
    <row r="411" spans="2:2">
      <c r="B411" s="47" t="str">
        <f>Strings!B412</f>
        <v>Charge+5</v>
      </c>
    </row>
    <row r="412" spans="2:2">
      <c r="B412" s="47" t="str">
        <f>Strings!B413</f>
        <v>Charge+7</v>
      </c>
    </row>
    <row r="413" spans="2:2">
      <c r="B413" s="47" t="str">
        <f>Strings!B414</f>
        <v>Charge+10</v>
      </c>
    </row>
    <row r="414" spans="2:2">
      <c r="B414" s="47" t="str">
        <f>Strings!B415</f>
        <v>Charge+20</v>
      </c>
    </row>
    <row r="415" spans="2:2">
      <c r="B415" s="47" t="str">
        <f>Strings!B416</f>
        <v>CT</v>
      </c>
    </row>
    <row r="416" spans="2:2">
      <c r="B416" s="47" t="str">
        <f>Strings!B417</f>
        <v>Level</v>
      </c>
    </row>
    <row r="417" spans="2:2">
      <c r="B417" s="47" t="str">
        <f>Strings!B418</f>
        <v>Exp</v>
      </c>
    </row>
    <row r="418" spans="2:2">
      <c r="B418" s="47" t="str">
        <f>Strings!B419</f>
        <v>Height</v>
      </c>
    </row>
    <row r="419" spans="2:2">
      <c r="B419" s="47" t="str">
        <f>Strings!B420</f>
        <v>Prime Number</v>
      </c>
    </row>
    <row r="420" spans="2:2">
      <c r="B420" s="47" t="str">
        <f>Strings!B421</f>
        <v>5</v>
      </c>
    </row>
    <row r="421" spans="2:2">
      <c r="B421" s="47" t="str">
        <f>Strings!B422</f>
        <v>4</v>
      </c>
    </row>
    <row r="422" spans="2:2">
      <c r="B422" s="47" t="str">
        <f>Strings!B423</f>
        <v>3</v>
      </c>
    </row>
    <row r="423" spans="2:2">
      <c r="B423" s="47" t="str">
        <f>Strings!B424</f>
        <v>A Save</v>
      </c>
    </row>
    <row r="424" spans="2:2">
      <c r="B424" s="47" t="str">
        <f>Strings!B425</f>
        <v>MA Save</v>
      </c>
    </row>
    <row r="425" spans="2:2">
      <c r="B425" s="47" t="str">
        <f>Strings!B426</f>
        <v>Speed Save</v>
      </c>
    </row>
    <row r="426" spans="2:2">
      <c r="B426" s="47" t="str">
        <f>Strings!B427</f>
        <v>Sunken State</v>
      </c>
    </row>
    <row r="427" spans="2:2">
      <c r="B427" s="47" t="str">
        <f>Strings!B428</f>
        <v>Caution</v>
      </c>
    </row>
    <row r="428" spans="2:2">
      <c r="B428" s="47" t="str">
        <f>Strings!B429</f>
        <v>Dragon Spirit</v>
      </c>
    </row>
    <row r="429" spans="2:2">
      <c r="B429" s="47" t="str">
        <f>Strings!B430</f>
        <v>Regenerator</v>
      </c>
    </row>
    <row r="430" spans="2:2">
      <c r="B430" s="47" t="str">
        <f>Strings!B431</f>
        <v>Brave Up</v>
      </c>
    </row>
    <row r="431" spans="2:2">
      <c r="B431" s="47" t="str">
        <f>Strings!B432</f>
        <v>Face Up</v>
      </c>
    </row>
    <row r="432" spans="2:2">
      <c r="B432" s="47" t="str">
        <f>Strings!B433</f>
        <v>HP Restore</v>
      </c>
    </row>
    <row r="433" spans="2:2">
      <c r="B433" s="47" t="str">
        <f>Strings!B434</f>
        <v>MP Restore</v>
      </c>
    </row>
    <row r="434" spans="2:2">
      <c r="B434" s="47" t="str">
        <f>Strings!B435</f>
        <v>Critical Quick</v>
      </c>
    </row>
    <row r="435" spans="2:2">
      <c r="B435" s="47" t="str">
        <f>Strings!B436</f>
        <v>Meatbone Slash</v>
      </c>
    </row>
    <row r="436" spans="2:2">
      <c r="B436" s="47" t="str">
        <f>Strings!B437</f>
        <v>Counter Magic</v>
      </c>
    </row>
    <row r="437" spans="2:2">
      <c r="B437" s="47" t="str">
        <f>Strings!B438</f>
        <v>Counter Tackle</v>
      </c>
    </row>
    <row r="438" spans="2:2">
      <c r="B438" s="47" t="str">
        <f>Strings!B439</f>
        <v>Counter Flood</v>
      </c>
    </row>
    <row r="439" spans="2:2">
      <c r="B439" s="47" t="str">
        <f>Strings!B440</f>
        <v>Absorb Used MP</v>
      </c>
    </row>
    <row r="440" spans="2:2">
      <c r="B440" s="47" t="str">
        <f>Strings!B441</f>
        <v>Gilgame Heart</v>
      </c>
    </row>
    <row r="441" spans="2:2">
      <c r="B441" s="47" t="str">
        <f>Strings!B442</f>
        <v>Reflect</v>
      </c>
    </row>
    <row r="442" spans="2:2">
      <c r="B442" s="47" t="str">
        <f>Strings!B443</f>
        <v>Auto Potion</v>
      </c>
    </row>
    <row r="443" spans="2:2">
      <c r="B443" s="47" t="str">
        <f>Strings!B444</f>
        <v>Counter</v>
      </c>
    </row>
    <row r="444" spans="2:2">
      <c r="B444" s="47" t="str">
        <f>Strings!B445</f>
        <v/>
      </c>
    </row>
    <row r="445" spans="2:2">
      <c r="B445" s="47" t="str">
        <f>Strings!B446</f>
        <v>Distribute</v>
      </c>
    </row>
    <row r="446" spans="2:2">
      <c r="B446" s="47" t="str">
        <f>Strings!B447</f>
        <v>MP Switch</v>
      </c>
    </row>
    <row r="447" spans="2:2">
      <c r="B447" s="47" t="str">
        <f>Strings!B448</f>
        <v>Damage Split</v>
      </c>
    </row>
    <row r="448" spans="2:2">
      <c r="B448" s="47" t="str">
        <f>Strings!B449</f>
        <v>Weapon Guard</v>
      </c>
    </row>
    <row r="449" spans="2:2">
      <c r="B449" s="47" t="str">
        <f>Strings!B450</f>
        <v>Finger Guard</v>
      </c>
    </row>
    <row r="450" spans="2:2">
      <c r="B450" s="47" t="str">
        <f>Strings!B451</f>
        <v>Abandon</v>
      </c>
    </row>
    <row r="451" spans="2:2">
      <c r="B451" s="47" t="str">
        <f>Strings!B452</f>
        <v>Catch</v>
      </c>
    </row>
    <row r="452" spans="2:2">
      <c r="B452" s="47" t="str">
        <f>Strings!B453</f>
        <v>Blade Grasp</v>
      </c>
    </row>
    <row r="453" spans="2:2">
      <c r="B453" s="47" t="str">
        <f>Strings!B454</f>
        <v>Arrow Guard</v>
      </c>
    </row>
    <row r="454" spans="2:2">
      <c r="B454" s="47" t="str">
        <f>Strings!B455</f>
        <v>Hamedo</v>
      </c>
    </row>
    <row r="455" spans="2:2">
      <c r="B455" s="47" t="str">
        <f>Strings!B456</f>
        <v>Equip Armor</v>
      </c>
    </row>
    <row r="456" spans="2:2">
      <c r="B456" s="47" t="str">
        <f>Strings!B457</f>
        <v>Equip Shield</v>
      </c>
    </row>
    <row r="457" spans="2:2">
      <c r="B457" s="47" t="str">
        <f>Strings!B458</f>
        <v>Equip Sword</v>
      </c>
    </row>
    <row r="458" spans="2:2">
      <c r="B458" s="47" t="str">
        <f>Strings!B459</f>
        <v>Equip Knife</v>
      </c>
    </row>
    <row r="459" spans="2:2">
      <c r="B459" s="47" t="str">
        <f>Strings!B460</f>
        <v>Equip Crossbow</v>
      </c>
    </row>
    <row r="460" spans="2:2">
      <c r="B460" s="47" t="str">
        <f>Strings!B461</f>
        <v>Equip Spear</v>
      </c>
    </row>
    <row r="461" spans="2:2">
      <c r="B461" s="47" t="str">
        <f>Strings!B462</f>
        <v>Equip Axe</v>
      </c>
    </row>
    <row r="462" spans="2:2">
      <c r="B462" s="47" t="str">
        <f>Strings!B463</f>
        <v>Equip Gun</v>
      </c>
    </row>
    <row r="463" spans="2:2">
      <c r="B463" s="47" t="str">
        <f>Strings!B464</f>
        <v>Half of MP</v>
      </c>
    </row>
    <row r="464" spans="2:2">
      <c r="B464" s="47" t="str">
        <f>Strings!B465</f>
        <v>Gained Jp UP</v>
      </c>
    </row>
    <row r="465" spans="2:2">
      <c r="B465" s="47" t="str">
        <f>Strings!B466</f>
        <v>Gained Exp UP</v>
      </c>
    </row>
    <row r="466" spans="2:2">
      <c r="B466" s="47" t="str">
        <f>Strings!B467</f>
        <v>Attack UP</v>
      </c>
    </row>
    <row r="467" spans="2:2">
      <c r="B467" s="47" t="str">
        <f>Strings!B468</f>
        <v>Defense UP</v>
      </c>
    </row>
    <row r="468" spans="2:2">
      <c r="B468" s="47" t="str">
        <f>Strings!B469</f>
        <v>Magic AttackUP</v>
      </c>
    </row>
    <row r="469" spans="2:2">
      <c r="B469" s="47" t="str">
        <f>Strings!B470</f>
        <v>Magic DefendUP</v>
      </c>
    </row>
    <row r="470" spans="2:2">
      <c r="B470" s="47" t="str">
        <f>Strings!B471</f>
        <v>Concentrate</v>
      </c>
    </row>
    <row r="471" spans="2:2">
      <c r="B471" s="47" t="str">
        <f>Strings!B472</f>
        <v>Train</v>
      </c>
    </row>
    <row r="472" spans="2:2">
      <c r="B472" s="47" t="str">
        <f>Strings!B473</f>
        <v>Secret Hunt</v>
      </c>
    </row>
    <row r="473" spans="2:2">
      <c r="B473" s="47" t="str">
        <f>Strings!B474</f>
        <v>Martial Arts</v>
      </c>
    </row>
    <row r="474" spans="2:2">
      <c r="B474" s="47" t="str">
        <f>Strings!B475</f>
        <v>Monster Talk</v>
      </c>
    </row>
    <row r="475" spans="2:2">
      <c r="B475" s="47" t="str">
        <f>Strings!B476</f>
        <v>Throw Item</v>
      </c>
    </row>
    <row r="476" spans="2:2">
      <c r="B476" s="47" t="str">
        <f>Strings!B477</f>
        <v>Maintenance</v>
      </c>
    </row>
    <row r="477" spans="2:2">
      <c r="B477" s="47" t="str">
        <f>Strings!B478</f>
        <v>Two Hands</v>
      </c>
    </row>
    <row r="478" spans="2:2">
      <c r="B478" s="47" t="str">
        <f>Strings!B479</f>
        <v>Two Swords</v>
      </c>
    </row>
    <row r="479" spans="2:2">
      <c r="B479" s="47" t="str">
        <f>Strings!B480</f>
        <v>Monster Skill</v>
      </c>
    </row>
    <row r="480" spans="2:2">
      <c r="B480" s="47" t="str">
        <f>Strings!B481</f>
        <v>Defend</v>
      </c>
    </row>
    <row r="481" spans="2:2">
      <c r="B481" s="47" t="str">
        <f>Strings!B482</f>
        <v>Equip Change</v>
      </c>
    </row>
    <row r="482" spans="2:2">
      <c r="B482" s="47" t="str">
        <f>Strings!B483</f>
        <v/>
      </c>
    </row>
    <row r="483" spans="2:2">
      <c r="B483" s="47" t="str">
        <f>Strings!B484</f>
        <v>Short Charge</v>
      </c>
    </row>
    <row r="484" spans="2:2">
      <c r="B484" s="47" t="str">
        <f>Strings!B485</f>
        <v>Non-charge</v>
      </c>
    </row>
    <row r="485" spans="2:2">
      <c r="B485" s="47" t="str">
        <f>Strings!B486</f>
        <v/>
      </c>
    </row>
    <row r="486" spans="2:2">
      <c r="B486" s="47" t="str">
        <f>Strings!B487</f>
        <v/>
      </c>
    </row>
    <row r="487" spans="2:2">
      <c r="B487" s="47" t="str">
        <f>Strings!B488</f>
        <v>Move+1</v>
      </c>
    </row>
    <row r="488" spans="2:2">
      <c r="B488" s="47" t="str">
        <f>Strings!B489</f>
        <v>Move+2</v>
      </c>
    </row>
    <row r="489" spans="2:2">
      <c r="B489" s="47" t="str">
        <f>Strings!B490</f>
        <v>Move+3</v>
      </c>
    </row>
    <row r="490" spans="2:2">
      <c r="B490" s="47" t="str">
        <f>Strings!B491</f>
        <v>Jump+1</v>
      </c>
    </row>
    <row r="491" spans="2:2">
      <c r="B491" s="47" t="str">
        <f>Strings!B492</f>
        <v>Jump+2</v>
      </c>
    </row>
    <row r="492" spans="2:2">
      <c r="B492" s="47" t="str">
        <f>Strings!B493</f>
        <v>Jump+3</v>
      </c>
    </row>
    <row r="493" spans="2:2">
      <c r="B493" s="47" t="str">
        <f>Strings!B494</f>
        <v>Ignore Height</v>
      </c>
    </row>
    <row r="494" spans="2:2">
      <c r="B494" s="47" t="str">
        <f>Strings!B495</f>
        <v>Move-HP Up</v>
      </c>
    </row>
    <row r="495" spans="2:2">
      <c r="B495" s="47" t="str">
        <f>Strings!B496</f>
        <v>Move-MP Up</v>
      </c>
    </row>
    <row r="496" spans="2:2">
      <c r="B496" s="47" t="str">
        <f>Strings!B497</f>
        <v>Move-Get Exp</v>
      </c>
    </row>
    <row r="497" spans="2:2">
      <c r="B497" s="47" t="str">
        <f>Strings!B498</f>
        <v>Move-Get Jp</v>
      </c>
    </row>
    <row r="498" spans="2:2">
      <c r="B498" s="47" t="str">
        <f>Strings!B499</f>
        <v/>
      </c>
    </row>
    <row r="499" spans="2:2">
      <c r="B499" s="47" t="str">
        <f>Strings!B500</f>
        <v>Teleport</v>
      </c>
    </row>
    <row r="500" spans="2:2">
      <c r="B500" s="47" t="str">
        <f>Strings!B501</f>
        <v>Teleport 2</v>
      </c>
    </row>
    <row r="501" spans="2:2">
      <c r="B501" s="47" t="str">
        <f>Strings!B502</f>
        <v>Any Weather</v>
      </c>
    </row>
    <row r="502" spans="2:2">
      <c r="B502" s="47" t="str">
        <f>Strings!B503</f>
        <v>Any Ground</v>
      </c>
    </row>
    <row r="503" spans="2:2">
      <c r="B503" s="47" t="str">
        <f>Strings!B504</f>
        <v>Move in Water</v>
      </c>
    </row>
    <row r="504" spans="2:2">
      <c r="B504" s="47" t="str">
        <f>Strings!B505</f>
        <v>Walk on Water</v>
      </c>
    </row>
    <row r="505" spans="2:2">
      <c r="B505" s="47" t="str">
        <f>Strings!B506</f>
        <v>Move on Lava</v>
      </c>
    </row>
    <row r="506" spans="2:2">
      <c r="B506" s="47" t="str">
        <f>Strings!B507</f>
        <v>Move undrwater</v>
      </c>
    </row>
    <row r="507" spans="2:2">
      <c r="B507" s="47" t="str">
        <f>Strings!B508</f>
        <v>Float</v>
      </c>
    </row>
    <row r="508" spans="2:2">
      <c r="B508" s="47" t="str">
        <f>Strings!B509</f>
        <v>Fly</v>
      </c>
    </row>
    <row r="509" spans="2:2">
      <c r="B509" s="47" t="str">
        <f>Strings!B510</f>
        <v>Silent Walk</v>
      </c>
    </row>
    <row r="510" spans="2:2">
      <c r="B510" s="47" t="str">
        <f>Strings!B511</f>
        <v>Move-Find Item</v>
      </c>
    </row>
    <row r="511" spans="2:2">
      <c r="B511" s="47" t="str">
        <f>Strings!B512</f>
        <v/>
      </c>
    </row>
    <row r="512" spans="2:2">
      <c r="B512" s="47" t="str">
        <f>Strings!B513</f>
        <v/>
      </c>
    </row>
  </sheetData>
  <mergeCells count="1">
    <mergeCell ref="M3:M14"/>
  </mergeCells>
  <conditionalFormatting sqref="H3:H130 J3:J130">
    <cfRule type="expression" dxfId="8" priority="1">
      <formula>INDIRECT(ADDRESS(ROW(),COLUMN()-1))=1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Code</vt:lpstr>
      <vt:lpstr>Compile Sheet</vt:lpstr>
      <vt:lpstr>Opcodes</vt:lpstr>
      <vt:lpstr>.xml</vt:lpstr>
      <vt:lpstr>Settings</vt:lpstr>
      <vt:lpstr>Jobs</vt:lpstr>
      <vt:lpstr>Skillsets</vt:lpstr>
      <vt:lpstr>Abilities</vt:lpstr>
      <vt:lpstr>Inflict Statuses</vt:lpstr>
      <vt:lpstr>Effects</vt:lpstr>
      <vt:lpstr>Item Attributes</vt:lpstr>
      <vt:lpstr>Sprites</vt:lpstr>
      <vt:lpstr>ENTDs</vt:lpstr>
      <vt:lpstr>LoadFFTText</vt:lpstr>
      <vt:lpstr>Strings</vt:lpstr>
    </vt:vector>
  </TitlesOfParts>
  <Company>Final Fantasy Hacktics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Xifanie Boisvert</dc:creator>
  <cp:lastModifiedBy>Xifanie</cp:lastModifiedBy>
  <dcterms:created xsi:type="dcterms:W3CDTF">2013-09-10T15:54:50Z</dcterms:created>
  <dcterms:modified xsi:type="dcterms:W3CDTF">2020-04-08T03:24:20Z</dcterms:modified>
</cp:coreProperties>
</file>