
<file path=[Content_Types].xml><?xml version="1.0" encoding="utf-8"?>
<Types xmlns="http://schemas.openxmlformats.org/package/2006/content-types">
  <Default Extension="bin" ContentType="application/vnd.openxmlformats-officedocument.spreadsheetml.printerSettings"/>
  <Override PartName="/xl/tables/table3.xml" ContentType="application/vnd.openxmlformats-officedocument.spreadsheetml.table+xml"/>
  <Override PartName="/xl/theme/theme1.xml" ContentType="application/vnd.openxmlformats-officedocument.theme+xml"/>
  <Override PartName="/xl/styles.xml" ContentType="application/vnd.openxmlformats-officedocument.spreadsheetml.styles+xml"/>
  <Override PartName="/xl/tables/table1.xml" ContentType="application/vnd.openxmlformats-officedocument.spreadsheetml.table+xml"/>
  <Override PartName="/xl/tables/table2.xml" ContentType="application/vnd.openxmlformats-officedocument.spreadsheetml.table+xml"/>
  <Override PartName="/xl/worksheets/sheet6.xml" ContentType="application/vnd.openxmlformats-officedocument.spreadsheetml.worksheet+xml"/>
  <Override PartName="/xl/vbaProject.bin" ContentType="application/vnd.ms-office.vbaProject"/>
  <Default Extension="rels" ContentType="application/vnd.openxmlformats-package.relationships+xml"/>
  <Default Extension="xml" ContentType="application/xml"/>
  <Override PartName="/xl/workbook.xml" ContentType="application/vnd.ms-excel.sheet.macroEnabled.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codeName="{B7FE6334-C1A2-E50D-BD3D-5F4D41BBC2E3}"/>
  <workbookPr codeName="ThisWorkbook" defaultThemeVersion="124226"/>
  <bookViews>
    <workbookView xWindow="405" yWindow="1695" windowWidth="19920" windowHeight="9030" activeTab="1"/>
  </bookViews>
  <sheets>
    <sheet name="Tutorial" sheetId="37" r:id="rId1"/>
    <sheet name="Code" sheetId="6" r:id="rId2"/>
    <sheet name="Hacks" sheetId="32" r:id="rId3"/>
    <sheet name="Hack Settings and Tables" sheetId="36" r:id="rId4"/>
    <sheet name="Calculations" sheetId="33" r:id="rId5"/>
    <sheet name="LoadFFTText" sheetId="16" r:id="rId6"/>
  </sheets>
  <functionGroups/>
  <calcPr calcId="125725" calcOnSave="0"/>
</workbook>
</file>

<file path=xl/calcChain.xml><?xml version="1.0" encoding="utf-8"?>
<calcChain xmlns="http://schemas.openxmlformats.org/spreadsheetml/2006/main">
  <c r="D1849" i="6"/>
  <c r="D1850" s="1"/>
  <c r="D1846"/>
  <c r="D1827"/>
  <c r="D1824"/>
  <c r="D1806"/>
  <c r="D1807" s="1"/>
  <c r="D1808" s="1"/>
  <c r="D1809" s="1"/>
  <c r="D1810" s="1"/>
  <c r="D1811" s="1"/>
  <c r="D1812" s="1"/>
  <c r="D1813" s="1"/>
  <c r="D1814" s="1"/>
  <c r="D1805"/>
  <c r="D1787"/>
  <c r="E1800" s="1"/>
  <c r="D1786"/>
  <c r="D1770"/>
  <c r="E1758"/>
  <c r="D1755"/>
  <c r="D1756" s="1"/>
  <c r="D1757" s="1"/>
  <c r="D1758" s="1"/>
  <c r="D1759" s="1"/>
  <c r="D1760" s="1"/>
  <c r="D1751"/>
  <c r="D1752" s="1"/>
  <c r="E1750"/>
  <c r="D1741"/>
  <c r="D1731"/>
  <c r="D1721"/>
  <c r="D1711"/>
  <c r="D1708"/>
  <c r="D1705"/>
  <c r="D1702"/>
  <c r="D1674"/>
  <c r="D1675" s="1"/>
  <c r="D1676" s="1"/>
  <c r="D1677" s="1"/>
  <c r="D1678" s="1"/>
  <c r="D1679" s="1"/>
  <c r="D1680" s="1"/>
  <c r="D1681" s="1"/>
  <c r="D1682" s="1"/>
  <c r="D1683" s="1"/>
  <c r="D1684" s="1"/>
  <c r="D1685" s="1"/>
  <c r="D1686" s="1"/>
  <c r="D1687" s="1"/>
  <c r="D1688" s="1"/>
  <c r="D1689" s="1"/>
  <c r="D1690" s="1"/>
  <c r="D1691" s="1"/>
  <c r="D1692" s="1"/>
  <c r="D1693" s="1"/>
  <c r="D1694" s="1"/>
  <c r="D1695" s="1"/>
  <c r="D1696" s="1"/>
  <c r="D1697" s="1"/>
  <c r="D1698" s="1"/>
  <c r="D1699" s="1"/>
  <c r="D1672"/>
  <c r="D1673" s="1"/>
  <c r="D1671"/>
  <c r="D1624"/>
  <c r="D1625" s="1"/>
  <c r="D1626" s="1"/>
  <c r="D1627" s="1"/>
  <c r="D1628" s="1"/>
  <c r="D1629" s="1"/>
  <c r="D1630" s="1"/>
  <c r="D1631" s="1"/>
  <c r="D1632" s="1"/>
  <c r="D1633" s="1"/>
  <c r="D1634" s="1"/>
  <c r="D1635" s="1"/>
  <c r="D1636" s="1"/>
  <c r="D1637" s="1"/>
  <c r="D1638" s="1"/>
  <c r="D1639" s="1"/>
  <c r="D1640" s="1"/>
  <c r="D1641" s="1"/>
  <c r="D1642" s="1"/>
  <c r="D1643" s="1"/>
  <c r="D1644" s="1"/>
  <c r="D1645" s="1"/>
  <c r="D1646" s="1"/>
  <c r="D1647" s="1"/>
  <c r="D1648" s="1"/>
  <c r="D1649" s="1"/>
  <c r="D1650" s="1"/>
  <c r="D1651" s="1"/>
  <c r="D1652" s="1"/>
  <c r="D1653" s="1"/>
  <c r="D1654" s="1"/>
  <c r="D1655" s="1"/>
  <c r="D1656" s="1"/>
  <c r="D1657" s="1"/>
  <c r="D1658" s="1"/>
  <c r="D1622"/>
  <c r="D1623" s="1"/>
  <c r="D1619"/>
  <c r="D1614"/>
  <c r="D1615" s="1"/>
  <c r="D1616" s="1"/>
  <c r="E1609" s="1"/>
  <c r="E1613"/>
  <c r="D1532"/>
  <c r="D1533" s="1"/>
  <c r="D1534" s="1"/>
  <c r="D1535" s="1"/>
  <c r="D1536" s="1"/>
  <c r="D1537" s="1"/>
  <c r="D1538" s="1"/>
  <c r="D1539" s="1"/>
  <c r="D1540" s="1"/>
  <c r="D1541" s="1"/>
  <c r="D1530"/>
  <c r="D1531" s="1"/>
  <c r="D1478"/>
  <c r="D1458"/>
  <c r="D1459" s="1"/>
  <c r="D1460" s="1"/>
  <c r="D1461" s="1"/>
  <c r="D1462" s="1"/>
  <c r="D1463" s="1"/>
  <c r="D1464" s="1"/>
  <c r="D1465" s="1"/>
  <c r="D1466" s="1"/>
  <c r="D1467" s="1"/>
  <c r="D1468" s="1"/>
  <c r="D1439"/>
  <c r="D1440" s="1"/>
  <c r="E1438"/>
  <c r="E1434"/>
  <c r="D1428"/>
  <c r="D1429" s="1"/>
  <c r="D1430" s="1"/>
  <c r="D1431" s="1"/>
  <c r="D1432" s="1"/>
  <c r="D1427"/>
  <c r="D1413"/>
  <c r="D1414" s="1"/>
  <c r="D1415" s="1"/>
  <c r="D1416" s="1"/>
  <c r="D1417" s="1"/>
  <c r="D1410"/>
  <c r="D1407"/>
  <c r="D1406"/>
  <c r="D1403"/>
  <c r="D1401"/>
  <c r="D1402" s="1"/>
  <c r="D1362"/>
  <c r="D1352"/>
  <c r="D1349"/>
  <c r="D1346"/>
  <c r="D1343"/>
  <c r="D1340"/>
  <c r="D1336"/>
  <c r="D1337" s="1"/>
  <c r="E1150" s="1"/>
  <c r="D1333"/>
  <c r="D1330"/>
  <c r="D1325"/>
  <c r="D1326" s="1"/>
  <c r="D1327" s="1"/>
  <c r="D1324"/>
  <c r="D1318"/>
  <c r="D1319" s="1"/>
  <c r="D1320" s="1"/>
  <c r="D1321" s="1"/>
  <c r="D1313"/>
  <c r="D1314" s="1"/>
  <c r="D1315" s="1"/>
  <c r="D1312"/>
  <c r="D1304"/>
  <c r="D1305" s="1"/>
  <c r="D1306" s="1"/>
  <c r="D1307" s="1"/>
  <c r="D1308" s="1"/>
  <c r="D1309" s="1"/>
  <c r="D1301"/>
  <c r="D1300"/>
  <c r="E1299"/>
  <c r="D1296"/>
  <c r="D1297" s="1"/>
  <c r="D1293"/>
  <c r="D1292"/>
  <c r="D1288"/>
  <c r="D1289" s="1"/>
  <c r="E1266" s="1"/>
  <c r="D1285"/>
  <c r="E1279" s="1"/>
  <c r="D1284"/>
  <c r="E1132"/>
  <c r="E907"/>
  <c r="E880"/>
  <c r="E855"/>
  <c r="E851"/>
  <c r="E843"/>
  <c r="E834"/>
  <c r="E825"/>
  <c r="D815"/>
  <c r="D816" s="1"/>
  <c r="D817" s="1"/>
  <c r="D818" s="1"/>
  <c r="D819" s="1"/>
  <c r="D820" s="1"/>
  <c r="D821" s="1"/>
  <c r="D822" s="1"/>
  <c r="D823" s="1"/>
  <c r="D824" s="1"/>
  <c r="D803"/>
  <c r="D804" s="1"/>
  <c r="D805" s="1"/>
  <c r="E789" s="1"/>
  <c r="D799"/>
  <c r="D800" s="1"/>
  <c r="E784" s="1"/>
  <c r="E798"/>
  <c r="E794"/>
  <c r="D752"/>
  <c r="D753" s="1"/>
  <c r="D754" s="1"/>
  <c r="D755" s="1"/>
  <c r="D756" s="1"/>
  <c r="D757" s="1"/>
  <c r="D758" s="1"/>
  <c r="D759" s="1"/>
  <c r="D737"/>
  <c r="D738" s="1"/>
  <c r="D739" s="1"/>
  <c r="D740" s="1"/>
  <c r="D736"/>
  <c r="D708"/>
  <c r="D709" s="1"/>
  <c r="D710" s="1"/>
  <c r="D711" s="1"/>
  <c r="D712" s="1"/>
  <c r="D707"/>
  <c r="D704"/>
  <c r="D703"/>
  <c r="D700"/>
  <c r="D697"/>
  <c r="D662"/>
  <c r="D661"/>
  <c r="D655"/>
  <c r="D656" s="1"/>
  <c r="E650"/>
  <c r="D603"/>
  <c r="D597"/>
  <c r="D598" s="1"/>
  <c r="D599" s="1"/>
  <c r="D600" s="1"/>
  <c r="D594"/>
  <c r="D591"/>
  <c r="D588"/>
  <c r="D587"/>
  <c r="D580"/>
  <c r="D577"/>
  <c r="D565"/>
  <c r="D564"/>
  <c r="D563"/>
  <c r="D562" s="1"/>
  <c r="D561" s="1"/>
  <c r="D517"/>
  <c r="D518" s="1"/>
  <c r="D519" s="1"/>
  <c r="D520" s="1"/>
  <c r="E564" s="1"/>
  <c r="D441"/>
  <c r="D440"/>
  <c r="D436"/>
  <c r="D437" s="1"/>
  <c r="D433"/>
  <c r="D432"/>
  <c r="D428"/>
  <c r="D429" s="1"/>
  <c r="D425"/>
  <c r="D424"/>
  <c r="D411"/>
  <c r="E459" s="1"/>
  <c r="D410"/>
  <c r="D406"/>
  <c r="D407" s="1"/>
  <c r="E481" s="1"/>
  <c r="D403"/>
  <c r="D397"/>
  <c r="D398" s="1"/>
  <c r="D399" s="1"/>
  <c r="D400" s="1"/>
  <c r="E446" s="1"/>
  <c r="D386"/>
  <c r="D387" s="1"/>
  <c r="D385"/>
  <c r="D366"/>
  <c r="D367" s="1"/>
  <c r="D368" s="1"/>
  <c r="D369" s="1"/>
  <c r="D370" s="1"/>
  <c r="D371" s="1"/>
  <c r="D372" s="1"/>
  <c r="D373" s="1"/>
  <c r="D374" s="1"/>
  <c r="D375" s="1"/>
  <c r="D376" s="1"/>
  <c r="D365"/>
  <c r="D340"/>
  <c r="D341" s="1"/>
  <c r="D342" s="1"/>
  <c r="D343" s="1"/>
  <c r="D344" s="1"/>
  <c r="D345" s="1"/>
  <c r="D346" s="1"/>
  <c r="D347" s="1"/>
  <c r="D348" s="1"/>
  <c r="D339"/>
  <c r="D318"/>
  <c r="D319" s="1"/>
  <c r="D320" s="1"/>
  <c r="D321" s="1"/>
  <c r="D322" s="1"/>
  <c r="D323" s="1"/>
  <c r="D324" s="1"/>
  <c r="D325" s="1"/>
  <c r="D326" s="1"/>
  <c r="D327" s="1"/>
  <c r="D328" s="1"/>
  <c r="D303"/>
  <c r="D304" s="1"/>
  <c r="D305" s="1"/>
  <c r="D306" s="1"/>
  <c r="D307" s="1"/>
  <c r="D308" s="1"/>
  <c r="D292"/>
  <c r="D293" s="1"/>
  <c r="D294" s="1"/>
  <c r="D295" s="1"/>
  <c r="D289"/>
  <c r="D279"/>
  <c r="D276"/>
  <c r="E248" s="1"/>
  <c r="D275"/>
  <c r="D229"/>
  <c r="D226"/>
  <c r="D225"/>
  <c r="B220"/>
  <c r="D214"/>
  <c r="D211"/>
  <c r="D210"/>
  <c r="B205"/>
  <c r="D197"/>
  <c r="D198" s="1"/>
  <c r="E192" s="1"/>
  <c r="D162"/>
  <c r="D159"/>
  <c r="B150"/>
  <c r="D136"/>
  <c r="D137" s="1"/>
  <c r="D138" s="1"/>
  <c r="D139" s="1"/>
  <c r="D140" s="1"/>
  <c r="B127"/>
  <c r="D113"/>
  <c r="D114" s="1"/>
  <c r="D98"/>
  <c r="E97"/>
  <c r="E1790"/>
  <c r="E1791"/>
  <c r="E778"/>
  <c r="E786"/>
  <c r="E642"/>
  <c r="E638"/>
  <c r="E804"/>
  <c r="E781"/>
  <c r="E649"/>
  <c r="E636"/>
  <c r="E1808"/>
  <c r="E1807"/>
  <c r="E802"/>
  <c r="E641"/>
  <c r="D329" l="1"/>
  <c r="E322"/>
  <c r="E319"/>
  <c r="E324"/>
  <c r="D377"/>
  <c r="E372"/>
  <c r="E766"/>
  <c r="D760"/>
  <c r="D761" s="1"/>
  <c r="D762" s="1"/>
  <c r="D763" s="1"/>
  <c r="D764" s="1"/>
  <c r="D765" s="1"/>
  <c r="D766" s="1"/>
  <c r="D767" s="1"/>
  <c r="D768" s="1"/>
  <c r="D769" s="1"/>
  <c r="D141"/>
  <c r="D133"/>
  <c r="E557"/>
  <c r="E539"/>
  <c r="E527"/>
  <c r="D560"/>
  <c r="D559" s="1"/>
  <c r="D558" s="1"/>
  <c r="D557" s="1"/>
  <c r="D556" s="1"/>
  <c r="D555" s="1"/>
  <c r="E535"/>
  <c r="E531"/>
  <c r="D657"/>
  <c r="D658" s="1"/>
  <c r="E637"/>
  <c r="D825"/>
  <c r="D826" s="1"/>
  <c r="D827" s="1"/>
  <c r="E821"/>
  <c r="E1560"/>
  <c r="D1542"/>
  <c r="D1543" s="1"/>
  <c r="D1544" s="1"/>
  <c r="D1545" s="1"/>
  <c r="D1546" s="1"/>
  <c r="D1547" s="1"/>
  <c r="D1548" s="1"/>
  <c r="D1549" s="1"/>
  <c r="D1550" s="1"/>
  <c r="D1551" s="1"/>
  <c r="D1552" s="1"/>
  <c r="D1553" s="1"/>
  <c r="D1554" s="1"/>
  <c r="D1555" s="1"/>
  <c r="D1556" s="1"/>
  <c r="D1557" s="1"/>
  <c r="D1558" s="1"/>
  <c r="D1559" s="1"/>
  <c r="D412"/>
  <c r="D413" s="1"/>
  <c r="D414" s="1"/>
  <c r="D415" s="1"/>
  <c r="E869"/>
  <c r="E865"/>
  <c r="E878"/>
  <c r="E874"/>
  <c r="E860"/>
  <c r="D1433"/>
  <c r="D1434" s="1"/>
  <c r="D1435" s="1"/>
  <c r="D1436" s="1"/>
  <c r="D241" s="1"/>
  <c r="E1429"/>
  <c r="D1659"/>
  <c r="D1660" s="1"/>
  <c r="E1627"/>
  <c r="D1661" l="1"/>
  <c r="D1662" s="1"/>
  <c r="D1663" s="1"/>
  <c r="D1664" s="1"/>
  <c r="D1665" s="1"/>
  <c r="D1666" s="1"/>
  <c r="D1667" s="1"/>
  <c r="D1668" s="1"/>
  <c r="E1656"/>
  <c r="D242"/>
  <c r="D243" s="1"/>
  <c r="E274"/>
  <c r="D416"/>
  <c r="D417" s="1"/>
  <c r="D418" s="1"/>
  <c r="D419" s="1"/>
  <c r="D420" s="1"/>
  <c r="D421" s="1"/>
  <c r="E412"/>
  <c r="D828"/>
  <c r="D829" s="1"/>
  <c r="D830" s="1"/>
  <c r="D831" s="1"/>
  <c r="D832" s="1"/>
  <c r="D833" s="1"/>
  <c r="D834" s="1"/>
  <c r="D835" s="1"/>
  <c r="D836" s="1"/>
  <c r="E815"/>
  <c r="D1560"/>
  <c r="D1561" s="1"/>
  <c r="D1562" s="1"/>
  <c r="D1563" s="1"/>
  <c r="D1564" s="1"/>
  <c r="D1565" s="1"/>
  <c r="D1566" s="1"/>
  <c r="D1567" s="1"/>
  <c r="E1544"/>
  <c r="D554"/>
  <c r="D553" s="1"/>
  <c r="D552" s="1"/>
  <c r="D551" s="1"/>
  <c r="D550" s="1"/>
  <c r="E552"/>
  <c r="D770"/>
  <c r="D771" s="1"/>
  <c r="D772" s="1"/>
  <c r="D773" s="1"/>
  <c r="D774" s="1"/>
  <c r="D775" s="1"/>
  <c r="D776" s="1"/>
  <c r="D777" s="1"/>
  <c r="D778" s="1"/>
  <c r="D779" s="1"/>
  <c r="D780" s="1"/>
  <c r="D781" s="1"/>
  <c r="D782" s="1"/>
  <c r="D783" s="1"/>
  <c r="D784" s="1"/>
  <c r="D785" s="1"/>
  <c r="D786" s="1"/>
  <c r="E763"/>
  <c r="D787" l="1"/>
  <c r="D788" s="1"/>
  <c r="D789" s="1"/>
  <c r="D790" s="1"/>
  <c r="D791" s="1"/>
  <c r="E803"/>
  <c r="D837"/>
  <c r="D838" s="1"/>
  <c r="D839" s="1"/>
  <c r="D840" s="1"/>
  <c r="D841" s="1"/>
  <c r="D842" s="1"/>
  <c r="D843" s="1"/>
  <c r="D844" s="1"/>
  <c r="D845" s="1"/>
  <c r="E828"/>
  <c r="D549"/>
  <c r="D548" s="1"/>
  <c r="E547"/>
  <c r="D510"/>
  <c r="E1597"/>
  <c r="D1568"/>
  <c r="D1569" s="1"/>
  <c r="E246"/>
  <c r="D244"/>
  <c r="D245" s="1"/>
  <c r="D246" s="1"/>
  <c r="D247" s="1"/>
  <c r="D248" s="1"/>
  <c r="D249" s="1"/>
  <c r="D250" s="1"/>
  <c r="E278" l="1"/>
  <c r="D251"/>
  <c r="D252" s="1"/>
  <c r="D253" s="1"/>
  <c r="D254" s="1"/>
  <c r="D255" s="1"/>
  <c r="D256" s="1"/>
  <c r="D257" s="1"/>
  <c r="D258" s="1"/>
  <c r="D259" s="1"/>
  <c r="D260" s="1"/>
  <c r="D261" s="1"/>
  <c r="D262" s="1"/>
  <c r="D263" s="1"/>
  <c r="D264" s="1"/>
  <c r="D265" s="1"/>
  <c r="D266" s="1"/>
  <c r="D267" s="1"/>
  <c r="E1594"/>
  <c r="D1570"/>
  <c r="D1571" s="1"/>
  <c r="D1572" s="1"/>
  <c r="D1573" s="1"/>
  <c r="D1574" s="1"/>
  <c r="D1575" s="1"/>
  <c r="D1576" s="1"/>
  <c r="D1577" s="1"/>
  <c r="D1578" s="1"/>
  <c r="D1579" s="1"/>
  <c r="D1580" s="1"/>
  <c r="D1581" s="1"/>
  <c r="D547"/>
  <c r="D546" s="1"/>
  <c r="D545" s="1"/>
  <c r="D544" s="1"/>
  <c r="E545"/>
  <c r="D792"/>
  <c r="D793" s="1"/>
  <c r="D794" s="1"/>
  <c r="E787"/>
  <c r="D846"/>
  <c r="D847" s="1"/>
  <c r="D848" s="1"/>
  <c r="D849" s="1"/>
  <c r="D850" s="1"/>
  <c r="D851" s="1"/>
  <c r="D852" s="1"/>
  <c r="D853" s="1"/>
  <c r="E837"/>
  <c r="D1582" l="1"/>
  <c r="D1583" s="1"/>
  <c r="D1584" s="1"/>
  <c r="D1585" s="1"/>
  <c r="D1586" s="1"/>
  <c r="D1587" s="1"/>
  <c r="D1588" s="1"/>
  <c r="E1577"/>
  <c r="D854"/>
  <c r="D855" s="1"/>
  <c r="D856" s="1"/>
  <c r="D857" s="1"/>
  <c r="E846"/>
  <c r="D795"/>
  <c r="D796" s="1"/>
  <c r="D443" s="1"/>
  <c r="E791"/>
  <c r="D543"/>
  <c r="D514"/>
  <c r="D268"/>
  <c r="D269" s="1"/>
  <c r="D270" s="1"/>
  <c r="E262"/>
  <c r="D444" l="1"/>
  <c r="D445" s="1"/>
  <c r="D446" s="1"/>
  <c r="D447" s="1"/>
  <c r="D448" s="1"/>
  <c r="E398"/>
  <c r="E1589"/>
  <c r="D1589"/>
  <c r="D1590" s="1"/>
  <c r="D1591" s="1"/>
  <c r="D1592" s="1"/>
  <c r="D271"/>
  <c r="D272" s="1"/>
  <c r="D626" s="1"/>
  <c r="E267"/>
  <c r="D512"/>
  <c r="D542"/>
  <c r="E1303"/>
  <c r="D858"/>
  <c r="D859" s="1"/>
  <c r="D860" s="1"/>
  <c r="D861" s="1"/>
  <c r="D862" s="1"/>
  <c r="D627" l="1"/>
  <c r="D628" s="1"/>
  <c r="D629" s="1"/>
  <c r="D630" s="1"/>
  <c r="D631" s="1"/>
  <c r="E654"/>
  <c r="D449"/>
  <c r="D450" s="1"/>
  <c r="D451" s="1"/>
  <c r="D452" s="1"/>
  <c r="D453" s="1"/>
  <c r="D454" s="1"/>
  <c r="D455" s="1"/>
  <c r="E402"/>
  <c r="D863"/>
  <c r="D864" s="1"/>
  <c r="D865" s="1"/>
  <c r="D866" s="1"/>
  <c r="D867" s="1"/>
  <c r="E857"/>
  <c r="D541"/>
  <c r="D540" s="1"/>
  <c r="D539" s="1"/>
  <c r="D538" s="1"/>
  <c r="D537" s="1"/>
  <c r="D536" s="1"/>
  <c r="D535" s="1"/>
  <c r="E533"/>
  <c r="D1593"/>
  <c r="D1594" s="1"/>
  <c r="D1595" s="1"/>
  <c r="D1596" s="1"/>
  <c r="D1597" s="1"/>
  <c r="D1598" s="1"/>
  <c r="D1599" s="1"/>
  <c r="E1574"/>
  <c r="D1600" l="1"/>
  <c r="D1601" s="1"/>
  <c r="D1602" s="1"/>
  <c r="D1603" s="1"/>
  <c r="D1604" s="1"/>
  <c r="D1605" s="1"/>
  <c r="D1606" s="1"/>
  <c r="D1607" s="1"/>
  <c r="D1608" s="1"/>
  <c r="D1609" s="1"/>
  <c r="D1610" s="1"/>
  <c r="D1611" s="1"/>
  <c r="E1579"/>
  <c r="D868"/>
  <c r="D869" s="1"/>
  <c r="D870" s="1"/>
  <c r="D871" s="1"/>
  <c r="E862"/>
  <c r="D632"/>
  <c r="D621"/>
  <c r="E522"/>
  <c r="D534"/>
  <c r="D533" s="1"/>
  <c r="D532" s="1"/>
  <c r="D531" s="1"/>
  <c r="D530" s="1"/>
  <c r="D529" s="1"/>
  <c r="D528" s="1"/>
  <c r="D527" s="1"/>
  <c r="D526" s="1"/>
  <c r="D525" s="1"/>
  <c r="D524" s="1"/>
  <c r="D523" s="1"/>
  <c r="D522" s="1"/>
  <c r="E518" s="1"/>
  <c r="D456"/>
  <c r="D457" s="1"/>
  <c r="E452"/>
  <c r="D872" l="1"/>
  <c r="D873" s="1"/>
  <c r="D874" s="1"/>
  <c r="D875" s="1"/>
  <c r="D876" s="1"/>
  <c r="E867"/>
  <c r="D458"/>
  <c r="D459" s="1"/>
  <c r="D460" s="1"/>
  <c r="D461" s="1"/>
  <c r="E409"/>
  <c r="D633"/>
  <c r="D634" s="1"/>
  <c r="D635" s="1"/>
  <c r="D636" s="1"/>
  <c r="D637" s="1"/>
  <c r="D638" s="1"/>
  <c r="D639" s="1"/>
  <c r="D622"/>
  <c r="D877" l="1"/>
  <c r="D878" s="1"/>
  <c r="D879" s="1"/>
  <c r="D880" s="1"/>
  <c r="E871"/>
  <c r="E660"/>
  <c r="D640"/>
  <c r="D641" s="1"/>
  <c r="D642" s="1"/>
  <c r="D643" s="1"/>
  <c r="D644" s="1"/>
  <c r="D645" s="1"/>
  <c r="D646" s="1"/>
  <c r="D647" s="1"/>
  <c r="D648" s="1"/>
  <c r="D649" s="1"/>
  <c r="D650" s="1"/>
  <c r="D651" s="1"/>
  <c r="D652" s="1"/>
  <c r="D181" s="1"/>
  <c r="E439"/>
  <c r="E431"/>
  <c r="E423"/>
  <c r="D462"/>
  <c r="D463" s="1"/>
  <c r="D464" s="1"/>
  <c r="D465" s="1"/>
  <c r="D466" s="1"/>
  <c r="D467" s="1"/>
  <c r="D468" s="1"/>
  <c r="D469" s="1"/>
  <c r="D470" s="1"/>
  <c r="D471" s="1"/>
  <c r="E435"/>
  <c r="E427"/>
  <c r="D472" l="1"/>
  <c r="D473" s="1"/>
  <c r="E468"/>
  <c r="E463"/>
  <c r="E876"/>
  <c r="D881"/>
  <c r="D882" s="1"/>
  <c r="E196"/>
  <c r="D182"/>
  <c r="D183" s="1"/>
  <c r="D184" s="1"/>
  <c r="D185" s="1"/>
  <c r="D186" s="1"/>
  <c r="D187" s="1"/>
  <c r="D188" s="1"/>
  <c r="D189" s="1"/>
  <c r="D190" l="1"/>
  <c r="D191" s="1"/>
  <c r="D192" s="1"/>
  <c r="D193" s="1"/>
  <c r="D194" s="1"/>
  <c r="D1790" s="1"/>
  <c r="E186"/>
  <c r="D474"/>
  <c r="D475" s="1"/>
  <c r="D476" s="1"/>
  <c r="D477" s="1"/>
  <c r="D478" s="1"/>
  <c r="D479" s="1"/>
  <c r="D480" s="1"/>
  <c r="D481" s="1"/>
  <c r="E405"/>
  <c r="E1324"/>
  <c r="E1312"/>
  <c r="D883"/>
  <c r="D884" s="1"/>
  <c r="D885" s="1"/>
  <c r="D886" s="1"/>
  <c r="E1318"/>
  <c r="D887" l="1"/>
  <c r="D888" s="1"/>
  <c r="D889" s="1"/>
  <c r="D890" s="1"/>
  <c r="E882"/>
  <c r="D1791"/>
  <c r="D1792" s="1"/>
  <c r="D1793" s="1"/>
  <c r="D1794" s="1"/>
  <c r="D1795" s="1"/>
  <c r="D1796" s="1"/>
  <c r="D1797" s="1"/>
  <c r="D1798" s="1"/>
  <c r="D1799" s="1"/>
  <c r="E1785"/>
  <c r="E476"/>
  <c r="D482"/>
  <c r="D483" s="1"/>
  <c r="D42" s="1"/>
  <c r="D891" l="1"/>
  <c r="D892" s="1"/>
  <c r="D893" s="1"/>
  <c r="D894" s="1"/>
  <c r="E886"/>
  <c r="D1800"/>
  <c r="D1801" s="1"/>
  <c r="D1802" s="1"/>
  <c r="E1793"/>
  <c r="E1795"/>
  <c r="D43"/>
  <c r="D44" s="1"/>
  <c r="D45" s="1"/>
  <c r="D46" s="1"/>
  <c r="D47" s="1"/>
  <c r="D48" s="1"/>
  <c r="D49" s="1"/>
  <c r="D50" s="1"/>
  <c r="D51" s="1"/>
  <c r="D52" s="1"/>
  <c r="D53" s="1"/>
  <c r="D54" s="1"/>
  <c r="D55" s="1"/>
  <c r="D56" s="1"/>
  <c r="D57" s="1"/>
  <c r="D58" s="1"/>
  <c r="D59" s="1"/>
  <c r="D60" s="1"/>
  <c r="D61" s="1"/>
  <c r="D62" s="1"/>
  <c r="D63" s="1"/>
  <c r="D64" s="1"/>
  <c r="D65" s="1"/>
  <c r="D66" s="1"/>
  <c r="D67" s="1"/>
  <c r="D68" s="1"/>
  <c r="D69" s="1"/>
  <c r="D70" s="1"/>
  <c r="D71" s="1"/>
  <c r="D895" l="1"/>
  <c r="D896" s="1"/>
  <c r="D897" s="1"/>
  <c r="D898" s="1"/>
  <c r="E890"/>
  <c r="E51"/>
  <c r="D72"/>
  <c r="D73" s="1"/>
  <c r="D74" s="1"/>
  <c r="D75" s="1"/>
  <c r="D76" s="1"/>
  <c r="D77" s="1"/>
  <c r="D899" l="1"/>
  <c r="D900" s="1"/>
  <c r="D901" s="1"/>
  <c r="E894"/>
  <c r="D78"/>
  <c r="D79" s="1"/>
  <c r="D80" s="1"/>
  <c r="D81" s="1"/>
  <c r="D82" s="1"/>
  <c r="D83" s="1"/>
  <c r="D84" s="1"/>
  <c r="D85" s="1"/>
  <c r="D86" s="1"/>
  <c r="D87" s="1"/>
  <c r="D88" s="1"/>
  <c r="D89" s="1"/>
  <c r="D90" s="1"/>
  <c r="D91" s="1"/>
  <c r="D40"/>
  <c r="D902" l="1"/>
  <c r="D903" s="1"/>
  <c r="E898"/>
  <c r="D92"/>
  <c r="D93" s="1"/>
  <c r="D94" s="1"/>
  <c r="D95" s="1"/>
  <c r="E63"/>
  <c r="E85"/>
  <c r="E69"/>
  <c r="E59"/>
  <c r="E73"/>
  <c r="E1295" l="1"/>
  <c r="D904"/>
  <c r="D905" s="1"/>
  <c r="D906" s="1"/>
  <c r="D907" s="1"/>
  <c r="D908" s="1"/>
  <c r="D909" s="1"/>
  <c r="D910" l="1"/>
  <c r="D911" s="1"/>
  <c r="E905"/>
  <c r="E903"/>
  <c r="D912" l="1"/>
  <c r="D913" s="1"/>
  <c r="D914" s="1"/>
  <c r="D915" s="1"/>
  <c r="D916" s="1"/>
  <c r="D917" s="1"/>
  <c r="D918" s="1"/>
  <c r="D919" s="1"/>
  <c r="D920" s="1"/>
  <c r="D921" s="1"/>
  <c r="D922" s="1"/>
  <c r="D923" s="1"/>
  <c r="D924" s="1"/>
  <c r="E1291"/>
  <c r="D925" l="1"/>
  <c r="D926" s="1"/>
  <c r="D927" s="1"/>
  <c r="D928" s="1"/>
  <c r="D929" s="1"/>
  <c r="D930" s="1"/>
  <c r="E912"/>
  <c r="D931" l="1"/>
  <c r="D932" s="1"/>
  <c r="D933" s="1"/>
  <c r="D934" s="1"/>
  <c r="D935" s="1"/>
  <c r="D936" s="1"/>
  <c r="D937" s="1"/>
  <c r="D938" s="1"/>
  <c r="D939" s="1"/>
  <c r="D940" s="1"/>
  <c r="D941" s="1"/>
  <c r="E925"/>
  <c r="D942" l="1"/>
  <c r="D943" s="1"/>
  <c r="D944" s="1"/>
  <c r="D945" s="1"/>
  <c r="D946" s="1"/>
  <c r="D947" s="1"/>
  <c r="D948" s="1"/>
  <c r="D949" s="1"/>
  <c r="D950" s="1"/>
  <c r="D951" s="1"/>
  <c r="D952" s="1"/>
  <c r="D953" s="1"/>
  <c r="E937"/>
  <c r="D954" l="1"/>
  <c r="D955" s="1"/>
  <c r="D956" s="1"/>
  <c r="E950"/>
  <c r="D957" l="1"/>
  <c r="D958" s="1"/>
  <c r="D959" s="1"/>
  <c r="D960" s="1"/>
  <c r="D961" s="1"/>
  <c r="E953"/>
  <c r="E965" l="1"/>
  <c r="D962"/>
  <c r="D963" s="1"/>
  <c r="D964" s="1"/>
  <c r="D965" s="1"/>
  <c r="D966" s="1"/>
  <c r="D967" s="1"/>
  <c r="D968" s="1"/>
  <c r="D969" s="1"/>
  <c r="D970" s="1"/>
  <c r="D971" s="1"/>
  <c r="D972" s="1"/>
  <c r="D973" s="1"/>
  <c r="D974" l="1"/>
  <c r="D975" s="1"/>
  <c r="D976" s="1"/>
  <c r="D977" s="1"/>
  <c r="D978" s="1"/>
  <c r="D979" s="1"/>
  <c r="E956"/>
  <c r="D980" l="1"/>
  <c r="D981" s="1"/>
  <c r="D982" s="1"/>
  <c r="D983" s="1"/>
  <c r="D984" s="1"/>
  <c r="D985" s="1"/>
  <c r="D986" s="1"/>
  <c r="E982"/>
  <c r="D987" l="1"/>
  <c r="D988" s="1"/>
  <c r="D989" s="1"/>
  <c r="D990" s="1"/>
  <c r="D991" s="1"/>
  <c r="D992" s="1"/>
  <c r="D993" s="1"/>
  <c r="D994" s="1"/>
  <c r="E927"/>
  <c r="D995" l="1"/>
  <c r="D996" s="1"/>
  <c r="D997" s="1"/>
  <c r="D998" s="1"/>
  <c r="D999" s="1"/>
  <c r="D1000" s="1"/>
  <c r="D1001" s="1"/>
  <c r="D1002" s="1"/>
  <c r="D1003" s="1"/>
  <c r="D1004" s="1"/>
  <c r="D1005" s="1"/>
  <c r="E1005"/>
  <c r="D1006" l="1"/>
  <c r="D1007" s="1"/>
  <c r="D1008" s="1"/>
  <c r="D1009" s="1"/>
  <c r="E1000"/>
  <c r="E996"/>
  <c r="D1010" l="1"/>
  <c r="D1011" s="1"/>
  <c r="D1012" s="1"/>
  <c r="E989"/>
  <c r="D1013" l="1"/>
  <c r="D1014" s="1"/>
  <c r="D1015" s="1"/>
  <c r="E987"/>
  <c r="D1016" l="1"/>
  <c r="D1017" s="1"/>
  <c r="D1018" s="1"/>
  <c r="D1019" s="1"/>
  <c r="D1020" s="1"/>
  <c r="D1021" s="1"/>
  <c r="D1022" s="1"/>
  <c r="D1023" s="1"/>
  <c r="E1019"/>
  <c r="D1024" l="1"/>
  <c r="D1025" s="1"/>
  <c r="E1017"/>
  <c r="E1003"/>
  <c r="E998"/>
  <c r="D1026" l="1"/>
  <c r="D1027" s="1"/>
  <c r="D1028" s="1"/>
  <c r="D1029" s="1"/>
  <c r="D1030" s="1"/>
  <c r="D1031" s="1"/>
  <c r="E1021"/>
  <c r="E1007"/>
  <c r="D1032" l="1"/>
  <c r="D1033" s="1"/>
  <c r="D1034" s="1"/>
  <c r="D1035" s="1"/>
  <c r="D1036" s="1"/>
  <c r="D1037" s="1"/>
  <c r="D1038" s="1"/>
  <c r="D1039" s="1"/>
  <c r="D1040" s="1"/>
  <c r="D1041" s="1"/>
  <c r="E1023"/>
  <c r="D1042" l="1"/>
  <c r="D1043" s="1"/>
  <c r="E1032"/>
  <c r="D1044" l="1"/>
  <c r="D1045" s="1"/>
  <c r="D1046" s="1"/>
  <c r="D1047" s="1"/>
  <c r="D1048" s="1"/>
  <c r="D1049" s="1"/>
  <c r="D1050" s="1"/>
  <c r="D1051" s="1"/>
  <c r="D1052" s="1"/>
  <c r="D1053" s="1"/>
  <c r="D1054" s="1"/>
  <c r="D1055" s="1"/>
  <c r="D1056" s="1"/>
  <c r="D1057" s="1"/>
  <c r="D1058" s="1"/>
  <c r="D1059" s="1"/>
  <c r="D1060" s="1"/>
  <c r="D1061" s="1"/>
  <c r="D1062" s="1"/>
  <c r="E1009"/>
  <c r="E1053" l="1"/>
  <c r="D1063"/>
  <c r="D1064" s="1"/>
  <c r="D1065" s="1"/>
  <c r="D1066" s="1"/>
  <c r="D1067" s="1"/>
  <c r="D1068" s="1"/>
  <c r="D1069" s="1"/>
  <c r="D1070" s="1"/>
  <c r="D1071" s="1"/>
  <c r="E1059"/>
  <c r="E1062" l="1"/>
  <c r="D1072"/>
  <c r="D1073" s="1"/>
  <c r="E1068"/>
  <c r="D1074" l="1"/>
  <c r="D1075" s="1"/>
  <c r="D1076" s="1"/>
  <c r="D1077" s="1"/>
  <c r="D1078" s="1"/>
  <c r="D1079" s="1"/>
  <c r="D1080" s="1"/>
  <c r="D1081" s="1"/>
  <c r="D1082" s="1"/>
  <c r="D1083" s="1"/>
  <c r="D1084" s="1"/>
  <c r="D1085" s="1"/>
  <c r="D1086" s="1"/>
  <c r="D1087" s="1"/>
  <c r="D1088" s="1"/>
  <c r="D1089" s="1"/>
  <c r="D1090" s="1"/>
  <c r="D1091" s="1"/>
  <c r="D1092" s="1"/>
  <c r="D1093" s="1"/>
  <c r="D1094" s="1"/>
  <c r="D1095" s="1"/>
  <c r="D1096" s="1"/>
  <c r="D1097" s="1"/>
  <c r="D1098" s="1"/>
  <c r="D1099" s="1"/>
  <c r="D1100" s="1"/>
  <c r="D1101" s="1"/>
  <c r="D1102" s="1"/>
  <c r="D1103" s="1"/>
  <c r="D1104" s="1"/>
  <c r="D1105" s="1"/>
  <c r="D1106" s="1"/>
  <c r="D1107" s="1"/>
  <c r="D1108" s="1"/>
  <c r="D1109" s="1"/>
  <c r="D1110" s="1"/>
  <c r="D1111" s="1"/>
  <c r="D1112" s="1"/>
  <c r="D1113" s="1"/>
  <c r="D1114" s="1"/>
  <c r="D1115" s="1"/>
  <c r="D1116" s="1"/>
  <c r="D1117" s="1"/>
  <c r="D1118" s="1"/>
  <c r="D1119" s="1"/>
  <c r="D1120" s="1"/>
  <c r="D1121" s="1"/>
  <c r="D1122" s="1"/>
  <c r="D1123" s="1"/>
  <c r="D1124" s="1"/>
  <c r="D1125" s="1"/>
  <c r="D1126" s="1"/>
  <c r="D1127" s="1"/>
  <c r="D1128" s="1"/>
  <c r="D1129" s="1"/>
  <c r="D1130" s="1"/>
  <c r="D1131" s="1"/>
  <c r="D1132" s="1"/>
  <c r="E1043"/>
  <c r="D1133" l="1"/>
  <c r="D1134" s="1"/>
  <c r="D1135" s="1"/>
  <c r="D1136" s="1"/>
  <c r="D1137" s="1"/>
  <c r="D1138" s="1"/>
  <c r="E1073"/>
  <c r="D1139" l="1"/>
  <c r="D1140" s="1"/>
  <c r="D1141" s="1"/>
  <c r="D1142" s="1"/>
  <c r="E1134"/>
  <c r="D1143" l="1"/>
  <c r="D1144" s="1"/>
  <c r="D1145" s="1"/>
  <c r="D1146" s="1"/>
  <c r="E1138"/>
  <c r="E1142" l="1"/>
  <c r="D1147"/>
  <c r="D1148" s="1"/>
  <c r="E1335" l="1"/>
  <c r="D1149"/>
  <c r="D1150" s="1"/>
  <c r="D1151" s="1"/>
  <c r="D1152" s="1"/>
  <c r="D1153" l="1"/>
  <c r="D1154" s="1"/>
  <c r="D1155" s="1"/>
  <c r="D1156" s="1"/>
  <c r="D1157" s="1"/>
  <c r="D1158" s="1"/>
  <c r="D1159" s="1"/>
  <c r="D1160" s="1"/>
  <c r="D1161" s="1"/>
  <c r="D1162" s="1"/>
  <c r="D1163" s="1"/>
  <c r="D1164" s="1"/>
  <c r="D1165" s="1"/>
  <c r="E1148"/>
  <c r="E1185" l="1"/>
  <c r="E1177"/>
  <c r="D1166"/>
  <c r="D1167" s="1"/>
  <c r="D1168" s="1"/>
  <c r="D1169" s="1"/>
  <c r="D1170" s="1"/>
  <c r="D1171" s="1"/>
  <c r="D1172" s="1"/>
  <c r="E1166" l="1"/>
  <c r="D1173"/>
  <c r="D1174" s="1"/>
  <c r="D1175" s="1"/>
  <c r="D1176" s="1"/>
  <c r="D1177" s="1"/>
  <c r="D1178" s="1"/>
  <c r="D1179" s="1"/>
  <c r="D1180" s="1"/>
  <c r="D1181" s="1"/>
  <c r="D1182" s="1"/>
  <c r="D1183" s="1"/>
  <c r="D1184" s="1"/>
  <c r="D1185" s="1"/>
  <c r="D1186" s="1"/>
  <c r="D1187" s="1"/>
  <c r="D1188" l="1"/>
  <c r="D1189" s="1"/>
  <c r="D1190" s="1"/>
  <c r="D1191" s="1"/>
  <c r="D1192" s="1"/>
  <c r="D1193" s="1"/>
  <c r="D1194" s="1"/>
  <c r="D1195" s="1"/>
  <c r="D1196" s="1"/>
  <c r="D1197" s="1"/>
  <c r="D1198" s="1"/>
  <c r="D1199" s="1"/>
  <c r="D1200" s="1"/>
  <c r="D1201" s="1"/>
  <c r="D1202" s="1"/>
  <c r="D1203" s="1"/>
  <c r="D1204" s="1"/>
  <c r="E1181"/>
  <c r="D1205" l="1"/>
  <c r="D1206" s="1"/>
  <c r="D1207" s="1"/>
  <c r="D1208" s="1"/>
  <c r="D1209" s="1"/>
  <c r="D1210" s="1"/>
  <c r="E1152"/>
  <c r="E1287" l="1"/>
  <c r="D1211"/>
  <c r="D1212" s="1"/>
  <c r="D1213" s="1"/>
  <c r="D1214" s="1"/>
  <c r="D1215" s="1"/>
  <c r="D1216" s="1"/>
  <c r="D1217" s="1"/>
  <c r="D1218" s="1"/>
  <c r="D1219" s="1"/>
  <c r="D1220" s="1"/>
  <c r="D1221" s="1"/>
  <c r="D1222" s="1"/>
  <c r="D1223" s="1"/>
  <c r="D1224" s="1"/>
  <c r="D1225" s="1"/>
  <c r="D1226" s="1"/>
  <c r="D1227" s="1"/>
  <c r="D1228" s="1"/>
  <c r="D1229" s="1"/>
  <c r="D1230" s="1"/>
  <c r="D1231" s="1"/>
  <c r="D1232" s="1"/>
  <c r="D1233" s="1"/>
  <c r="D1234" l="1"/>
  <c r="D1235" s="1"/>
  <c r="D1236" s="1"/>
  <c r="D1237" s="1"/>
  <c r="D1238" s="1"/>
  <c r="D1239" s="1"/>
  <c r="D1240" s="1"/>
  <c r="D1241" s="1"/>
  <c r="E1226"/>
  <c r="E1237" l="1"/>
  <c r="E1228"/>
  <c r="D1242"/>
  <c r="D1243" s="1"/>
  <c r="D1244" s="1"/>
  <c r="D1245" s="1"/>
  <c r="D1246" s="1"/>
  <c r="E1242" l="1"/>
  <c r="D1247"/>
  <c r="D1248" s="1"/>
  <c r="D1249" s="1"/>
  <c r="D1250" s="1"/>
  <c r="D1251" l="1"/>
  <c r="D1252" s="1"/>
  <c r="D1253" s="1"/>
  <c r="D1254" s="1"/>
  <c r="D1255" s="1"/>
  <c r="D1256" s="1"/>
  <c r="D1257" s="1"/>
  <c r="D1258" s="1"/>
  <c r="D1259" s="1"/>
  <c r="D1260" s="1"/>
  <c r="D1261" s="1"/>
  <c r="E1247"/>
  <c r="D1262" l="1"/>
  <c r="D1263" s="1"/>
  <c r="D1264" s="1"/>
  <c r="E1255"/>
  <c r="D1265" l="1"/>
  <c r="D1266" s="1"/>
  <c r="E1261"/>
  <c r="D1267" l="1"/>
  <c r="D1268" s="1"/>
  <c r="E1211"/>
  <c r="D1269" l="1"/>
  <c r="D1270" s="1"/>
  <c r="D1271" s="1"/>
  <c r="D1272" s="1"/>
  <c r="D1273" s="1"/>
  <c r="D1274" s="1"/>
  <c r="D1275" s="1"/>
  <c r="D1276" s="1"/>
  <c r="D1277" s="1"/>
  <c r="D1278" s="1"/>
  <c r="D1279" s="1"/>
  <c r="E1283"/>
  <c r="D1280" l="1"/>
  <c r="D1281" s="1"/>
  <c r="E1275"/>
  <c r="E1268"/>
  <c r="B3" i="37" l="1"/>
  <c r="B10" i="33"/>
  <c r="B10" i="36"/>
</calcChain>
</file>

<file path=xl/sharedStrings.xml><?xml version="1.0" encoding="utf-8"?>
<sst xmlns="http://schemas.openxmlformats.org/spreadsheetml/2006/main" count="2152" uniqueCount="1065">
  <si>
    <t>Apply?</t>
  </si>
  <si>
    <t>Hack Name</t>
  </si>
  <si>
    <t>Yes</t>
  </si>
  <si>
    <t>No</t>
  </si>
  <si>
    <t>Function</t>
  </si>
  <si>
    <t>Parameter 1</t>
  </si>
  <si>
    <t>Parameter 2</t>
  </si>
  <si>
    <t>Parameter 3</t>
  </si>
  <si>
    <t>Parameter 4</t>
  </si>
  <si>
    <t>%Auto Replace%</t>
  </si>
  <si>
    <t>With</t>
  </si>
  <si>
    <t>Description</t>
  </si>
  <si>
    <t xml:space="preserve">This sheet is meant to handle any calculation that are unnecessary to use the spreadsheet, </t>
  </si>
  <si>
    <t>but used when saving to ISO/Savestate/XML. If you have a large number of calculations to</t>
  </si>
  <si>
    <t>perform to compile data for the Code Sheet, you should place them in this sheet because</t>
  </si>
  <si>
    <t>automatic calculation is turned off by default, and it will be only recalculated when attempting</t>
  </si>
  <si>
    <t xml:space="preserve">the aforementioned saving to ISO/Savestate/XML. It is unlikely most people will have a use </t>
  </si>
  <si>
    <t>for this Sheet, but hey, it's there.</t>
  </si>
  <si>
    <t>This is where you will place any checkbox, list, table, etc. for the user to interact with that</t>
  </si>
  <si>
    <t>will modify the outcome of the hack.</t>
  </si>
  <si>
    <t>This sheet uses the Developer toolbar by default. It would be very nice if I could make any new</t>
  </si>
  <si>
    <t>sheet come with a Developer Toolbar, but that's not possible without being very impractical</t>
  </si>
  <si>
    <t>at the same time. If you want another sheet like that, you should either copy this one or</t>
  </si>
  <si>
    <t>give a new sheet a Developer Toolbar.</t>
  </si>
  <si>
    <t>See the FFT Hack Template Tutorial for more info:</t>
  </si>
  <si>
    <t>This sheet is entirely optional.</t>
  </si>
  <si>
    <t>This sheet is only meant to provide information on how to use your spreadsheet,</t>
  </si>
  <si>
    <t>if you wish to release it in this format and not only in XML format.</t>
  </si>
  <si>
    <t>PATCH</t>
  </si>
  <si>
    <t>MEMLOCATION</t>
  </si>
  <si>
    <t>BATTLE.BIN</t>
  </si>
  <si>
    <t>0x80151000</t>
  </si>
  <si>
    <t>MEMVARIABLE</t>
  </si>
  <si>
    <t>lbu r2, 0x0000(r1)</t>
  </si>
  <si>
    <t>addiu r2, r2, 0x0000</t>
  </si>
  <si>
    <t>Be sure to read the whole Tutorial!</t>
  </si>
  <si>
    <t>"Materia Blade" flag's required item override</t>
  </si>
  <si>
    <t/>
  </si>
  <si>
    <t>DESCRIPTION</t>
  </si>
  <si>
    <t>For a list of vanilla items, visit:</t>
  </si>
  <si>
    <t>http://ffhacktics.com/wiki/Items_List</t>
  </si>
  <si>
    <t>Incompatible with "Ability Requirement Hack" v2.0+</t>
  </si>
  <si>
    <t>by Xifanie</t>
  </si>
  <si>
    <t>Item ID</t>
  </si>
  <si>
    <t>SCUS_942.21</t>
  </si>
  <si>
    <t>0x8005C624</t>
  </si>
  <si>
    <t>20</t>
  </si>
  <si>
    <t>% Chance of Critical Hit</t>
  </si>
  <si>
    <t>Critical %</t>
  </si>
  <si>
    <t>0x80186508</t>
  </si>
  <si>
    <t>0004</t>
  </si>
  <si>
    <t>% Chance of Proc (statuses/abilities with weapons/abilities)</t>
  </si>
  <si>
    <t>Only overrides the "regular" 25% proc chance;</t>
  </si>
  <si>
    <t>it will not affect special conditions such as Formula 2D (Holy Sword) without Separate status effect infliction (100% infliction chance)</t>
  </si>
  <si>
    <t>Proc %</t>
  </si>
  <si>
    <t>0x801876AC</t>
  </si>
  <si>
    <t>13</t>
  </si>
  <si>
    <t>[Formula] 59 becomes "Phoenix" formula</t>
  </si>
  <si>
    <t>Ally: Heal_(Y)% Hit_F(MA+X)% NE / Foe: Dmg_F(MA*Z) ME NS</t>
  </si>
  <si>
    <t>Unfortunately, as his formula requires 3 values, one of them had to be hardcoded.</t>
  </si>
  <si>
    <t>The attack power was the easiest one to adapt, so that's what I chose.</t>
  </si>
  <si>
    <t>I did not really expect people to use this formula for more than one ability anyway.</t>
  </si>
  <si>
    <t>Z (Attack Power)</t>
  </si>
  <si>
    <t>26</t>
  </si>
  <si>
    <t>addiu r29, r29, -0x0018</t>
  </si>
  <si>
    <t>sw r31, 0x0010(r29)</t>
  </si>
  <si>
    <t>lui r1, 0x8019</t>
  </si>
  <si>
    <t>lw r2, 0x2D94(r1)</t>
  </si>
  <si>
    <t>r2 = Attacker's stats</t>
  </si>
  <si>
    <t>lw r3, 0x2D98(r1)</t>
  </si>
  <si>
    <t>r3 = Defender's stats</t>
  </si>
  <si>
    <t>lbu r2, 0x0005(r2)</t>
  </si>
  <si>
    <t>lbu r3, 0x0005(r3)</t>
  </si>
  <si>
    <t>andi r2, r2, 0x0030</t>
  </si>
  <si>
    <t>r2 = Attacker's team</t>
  </si>
  <si>
    <t>andi r3, r3, 0x0030</t>
  </si>
  <si>
    <t>r3 = Defender's team</t>
  </si>
  <si>
    <t>Branch on enemy</t>
  </si>
  <si>
    <t>nop</t>
  </si>
  <si>
    <t>jal 0x80185D80</t>
  </si>
  <si>
    <t>!REVIVE! Store MA and X</t>
  </si>
  <si>
    <t>jal 0x80185FFC</t>
  </si>
  <si>
    <t>Elemental Strengthen</t>
  </si>
  <si>
    <t>jal 0x80188800</t>
  </si>
  <si>
    <t>MA + X Calculate (MA + X)*Faith%</t>
  </si>
  <si>
    <t>jal 0x8018ACDC</t>
  </si>
  <si>
    <t xml:space="preserve">Pheonix down on undead </t>
  </si>
  <si>
    <t>jal 0x80186624</t>
  </si>
  <si>
    <t>Calculate % of damage</t>
  </si>
  <si>
    <t>jal 0x80187350</t>
  </si>
  <si>
    <t>Undead Reversal (Heal = Damage)</t>
  </si>
  <si>
    <t>jal 0x801885B8</t>
  </si>
  <si>
    <t>!FIRE DAMAGE! Magical Evade Calculation</t>
  </si>
  <si>
    <t>Branch if attack is evaded</t>
  </si>
  <si>
    <t>jal 0x80185C94</t>
  </si>
  <si>
    <t>Store MA and Y</t>
  </si>
  <si>
    <t>MEMLOCATION-1</t>
  </si>
  <si>
    <t>ori r3, r0, 0x0026</t>
  </si>
  <si>
    <t>r3 = Spell Power</t>
  </si>
  <si>
    <t>sh r3, 0x38D0(r1)</t>
  </si>
  <si>
    <t>Store Spell Power as YA</t>
  </si>
  <si>
    <t>jal 0x80188744</t>
  </si>
  <si>
    <t>Magical Support/Status/Compat</t>
  </si>
  <si>
    <t>jal 0x8018877C</t>
  </si>
  <si>
    <t>Elemental XA * YA</t>
  </si>
  <si>
    <t>jal 0x80187150</t>
  </si>
  <si>
    <t>Faith Calculation</t>
  </si>
  <si>
    <t>jal 0x8018871C</t>
  </si>
  <si>
    <t>Elemental Absorb and status roll</t>
  </si>
  <si>
    <t>lw r31, 0x0010(r29)</t>
  </si>
  <si>
    <t>addiu r29, r29, 0x0018</t>
  </si>
  <si>
    <t>jr r31</t>
  </si>
  <si>
    <t>0x8018F774</t>
  </si>
  <si>
    <t>[Formula] Dmg_((MA+Y)*MA/2) becomes Dmg_(MA*Y)</t>
  </si>
  <si>
    <t>Affected Formulas:</t>
  </si>
  <si>
    <t>1E: Truth spells</t>
  </si>
  <si>
    <t>1F: Untruth spells</t>
  </si>
  <si>
    <t>5E: Tiamat family spells</t>
  </si>
  <si>
    <t>5F: Nanoflare</t>
  </si>
  <si>
    <t>60: -</t>
  </si>
  <si>
    <t>0x80185CE8</t>
  </si>
  <si>
    <t>addu r2, r3, r0</t>
  </si>
  <si>
    <t>[Formula] Knockback: Altered Chance</t>
  </si>
  <si>
    <t>Adds X amount of brave to the attacker when calculating the chance to knockback.</t>
  </si>
  <si>
    <t>This amount can be positive or negative; from -32767 to +32768</t>
  </si>
  <si>
    <t>Normally affected Formulas:</t>
  </si>
  <si>
    <t>- 2D: Dash [Squire], Throw Stone, Cat Kick, Tail Swing</t>
  </si>
  <si>
    <t>Critical Hits are not affected by this hack.</t>
  </si>
  <si>
    <t>http://ffhacktics.com/wiki/Damage_and_Knockback_Routine_(Dash,_tackle,_throw_stone)</t>
  </si>
  <si>
    <t>Bonus Knockback</t>
  </si>
  <si>
    <t>0000</t>
  </si>
  <si>
    <t>0x80186988</t>
  </si>
  <si>
    <t>lui r5, 0x8019</t>
  </si>
  <si>
    <t>lw r3, 0x2D94(r5)</t>
  </si>
  <si>
    <t>lbu r3, 0x0024(r3)</t>
  </si>
  <si>
    <t>MEMLOCATION-2</t>
  </si>
  <si>
    <t>addiu r3, r3, 0x0564</t>
  </si>
  <si>
    <t>[Formula] Knockback: Fixed % Chance</t>
  </si>
  <si>
    <t>Knockback %</t>
  </si>
  <si>
    <t>0x801869C8</t>
  </si>
  <si>
    <t>00</t>
  </si>
  <si>
    <t>0x801869C0</t>
  </si>
  <si>
    <t>ori r4, r0, 0x0064</t>
  </si>
  <si>
    <t>ori r5, r0, 0x0032</t>
  </si>
  <si>
    <t>[Formula] Weapon Elemental Damage Modification Fix</t>
  </si>
  <si>
    <t>The bug:</t>
  </si>
  <si>
    <t>Some formulas will ignore the Ability's Element and only take into account the Weapon's.</t>
  </si>
  <si>
    <t>In FFTPatcher, there is Blank Box under Hit Allies, if it is:</t>
  </si>
  <si>
    <t>- Checked: Applies the Ability's Element, Ignores the Weapon's Element</t>
  </si>
  <si>
    <t>- Unchecked: Applies both the Ability's and the Weapon's Element</t>
  </si>
  <si>
    <t>This normally affects the following formulas:</t>
  </si>
  <si>
    <t>- 2D: Holy Sword skills</t>
  </si>
  <si>
    <t>- 2E: Mighty Sword skills</t>
  </si>
  <si>
    <t>http://ffhacktics.com/wiki/Elemental_Damage_Modification_(Prep)</t>
  </si>
  <si>
    <t>lui r16, 0x8019</t>
  </si>
  <si>
    <t>lb r4, 0x38F7(r16)</t>
  </si>
  <si>
    <t>lb r6, 0x38F4(r16)</t>
  </si>
  <si>
    <t>lb r5, 0x3904(r16)</t>
  </si>
  <si>
    <t>andi r6, r6, 0x0020</t>
  </si>
  <si>
    <t>or r4, r4, r5</t>
  </si>
  <si>
    <t>sb r4, 0x3904(r16)</t>
  </si>
  <si>
    <t>0x80186FD8</t>
  </si>
  <si>
    <t>[Palette] Custom Palette for Special Units and Generic Humans</t>
  </si>
  <si>
    <t>Allows use of additional palettes on unique and generic sprites for battles and events.</t>
  </si>
  <si>
    <t>0x80087AE4</t>
  </si>
  <si>
    <t>slti r2, r2, 0x0026</t>
  </si>
  <si>
    <t>0x80081DCC</t>
  </si>
  <si>
    <t>Activate Paletted Portraits for Special Units</t>
  </si>
  <si>
    <t>[Palette] Custom Palette for Special Units, Generic Humans and Generic Monsters</t>
  </si>
  <si>
    <t>Allows use of additional palettes on unique, generic and monster sprites for battles and events.</t>
  </si>
  <si>
    <t>andi r2, r2, 0xFFFF</t>
  </si>
  <si>
    <t>sltiu r2, r2, -0x0001</t>
  </si>
  <si>
    <t>[Palette] Raise Palette Limit</t>
  </si>
  <si>
    <t>Allows use of all 8 palettes on Spritesheets.</t>
  </si>
  <si>
    <t>NOTE: A crystal/treasure from palette 6 will crash the game and 6-8 use a glitchy palette for treasure/crystal/frog/chicken.</t>
  </si>
  <si>
    <t># of Palettes</t>
  </si>
  <si>
    <t>0x80087B0C</t>
  </si>
  <si>
    <t>08</t>
  </si>
  <si>
    <t>lui r3, 0x000A</t>
  </si>
  <si>
    <t>ori r15, r0, 0x0000</t>
  </si>
  <si>
    <t>sw r0, -0x4D84(r3)</t>
  </si>
  <si>
    <t>addiu r3, r3, 0x0004</t>
  </si>
  <si>
    <t>slti r9, r15, 0x0014</t>
  </si>
  <si>
    <t>addiu r15, r15, 0x0001</t>
  </si>
  <si>
    <t>lbu r30, 0x0005(r22)</t>
  </si>
  <si>
    <t>lui r4, 0x0019</t>
  </si>
  <si>
    <t>addiu r4, r4, 0x08CC</t>
  </si>
  <si>
    <t>ori r16, r0, 0x01C0</t>
  </si>
  <si>
    <t>mult r16, r7</t>
  </si>
  <si>
    <t>mflo r16</t>
  </si>
  <si>
    <t>addu r4, r16, r4</t>
  </si>
  <si>
    <t>lw r4, 0x0058(r4)</t>
  </si>
  <si>
    <t>lui r16, 0x0003</t>
  </si>
  <si>
    <t>addiu r16, r16, 0x0140</t>
  </si>
  <si>
    <t>and r4, r16, r4</t>
  </si>
  <si>
    <t>slti r21, r17, 0x0090</t>
  </si>
  <si>
    <t>ori r21, r0, 0x0005</t>
  </si>
  <si>
    <t>div r23, r21</t>
  </si>
  <si>
    <t>mfhi r23</t>
  </si>
  <si>
    <t>j 0x80081D90</t>
  </si>
  <si>
    <t>0x801744C0</t>
  </si>
  <si>
    <t>0x80081D88</t>
  </si>
  <si>
    <t>[QoL] 2nd Squad is not mandatory</t>
  </si>
  <si>
    <t>Allows starting a battle with an empty 2nd Squad, even if you have units available.</t>
  </si>
  <si>
    <t>EVENT\ATTACK.OUT</t>
  </si>
  <si>
    <t>0x801C4994</t>
  </si>
  <si>
    <t>lui r4, 0x801E</t>
  </si>
  <si>
    <t>0x801C49A0</t>
  </si>
  <si>
    <t>lw r4, -0x3384(r4)</t>
  </si>
  <si>
    <t>lw r2, -0x2FA8(r1)</t>
  </si>
  <si>
    <t>addu r2, r2, r4</t>
  </si>
  <si>
    <t>[QoL] Default to Continue instead of New Game</t>
  </si>
  <si>
    <t>OPEN\OPEN.BIN</t>
  </si>
  <si>
    <t>0x8006A490</t>
  </si>
  <si>
    <t>lui r2, 0x8008</t>
  </si>
  <si>
    <t>addiu r1, r2, 0x5340</t>
  </si>
  <si>
    <t>addu r1, r1, r3</t>
  </si>
  <si>
    <t>ori r4, r0, 0x0001</t>
  </si>
  <si>
    <t>sw r4, 0x0000(r1)</t>
  </si>
  <si>
    <t>[QoL] Move-Find Item is Player only</t>
  </si>
  <si>
    <t>Only a unit from the player's team can pick up items through Move-Find Item.</t>
  </si>
  <si>
    <t>0x801800B8</t>
  </si>
  <si>
    <t>lbu r4, 0x0000(r2)</t>
  </si>
  <si>
    <t>lbu r3, 0x0005(r18)</t>
  </si>
  <si>
    <t>Load team's byte</t>
  </si>
  <si>
    <t>andi r2, r4, 0x0001</t>
  </si>
  <si>
    <t>Branch on Team ID &gt; 0</t>
  </si>
  <si>
    <t>j 0x801800F4</t>
  </si>
  <si>
    <t>ori r17, r17, 0x0004</t>
  </si>
  <si>
    <t>andi r2, r4, 0x0002</t>
  </si>
  <si>
    <t>[QoL] Smart Encounters</t>
  </si>
  <si>
    <t>100% random encounter on destination, 0% otherwise. If you choose a town as your destination, you will not get a random battle. You ONLY get random encounters when you want them.</t>
  </si>
  <si>
    <t>WORLD\WLDCORE.BIN</t>
  </si>
  <si>
    <t>0x8008F188</t>
  </si>
  <si>
    <t>lui r3, 0x800D</t>
  </si>
  <si>
    <t>lw r2, 0x0B80(r3)</t>
  </si>
  <si>
    <t>lw r3, 0x0B7C(r3)</t>
  </si>
  <si>
    <t>bne r2, r3, 0x8008F264</t>
  </si>
  <si>
    <t>[RSM] Support 1E1 adds 25% bonus skill hit</t>
  </si>
  <si>
    <t>Abilities like talk skill, spells, physical abilities gain 25% to hit unless they are 100% to hit to start with.</t>
  </si>
  <si>
    <t>COMMENT</t>
  </si>
  <si>
    <t>This hack checks the active RSMs in battle to know if it should apply the bonus.</t>
  </si>
  <si>
    <t xml:space="preserve">To modify this hack for another ability, see: </t>
  </si>
  <si>
    <t>http://ffhacktics.com/wiki/Battle_Stats</t>
  </si>
  <si>
    <t>And simply edit the "RSM Byte" and "RSM Flag" opcodes</t>
  </si>
  <si>
    <t>0x801865D8</t>
  </si>
  <si>
    <t>lhu r2, 0x38CE(r1)</t>
  </si>
  <si>
    <t>sh r16, 0x38CE(r1)</t>
  </si>
  <si>
    <t>sh r2, 0x38D0(r1)</t>
  </si>
  <si>
    <t>lbu r4, 0x0092(r19)</t>
  </si>
  <si>
    <t>RSM Byte (0x8F-0x92)</t>
  </si>
  <si>
    <t>lhu r3, 0x38D0(r1)</t>
  </si>
  <si>
    <t>andi r4, r4, 0x0010</t>
  </si>
  <si>
    <t>RSM Flag</t>
  </si>
  <si>
    <t>addu r2, r2, r3</t>
  </si>
  <si>
    <t>srl r3, r2, 0x02</t>
  </si>
  <si>
    <t>addu r2, r3, r2</t>
  </si>
  <si>
    <t>lw r4, 0x2D90(r1)</t>
  </si>
  <si>
    <t>[RSM] Weapon Guard Innate all</t>
  </si>
  <si>
    <t>0x801850C8</t>
  </si>
  <si>
    <t>[SpeedUp/QoL] Cross Skip v3</t>
  </si>
  <si>
    <t>Holding X (Cross button), will fly you through dialog text as if you were mashing the button.</t>
  </si>
  <si>
    <t>0x801316C4</t>
  </si>
  <si>
    <t>lui r2, 0x8017</t>
  </si>
  <si>
    <t>lw r2, -0x6830(r2)</t>
  </si>
  <si>
    <t>lui r3, 0x8004</t>
  </si>
  <si>
    <t>0x8013133C</t>
  </si>
  <si>
    <t>0x8012FBC8</t>
  </si>
  <si>
    <t>lui r2, 0x8004</t>
  </si>
  <si>
    <t>0x801326F0</t>
  </si>
  <si>
    <t>sra r5, r5, 0x10</t>
  </si>
  <si>
    <t>andi r8, r8, 0x0040</t>
  </si>
  <si>
    <t>or r8, r0, r0</t>
  </si>
  <si>
    <t>lhu r8, 0x00A8(r29)</t>
  </si>
  <si>
    <t>lui r1, 0x8017</t>
  </si>
  <si>
    <t>sh r23, -0x252C(r1)</t>
  </si>
  <si>
    <t>sh r30, -0x252A(r1)</t>
  </si>
  <si>
    <t>sh r16, -0x2528(r1)</t>
  </si>
  <si>
    <t>sh r2, -0x2520(r1)</t>
  </si>
  <si>
    <t>sh r3, -0x251E(r1)</t>
  </si>
  <si>
    <t>EVENT\ETC.OUT</t>
  </si>
  <si>
    <t>0x801BF210</t>
  </si>
  <si>
    <t>0x801BF258</t>
  </si>
  <si>
    <t>0x801BF2A0</t>
  </si>
  <si>
    <t>0x801BF2E4</t>
  </si>
  <si>
    <t>0x801BF320</t>
  </si>
  <si>
    <t>lw r3, 0x5944(r3)</t>
  </si>
  <si>
    <t>andi r2, r2, 0x0120</t>
  </si>
  <si>
    <t>andi r3, r3, 0x0040</t>
  </si>
  <si>
    <t>or r2, r2, r3</t>
  </si>
  <si>
    <t>lw r2, 0x5944(r2)</t>
  </si>
  <si>
    <t>lw r7, 0x0064(r9)</t>
  </si>
  <si>
    <t>andi r2, r2, 0x0040</t>
  </si>
  <si>
    <t>andi r2, r7, 0x00FC</t>
  </si>
  <si>
    <t>ori r7, r2, 0x0003</t>
  </si>
  <si>
    <t>j 0x80131344</t>
  </si>
  <si>
    <t>lui r8, 0x8004</t>
  </si>
  <si>
    <t>lw r8, 0x5944(r8)</t>
  </si>
  <si>
    <t>lw r3, -0x1BAC(r1)</t>
  </si>
  <si>
    <t>addiu r16, r16, 0x7FFF</t>
  </si>
  <si>
    <t>lw r2, 0x4038(r1)</t>
  </si>
  <si>
    <t>lui r2, 0x8016</t>
  </si>
  <si>
    <t>or r21, r0, r0</t>
  </si>
  <si>
    <t>sh r0, -0x5BFC(r1)</t>
  </si>
  <si>
    <t>lw r2, 0x5F88(r2)</t>
  </si>
  <si>
    <t>[SpeedUp] Frameskipper v1.1</t>
  </si>
  <si>
    <t>When pressing the designed controller input combinations, the frame limiter will be switched on/off. (Default: L2+Square = on / R2+Square = off)</t>
  </si>
  <si>
    <t>WARNING: May freeze the game in mods with a new story events.</t>
  </si>
  <si>
    <t>0x8000  Left</t>
  </si>
  <si>
    <t>0x4000  Down</t>
  </si>
  <si>
    <t>0x2000  Right</t>
  </si>
  <si>
    <t>0x1000  Up</t>
  </si>
  <si>
    <t>0x0800  Start</t>
  </si>
  <si>
    <t>0x0400  R3</t>
  </si>
  <si>
    <t>0x0200  L3</t>
  </si>
  <si>
    <t>0x0100  Select</t>
  </si>
  <si>
    <t>0x0080  Square</t>
  </si>
  <si>
    <t>0x0040  Cross</t>
  </si>
  <si>
    <t>0x0020  Circle</t>
  </si>
  <si>
    <t>0x0010  Triangle</t>
  </si>
  <si>
    <t>0x0008  R1</t>
  </si>
  <si>
    <t>0x0004  L1</t>
  </si>
  <si>
    <t>0x0002  R2</t>
  </si>
  <si>
    <t>0x0001  L2</t>
  </si>
  <si>
    <t>ON: Button Combination</t>
  </si>
  <si>
    <t>0081</t>
  </si>
  <si>
    <t>OFF: Button Combination</t>
  </si>
  <si>
    <t>0082</t>
  </si>
  <si>
    <t>1 = Hold ON to Frameskip</t>
  </si>
  <si>
    <t>0x8001DD64</t>
  </si>
  <si>
    <t>lui r2, 0x8006</t>
  </si>
  <si>
    <t>lhu r2, 0x7000(r2)</t>
  </si>
  <si>
    <t>ori r5, r0, 0x8888</t>
  </si>
  <si>
    <t>Branch on not Event</t>
  </si>
  <si>
    <t>ori r5, r0, 0x8A44</t>
  </si>
  <si>
    <t>lui r5, 0x8009</t>
  </si>
  <si>
    <t>lw r5, 0x6108(r5)</t>
  </si>
  <si>
    <t>Branch on Loading Now…</t>
  </si>
  <si>
    <t>lui r5, 0x8005</t>
  </si>
  <si>
    <t>lw r5, 0x78AC(r5)</t>
  </si>
  <si>
    <t>lui r5, 0x8004</t>
  </si>
  <si>
    <t>lw r5, 0x5944(r5)</t>
  </si>
  <si>
    <t>Branch on not World</t>
  </si>
  <si>
    <t>lui r5, 0x8003</t>
  </si>
  <si>
    <t>lw r5, 0x28BC(r5)</t>
  </si>
  <si>
    <t>lui r5, 0x801A</t>
  </si>
  <si>
    <t>lw r5, -0x5DFC(r5)</t>
  </si>
  <si>
    <t>lui r1, 0x8003</t>
  </si>
  <si>
    <t>ori r3, r0, 0x0082</t>
  </si>
  <si>
    <t>ori r2, r0, 0x0001</t>
  </si>
  <si>
    <t>Branch on Hold</t>
  </si>
  <si>
    <t>and r2, r3, r5</t>
  </si>
  <si>
    <t>Branch on not Disable</t>
  </si>
  <si>
    <t>ori r3, r0, 0x0001</t>
  </si>
  <si>
    <t>sw r3, -0x78C4(r1)</t>
  </si>
  <si>
    <t>ori r3, r0, 0x0081</t>
  </si>
  <si>
    <t>Branch on not Enable</t>
  </si>
  <si>
    <t>sw r0, -0x78C4(r1)</t>
  </si>
  <si>
    <t>lw r2, -0x78C4(r1)</t>
  </si>
  <si>
    <t>Branch on Disabled</t>
  </si>
  <si>
    <t>j 0x8001DD7C</t>
  </si>
  <si>
    <t>lui r2, 0x8003</t>
  </si>
  <si>
    <t>lw r2, 0x17B8(r2)</t>
  </si>
  <si>
    <t>slt r2, r2, r4</t>
  </si>
  <si>
    <t>0x8002873C</t>
  </si>
  <si>
    <t>01000000</t>
  </si>
  <si>
    <t>Allow generics to join as guests (version 1)</t>
  </si>
  <si>
    <t>The number of the guest is that of the roster number. For example, Sprite Set 0x10 (17) with Load Formation will load unit 17 in roster.</t>
  </si>
  <si>
    <t>0x80059BD0</t>
  </si>
  <si>
    <t>sltiu r2, r2, 0x0083</t>
  </si>
  <si>
    <t>0x80059FBC</t>
  </si>
  <si>
    <t>beq r4, r5, 0x80059FD8</t>
  </si>
  <si>
    <t>Bonus Money = (Level+X)*Y</t>
  </si>
  <si>
    <t>X</t>
  </si>
  <si>
    <t>0x80180DE4</t>
  </si>
  <si>
    <t>Y</t>
  </si>
  <si>
    <t>0x80180EDC</t>
  </si>
  <si>
    <t>0064</t>
  </si>
  <si>
    <t>0x80180DEC</t>
  </si>
  <si>
    <t>sh r2, 0x3844(r1)</t>
  </si>
  <si>
    <t>ori r3, r0, 0x0064</t>
  </si>
  <si>
    <t>multu r2, r3</t>
  </si>
  <si>
    <t>mflo r3</t>
  </si>
  <si>
    <t>0x80180EF4</t>
  </si>
  <si>
    <t>Brave becomes Fury (Version 1.02)</t>
  </si>
  <si>
    <t>Fury is essentially Brave, but with Faith's aspects. The higher your Fury, the higher damage you can deal and receive.</t>
  </si>
  <si>
    <t>The formula added at the end of all physical damage calculations is:</t>
  </si>
  <si>
    <t>(X+Caster_Fury) * (Y+Target_Fury) * Total_Damage / 10000</t>
  </si>
  <si>
    <t>Basically 72 Fury will make your hits will be at 112% strength as well as your damage received... Assuming you keep the default 40/40 settings.</t>
  </si>
  <si>
    <t>Fury still keeps Brave's normal effects such as Move-Find Item and chance to activate reaction abilities.</t>
  </si>
  <si>
    <t>Bye Bye constant damage! Zodiac compatibility doesn't affect damage nearly as much as this anyway.</t>
  </si>
  <si>
    <t>Attacker's Brave Bonus</t>
  </si>
  <si>
    <t>28</t>
  </si>
  <si>
    <t>Target's Brave Bonus</t>
  </si>
  <si>
    <t>0x801504DC</t>
  </si>
  <si>
    <t>1027</t>
  </si>
  <si>
    <t>Static store location</t>
  </si>
  <si>
    <t>lui r3, 0x8019</t>
  </si>
  <si>
    <t>lw r2, 0x2D94(r3)</t>
  </si>
  <si>
    <t>r2 = attacker</t>
  </si>
  <si>
    <t>lw r3, 0x2D98(r3)</t>
  </si>
  <si>
    <t>r3 = target</t>
  </si>
  <si>
    <t>lbu r2, 0x0024(r2)</t>
  </si>
  <si>
    <t>addiu r2, r2, 0x0028</t>
  </si>
  <si>
    <t>Add Bonus Brave to Attacker</t>
  </si>
  <si>
    <t>addiu r3, r3, 0x0028</t>
  </si>
  <si>
    <t>Add Bonus Brave to Target</t>
  </si>
  <si>
    <t>mult r2, r3</t>
  </si>
  <si>
    <t>mflo r2</t>
  </si>
  <si>
    <t>r2 = A. Brave x T. Brave</t>
  </si>
  <si>
    <t>lw r1, 0x2D94(r1)</t>
  </si>
  <si>
    <t>sb r2, 0x0025(r3)</t>
  </si>
  <si>
    <t>lui r1, 0x8015</t>
  </si>
  <si>
    <t>mult r2, r4</t>
  </si>
  <si>
    <t>ori r4, r0, 0x2710</t>
  </si>
  <si>
    <t>div r2, r4</t>
  </si>
  <si>
    <t>0x80186254</t>
  </si>
  <si>
    <t>lw r2, 0x005A(r1)</t>
  </si>
  <si>
    <t>0x8018658C</t>
  </si>
  <si>
    <t>Can view ??? units' stats</t>
  </si>
  <si>
    <t>Allows viewing the stats of ??? units. Sadly, as the Unit List does not have a function to hide stats like the battle field does, you should not apply the Unit List portion of this hack if you want stats to remain completely hidden to the player. This means the ??? unit will not show up at all in the Unit List, just like in the original version. By default, this xml disables all stats hiding, so edit it as you see fit (there are plenty of comments).</t>
  </si>
  <si>
    <t xml:space="preserve">For every Option: 00 to disable and 04 to re-enable </t>
  </si>
  <si>
    <t xml:space="preserve">Option A: Allow viewing ??? units' stats on the field </t>
  </si>
  <si>
    <t xml:space="preserve">Option B: Allow viewing ??? units' stats in Unit List (THE GAME DOES NOT HIDE STATS) </t>
  </si>
  <si>
    <t xml:space="preserve">Option C: HP/MP/CT bars are coloured + filled and reveal the stats from the second window (SP/PA/MA/WP/etc.) of ??? units on the field </t>
  </si>
  <si>
    <t xml:space="preserve">Option D: Reveal Brave/Faith of ??? units on the field </t>
  </si>
  <si>
    <t xml:space="preserve">Option E: Reveal Lv/Exp/HP/MP/CT numbers of ??? units on the field (12042 HP will display as 042, you've been warned; only the last 2-3 digits are displayed for these numbers) </t>
  </si>
  <si>
    <t>Option A</t>
  </si>
  <si>
    <t>0x8013CDF0</t>
  </si>
  <si>
    <t>04</t>
  </si>
  <si>
    <t>Option B</t>
  </si>
  <si>
    <t>EVENT\BUNIT.OUT</t>
  </si>
  <si>
    <t>0x801C6E70</t>
  </si>
  <si>
    <t>Option C</t>
  </si>
  <si>
    <t>0x80136070</t>
  </si>
  <si>
    <t>Option D</t>
  </si>
  <si>
    <t>0x80136444</t>
  </si>
  <si>
    <t>Option E</t>
  </si>
  <si>
    <t>0x80135320</t>
  </si>
  <si>
    <t>Disable Monster Skill</t>
  </si>
  <si>
    <t>All monsters can use their 4 skills as if Monster Skill never existed.</t>
  </si>
  <si>
    <t>Also frees space from 0x80182438 to 0x80182660 (BATTLE.BIN).</t>
  </si>
  <si>
    <t>0x8019CC00</t>
  </si>
  <si>
    <t>ori r2, r0, 0x0080</t>
  </si>
  <si>
    <t>0x8019B5D8</t>
  </si>
  <si>
    <t>0x80182430</t>
  </si>
  <si>
    <t>0x8019A960</t>
  </si>
  <si>
    <t>Disable the game's music</t>
  </si>
  <si>
    <t>Only affects SMD files under the MUSIC folder.</t>
  </si>
  <si>
    <t>STR/XA files remain unaffected (i.e. the movie files and the credits song).</t>
  </si>
  <si>
    <t>0x800435F4</t>
  </si>
  <si>
    <t>World Map, Brave Story, Tutorial, Squad</t>
  </si>
  <si>
    <t>0x80043690</t>
  </si>
  <si>
    <t>Data Screen</t>
  </si>
  <si>
    <t>0x80043810</t>
  </si>
  <si>
    <t>Formation, Shops, Events/Battles</t>
  </si>
  <si>
    <t>Divide Gained EXP in 2 (Version 1)</t>
  </si>
  <si>
    <t>Divines EXP gained in half and also breaks minimal 1 Exp gain on success.</t>
  </si>
  <si>
    <t>NOTE: BUGGY; Exp gain works fine but amount gained with the Display Exp and JP gain option, it calculates normally and doesn't halve.</t>
  </si>
  <si>
    <t>0x8017E8AC</t>
  </si>
  <si>
    <t>srl r3, r3, 0x01</t>
  </si>
  <si>
    <t>addu r3, r2, r3</t>
  </si>
  <si>
    <t>slti r2, r3, 0x0100</t>
  </si>
  <si>
    <t>Equip Change Fix</t>
  </si>
  <si>
    <t>Allows changing your Right Hand/Left Hand equipments without consuming your Act.</t>
  </si>
  <si>
    <t>0x801504D8</t>
  </si>
  <si>
    <t>00000000</t>
  </si>
  <si>
    <t>0x80150284</t>
  </si>
  <si>
    <t>sw r6, 0x0000(r29)</t>
  </si>
  <si>
    <t>sw r7, 0x0004(r29)</t>
  </si>
  <si>
    <t>addiu r6, r0, 0x0002</t>
  </si>
  <si>
    <t>lui r7, 0x801F</t>
  </si>
  <si>
    <t>lw r7, -0x6D1C(r7)</t>
  </si>
  <si>
    <t>lui r5, 0x801E</t>
  </si>
  <si>
    <t>addiu r5, r5, -0x781C</t>
  </si>
  <si>
    <t>Temporary Items 2</t>
  </si>
  <si>
    <t>addiu r7, r7, 0x0004</t>
  </si>
  <si>
    <t>Temporary Items</t>
  </si>
  <si>
    <t>lhu r3, 0x0054(r7)</t>
  </si>
  <si>
    <t>Load Item</t>
  </si>
  <si>
    <t>lh r2, 0x0000(r5)</t>
  </si>
  <si>
    <t>Load Item 2</t>
  </si>
  <si>
    <t>addiu r7, r7, 0x0002</t>
  </si>
  <si>
    <t>addiu r5, r5, 0x0002</t>
  </si>
  <si>
    <t>Branch on different item</t>
  </si>
  <si>
    <t>action taken</t>
  </si>
  <si>
    <t>sltiu r2, r6, 0x0005</t>
  </si>
  <si>
    <t>Compare 5 items</t>
  </si>
  <si>
    <t>Branch on more items to parse</t>
  </si>
  <si>
    <t>addiu r6, r6, 0x0001</t>
  </si>
  <si>
    <t>ori r3, r0, 0x0000</t>
  </si>
  <si>
    <t>action not taken</t>
  </si>
  <si>
    <t>lui r2, 0x8015</t>
  </si>
  <si>
    <t>lw r2, -0x2CFC(r2)</t>
  </si>
  <si>
    <t>ori r5, r0, 0x01C0</t>
  </si>
  <si>
    <t>mult r5, r2</t>
  </si>
  <si>
    <t>mflo r5</t>
  </si>
  <si>
    <t>addiu r1, r1, 0x08CC</t>
  </si>
  <si>
    <t>addu r1, r1, r5</t>
  </si>
  <si>
    <t>Current Unit's Data Address</t>
  </si>
  <si>
    <t>sb r3, 0x0188(r1)</t>
  </si>
  <si>
    <t>Store "Act"</t>
  </si>
  <si>
    <t>ori r5, r0, 0x0001</t>
  </si>
  <si>
    <t>subu r3, r5, r3</t>
  </si>
  <si>
    <t>Store Menu Index</t>
  </si>
  <si>
    <t>lw r6, 0x0000(r29)</t>
  </si>
  <si>
    <t>lw r7, 0x0004(r29)</t>
  </si>
  <si>
    <t>addiu r29, r29, 0x0008</t>
  </si>
  <si>
    <t>Load Menu Index</t>
  </si>
  <si>
    <t>Branch on not return to Act from Equip Changing</t>
  </si>
  <si>
    <t>sw r5, 0x0110(r29)</t>
  </si>
  <si>
    <t>Branch on not new menu</t>
  </si>
  <si>
    <t>sw r3, 0x0110(r29)</t>
  </si>
  <si>
    <t>sw r0, 0x0110(r29)</t>
  </si>
  <si>
    <t>0x800751C0</t>
  </si>
  <si>
    <t>addiu r29, r29, -0x0008</t>
  </si>
  <si>
    <t>0x80138F0C</t>
  </si>
  <si>
    <t>Event Instruction Upgrade v1.13</t>
  </si>
  <si>
    <t>Upgrades InflictStatus(), Allows editing more variables and Adds many instructions to use in events, such as: BlockLoop(), LUI(), SET(), Random(), LoadAddress(), UnitAddress(), WorldUnitAddress(), SaveAddress(), UpdateUnit(), MinMax() and Routine(). Automatically recalculates the text offset when necessary removing the need to include a Text() offset for savestate eventing.</t>
  </si>
  <si>
    <t>slti r2, r4, 0x0600</t>
  </si>
  <si>
    <t>addiu r2, r4, -0x0400</t>
  </si>
  <si>
    <t>andi r3, r2, 0x0100</t>
  </si>
  <si>
    <t>andi r2, r2, 0x00FF</t>
  </si>
  <si>
    <t>sra r2, r2, 0x02</t>
  </si>
  <si>
    <t>sll r2, r2, 0x02</t>
  </si>
  <si>
    <t>lui r3, 0x8006</t>
  </si>
  <si>
    <t>addiu r3, r3, 0x024C</t>
  </si>
  <si>
    <t>addiu r3, r3, -0x6B6C</t>
  </si>
  <si>
    <t>addu r16, r3, r2</t>
  </si>
  <si>
    <t>slti r2, r4, 0x0A00</t>
  </si>
  <si>
    <t>addiu r2, r4, -0x0600</t>
  </si>
  <si>
    <t>sra r2, r2, 0x05</t>
  </si>
  <si>
    <t>addiu r3, r3, -0x6BEC</t>
  </si>
  <si>
    <t>slti r2, r4, 0x0B00</t>
  </si>
  <si>
    <t>addiu r2, r4, -0x0A00</t>
  </si>
  <si>
    <t>sra r2, r2, 0x01</t>
  </si>
  <si>
    <t>lui r3, 0x8005</t>
  </si>
  <si>
    <t>addiu r3, r3, 0x79C8</t>
  </si>
  <si>
    <t>slti r2, r4, 0x0B80</t>
  </si>
  <si>
    <t>addiu r2, r4, -0x0B00</t>
  </si>
  <si>
    <t>lui r3, 0x8016</t>
  </si>
  <si>
    <t>addiu r3, r3, 0x5EF4</t>
  </si>
  <si>
    <t>jal 0x8014C958</t>
  </si>
  <si>
    <t>andi r2, r4, 0x0007</t>
  </si>
  <si>
    <t>sll r16, r2, 0x02</t>
  </si>
  <si>
    <t>andi r2, r4, 0x0003</t>
  </si>
  <si>
    <t>sll r16, r2, 0x03</t>
  </si>
  <si>
    <t>andi r16, r4, 0x001F</t>
  </si>
  <si>
    <t>sll r16, r2, 0x04</t>
  </si>
  <si>
    <t>addiu r16, r0, -0x0001</t>
  </si>
  <si>
    <t>slti r2, r19, 0x0A00</t>
  </si>
  <si>
    <t>addiu r4, r0, -0x0001</t>
  </si>
  <si>
    <t>slti r2, r19, 0x0600</t>
  </si>
  <si>
    <t>ori r4, r0, 0xFFFF</t>
  </si>
  <si>
    <t>slti r2, r19, 0x0400</t>
  </si>
  <si>
    <t>slti r2, r19, 0x0360</t>
  </si>
  <si>
    <t>ori r4, r0, 0x00FF</t>
  </si>
  <si>
    <t>ori r4, r0, 0x000F</t>
  </si>
  <si>
    <t>j 0x8014A1F8</t>
  </si>
  <si>
    <t>ori r2, r0, 0x00BF</t>
  </si>
  <si>
    <t>ori r2, r0, 0x00C1</t>
  </si>
  <si>
    <t>jal 0x8002230C</t>
  </si>
  <si>
    <t>andi r4, r18, 0x007F</t>
  </si>
  <si>
    <t>lui r1, 0x8005</t>
  </si>
  <si>
    <t>sll r2, r4, 0x02</t>
  </si>
  <si>
    <t>addu r1, r1, r2</t>
  </si>
  <si>
    <t>sw r3, 0x771C(r1)</t>
  </si>
  <si>
    <t>j 0x80145F24</t>
  </si>
  <si>
    <t>ori r4, r0, 0x0000</t>
  </si>
  <si>
    <t>ori r2, r0, 0x00C4</t>
  </si>
  <si>
    <t>ori r2, r0, 0x00C2</t>
  </si>
  <si>
    <t>lbu r3, 0x0003(r17)</t>
  </si>
  <si>
    <t>andi r3, r3, 0x007F</t>
  </si>
  <si>
    <t>sll r3, r3, 0x02</t>
  </si>
  <si>
    <t>lw r3, 0x771C(r1)</t>
  </si>
  <si>
    <t>addiu r2, r0, -0x0001</t>
  </si>
  <si>
    <t>lbu r2, 0x0002(r17)</t>
  </si>
  <si>
    <t>sll r2, r2, 0x08</t>
  </si>
  <si>
    <t>lbu r2, 0x0001(r17)</t>
  </si>
  <si>
    <t>addu r1, r2, r3</t>
  </si>
  <si>
    <t>lbu r3, 0x0004(r17)</t>
  </si>
  <si>
    <t>slti r2, r3, 0x0005</t>
  </si>
  <si>
    <t>ori r3, r0, 0x0004</t>
  </si>
  <si>
    <t>or r4, r3, r0</t>
  </si>
  <si>
    <t>or r2, r0, r0</t>
  </si>
  <si>
    <t>addiu r1, r1, -0x0001</t>
  </si>
  <si>
    <t>addu r1, r1, r4</t>
  </si>
  <si>
    <t>lbu r3, 0x0000(r1)</t>
  </si>
  <si>
    <t>addiu r4, r4, -0x0001</t>
  </si>
  <si>
    <t>lbu r3, 0x0000(r17)</t>
  </si>
  <si>
    <t>sw r2, 0x771C(r1)</t>
  </si>
  <si>
    <t>lui r2, 0x8005</t>
  </si>
  <si>
    <t>lw r2, 0x771C(r2)</t>
  </si>
  <si>
    <t>sb r2, 0x0000(r1)</t>
  </si>
  <si>
    <t>srl r2, r2, 0x08</t>
  </si>
  <si>
    <t>addiu r1, r1, 0x0001</t>
  </si>
  <si>
    <t>ori r2, r0, 0x00C3</t>
  </si>
  <si>
    <t>ori r2, r0, 0x00C5</t>
  </si>
  <si>
    <t>ori r4, r0, 0x0014</t>
  </si>
  <si>
    <t>addiu r1, r1, 0x7F74</t>
  </si>
  <si>
    <t>lh r2, 0x0000(r1)</t>
  </si>
  <si>
    <t>lbu r3, 0x0001(r17)</t>
  </si>
  <si>
    <t>lhu r2, 0x00CE(r1)</t>
  </si>
  <si>
    <t>addiu r1, r1, 0x0100</t>
  </si>
  <si>
    <t>or r1, r0, r0</t>
  </si>
  <si>
    <t>ori r2, r0, 0x00C6</t>
  </si>
  <si>
    <t>ori r8, r0, 0x0001</t>
  </si>
  <si>
    <t>ori r4, r0, 0x0015</t>
  </si>
  <si>
    <t>lbu r2, 0x0161(r1)</t>
  </si>
  <si>
    <t>addiu r1, r1, 0x01C0</t>
  </si>
  <si>
    <t>andi r2, r3, 0x007F</t>
  </si>
  <si>
    <t>sw r1, 0x771C(r3)</t>
  </si>
  <si>
    <t>andi r8, r3, 0x0002</t>
  </si>
  <si>
    <t>lui r1, 0x801A</t>
  </si>
  <si>
    <t>ori r3, r0, 0x0014</t>
  </si>
  <si>
    <t>sub r4, r3, r4</t>
  </si>
  <si>
    <t>ori r2, r0, 0x0004</t>
  </si>
  <si>
    <t>sb r2, -0x029B(r1)</t>
  </si>
  <si>
    <t>ori r2, r0, 0x00CF</t>
  </si>
  <si>
    <t>andi r2, r18, 0x007F</t>
  </si>
  <si>
    <t>lw r2, 0x771C(r1)</t>
  </si>
  <si>
    <t>lbu r8, 0x0001(r17)</t>
  </si>
  <si>
    <t>andi r4, r8, 0x0001</t>
  </si>
  <si>
    <t>andi r8, r8, 0x0002</t>
  </si>
  <si>
    <t>lbu r4, 0x0002(r17)</t>
  </si>
  <si>
    <t>sll r3, r3, 0x08</t>
  </si>
  <si>
    <t>addu r3, r3, r4</t>
  </si>
  <si>
    <t>sub r4, r2, r3</t>
  </si>
  <si>
    <t>or r2, r3, r0</t>
  </si>
  <si>
    <t>lbu r3, 0x0005(r17)</t>
  </si>
  <si>
    <t>lbu r4, 0x0004(r17)</t>
  </si>
  <si>
    <t>sub r4, r3, r2</t>
  </si>
  <si>
    <t>addiu r29, r29, -0x0044</t>
  </si>
  <si>
    <t>sw r5, 0x0014(r29)</t>
  </si>
  <si>
    <t>sw r6, 0x0018(r29)</t>
  </si>
  <si>
    <t>sw r7, 0x001C(r29)</t>
  </si>
  <si>
    <t>sw r8, 0x0020(r29)</t>
  </si>
  <si>
    <t>sw r9, 0x0024(r29)</t>
  </si>
  <si>
    <t>sw r10, 0x0028(r29)</t>
  </si>
  <si>
    <t>sw r11, 0x002C(r29)</t>
  </si>
  <si>
    <t>sw r12, 0x0030(r29)</t>
  </si>
  <si>
    <t>sw r13, 0x0034(r29)</t>
  </si>
  <si>
    <t>sw r14, 0x0038(r29)</t>
  </si>
  <si>
    <t>sw r15, 0x003C(r29)</t>
  </si>
  <si>
    <t>sw r16, 0x0040(r29)</t>
  </si>
  <si>
    <t>add r2, r0, r0</t>
  </si>
  <si>
    <t>sll r3, r3, 0x18</t>
  </si>
  <si>
    <t>sll r4, r4, 0x10</t>
  </si>
  <si>
    <t>or r2, r2, r4</t>
  </si>
  <si>
    <t>lbu r4, 0x0000(r17)</t>
  </si>
  <si>
    <t>addiu r1, r1, 0x771C</t>
  </si>
  <si>
    <t>lw r3, 0x000C(r1)</t>
  </si>
  <si>
    <t>lw r4, 0x0010(r1)</t>
  </si>
  <si>
    <t>lw r5, 0x0014(r1)</t>
  </si>
  <si>
    <t>lw r6, 0x0018(r1)</t>
  </si>
  <si>
    <t>lw r7, 0x001C(r1)</t>
  </si>
  <si>
    <t>lw r8, 0x0020(r1)</t>
  </si>
  <si>
    <t>lw r9, 0x0024(r1)</t>
  </si>
  <si>
    <t>lw r10, 0x0028(r1)</t>
  </si>
  <si>
    <t>lw r11, 0x002C(r1)</t>
  </si>
  <si>
    <t>lw r12, 0x0030(r1)</t>
  </si>
  <si>
    <t>lw r13, 0x0034(r1)</t>
  </si>
  <si>
    <t>lw r14, 0x0038(r1)</t>
  </si>
  <si>
    <t>lw r15, 0x003C(r1)</t>
  </si>
  <si>
    <t>lw r16, 0x0040(r1)</t>
  </si>
  <si>
    <t>jalr r2, r31</t>
  </si>
  <si>
    <t>lw r5, 0x0000(r29)</t>
  </si>
  <si>
    <t>lw r6, 0x0004(r29)</t>
  </si>
  <si>
    <t>lw r7, 0x0008(r29)</t>
  </si>
  <si>
    <t>lw r8, 0x000C(r29)</t>
  </si>
  <si>
    <t>lw r9, 0x0010(r29)</t>
  </si>
  <si>
    <t>lw r10, 0x0014(r29)</t>
  </si>
  <si>
    <t>lw r11, 0x0018(r29)</t>
  </si>
  <si>
    <t>lw r12, 0x001C(r29)</t>
  </si>
  <si>
    <t>lw r13, 0x0020(r29)</t>
  </si>
  <si>
    <t>lw r14, 0x0024(r29)</t>
  </si>
  <si>
    <t>lw r15, 0x0028(r29)</t>
  </si>
  <si>
    <t>lw r16, 0x002C(r29)</t>
  </si>
  <si>
    <t>addiu r29, r29, 0x0044</t>
  </si>
  <si>
    <t>ori r2, r0, 0x00C0</t>
  </si>
  <si>
    <t>slti r2, r18, 0x00AE</t>
  </si>
  <si>
    <t>j 0x8014A1B8</t>
  </si>
  <si>
    <t>addu r16, r0, r0</t>
  </si>
  <si>
    <t>slti r2, r18, 0x00B0</t>
  </si>
  <si>
    <t>sll r16, r17, 0x10</t>
  </si>
  <si>
    <t>slti r2, r18, 0x00B2</t>
  </si>
  <si>
    <t>addu r16, r17, r0</t>
  </si>
  <si>
    <t>j 0x8014A120</t>
  </si>
  <si>
    <t>ori r5, r0, 0x0004</t>
  </si>
  <si>
    <t>ori r5, r0, 0x0005</t>
  </si>
  <si>
    <t>addiu r29, r29, -0x0024</t>
  </si>
  <si>
    <t>sw r11, 0x0010(r1)</t>
  </si>
  <si>
    <t>sw r12, 0x0014(r1)</t>
  </si>
  <si>
    <t>sw r13, 0x0018(r1)</t>
  </si>
  <si>
    <t>sw r14, 0x001C(r1)</t>
  </si>
  <si>
    <t>sw r15, 0x0020(r1)</t>
  </si>
  <si>
    <t>or r11, r0, r0</t>
  </si>
  <si>
    <t>ori r12, r0, 0x0001</t>
  </si>
  <si>
    <t>or r13, r0, r0</t>
  </si>
  <si>
    <t>lbu r15, 0x01A7(r16)</t>
  </si>
  <si>
    <t>or r14, r0, r0</t>
  </si>
  <si>
    <t>and r4, r12, r15</t>
  </si>
  <si>
    <t>or r5, r13, r0</t>
  </si>
  <si>
    <t>addu r4, r17, r0</t>
  </si>
  <si>
    <t>ori r6, r0, 0x0001</t>
  </si>
  <si>
    <t>jal 0x80149100</t>
  </si>
  <si>
    <t>ori r7, r0, 0x0001</t>
  </si>
  <si>
    <t>addiu r11, r11, 0x0001</t>
  </si>
  <si>
    <t>sltiu r4, r11, 0x0008</t>
  </si>
  <si>
    <t>andi r5, r11, 0x0007</t>
  </si>
  <si>
    <t>sllv r12, r12, r5</t>
  </si>
  <si>
    <t>addiu r13, r13, 0x0001</t>
  </si>
  <si>
    <t>slti r4, r14, 0x0005</t>
  </si>
  <si>
    <t>addiu r14, r14, 0x0001</t>
  </si>
  <si>
    <t>addu r15, r16, r14</t>
  </si>
  <si>
    <t>lbu r15, 0x01A7(r15)</t>
  </si>
  <si>
    <t>lw r11, 0x0010(r1)</t>
  </si>
  <si>
    <t>lw r12, 0x0014(r1)</t>
  </si>
  <si>
    <t>lw r13, 0x0018(r1)</t>
  </si>
  <si>
    <t>lw r14, 0x001C(r1)</t>
  </si>
  <si>
    <t>lw r15, 0x0020(r1)</t>
  </si>
  <si>
    <t>addiu r29, r29, 0x0024</t>
  </si>
  <si>
    <t>lw r2, 0x3C78(r2)</t>
  </si>
  <si>
    <t>addu r2, r2, r20</t>
  </si>
  <si>
    <t>sb r3, 0x03B1(r2)</t>
  </si>
  <si>
    <t>lui r2, 0x8009</t>
  </si>
  <si>
    <t>addiu r2, r2, -0x421C</t>
  </si>
  <si>
    <t>sw r2, 0x3CA8(r1)</t>
  </si>
  <si>
    <t>j 0x801490B8</t>
  </si>
  <si>
    <t>addu r4, r19, r0</t>
  </si>
  <si>
    <t>j 0x80149024</t>
  </si>
  <si>
    <t>ori r2, r0, 0x002F</t>
  </si>
  <si>
    <t>lbu r2, 0x0001(r16)</t>
  </si>
  <si>
    <t>srl r3, r2, 0x03</t>
  </si>
  <si>
    <t>andi r5, r2, 0x0007</t>
  </si>
  <si>
    <t>lbu r3, 0x2AF0(r1)</t>
  </si>
  <si>
    <t>sllv r4, r4, r5</t>
  </si>
  <si>
    <t>and r5, r4, r3</t>
  </si>
  <si>
    <t>lui r6, 0x8005</t>
  </si>
  <si>
    <t>addu r6, r6, r2</t>
  </si>
  <si>
    <t>lw r2, 0x771C(r6)</t>
  </si>
  <si>
    <t>xor r3, r3, r5</t>
  </si>
  <si>
    <t>j 0x8013ED80</t>
  </si>
  <si>
    <t>sb r3, 0x2AF0(r1)</t>
  </si>
  <si>
    <t>or r3, r3, r4</t>
  </si>
  <si>
    <t>lbu r4, 0x0000(r16)</t>
  </si>
  <si>
    <t>sltiu r5, r4, 0x0002</t>
  </si>
  <si>
    <t>or r2, r4, r0</t>
  </si>
  <si>
    <t>addiu r2, r2, -0x0001</t>
  </si>
  <si>
    <t>andi r5, r4, 0x0001</t>
  </si>
  <si>
    <t>sw r2, 0x771C(r6)</t>
  </si>
  <si>
    <t>lb r2, 0x0003(r16)</t>
  </si>
  <si>
    <t>lbu r3, 0x0002(r16)</t>
  </si>
  <si>
    <t>sll r4, r10, 0x0A</t>
  </si>
  <si>
    <t>j 0x8013ED9C</t>
  </si>
  <si>
    <t>lw r18, -0x6794(r1)</t>
  </si>
  <si>
    <t>addu r18, r18, r2</t>
  </si>
  <si>
    <t>addiu r18, r18, 0x0005</t>
  </si>
  <si>
    <t>ori r2, r0, 0x006F</t>
  </si>
  <si>
    <t>lui r9, 0x8005</t>
  </si>
  <si>
    <t>addiu r9, r9, -0x5944</t>
  </si>
  <si>
    <t>lw r10, 0x0000(r9)</t>
  </si>
  <si>
    <t>lui r8, 0xF2F2</t>
  </si>
  <si>
    <t>ori r8, r8, 0xF2F2</t>
  </si>
  <si>
    <t>addu r4, r10, r9</t>
  </si>
  <si>
    <t>sw r8, 0x0000(r9)</t>
  </si>
  <si>
    <t>sw r4, 0x3F8C(r1)</t>
  </si>
  <si>
    <t>0x80132838</t>
  </si>
  <si>
    <t>0x8013ECD0</t>
  </si>
  <si>
    <t>lbu r3, 0x0000(r18)</t>
  </si>
  <si>
    <t>0x80143D3C</t>
  </si>
  <si>
    <t>addu r19, r2, r0</t>
  </si>
  <si>
    <t>0x8014A1CC</t>
  </si>
  <si>
    <t>0x8014A37C</t>
  </si>
  <si>
    <t>0x8014A3C8</t>
  </si>
  <si>
    <t>0x8014A098</t>
  </si>
  <si>
    <t>slti r2, r19, 0x0B00</t>
  </si>
  <si>
    <t>0x8014A0E0</t>
  </si>
  <si>
    <t>0x8014A280</t>
  </si>
  <si>
    <t>0x80143D5C</t>
  </si>
  <si>
    <t>addiu r2, r20, -0x00AC</t>
  </si>
  <si>
    <t>0x80143D70</t>
  </si>
  <si>
    <t>sltiu r2, r2, 0x0013</t>
  </si>
  <si>
    <t>0x80148FB8</t>
  </si>
  <si>
    <t>0x8014D19F</t>
  </si>
  <si>
    <t>0x8014D21C</t>
  </si>
  <si>
    <t>04040404</t>
  </si>
  <si>
    <t>0x8014D22F</t>
  </si>
  <si>
    <t>01</t>
  </si>
  <si>
    <t>0x8014D231</t>
  </si>
  <si>
    <t>050202050206</t>
  </si>
  <si>
    <t>0x8014D23F</t>
  </si>
  <si>
    <t>Force Recover HP on Crystal</t>
  </si>
  <si>
    <t>Recover HP/MP will automatically selected upon stepping on a crystal. You will not be able to learn abilities from crystals.</t>
  </si>
  <si>
    <t>0x80071FC8</t>
  </si>
  <si>
    <t>j 0x80071FF0</t>
  </si>
  <si>
    <t>Fur Shop Town Availability</t>
  </si>
  <si>
    <t>Enables the Fur Shop option in specified towns. (Default: Dorter, Warjilis, Zarghidas)</t>
  </si>
  <si>
    <t>X:</t>
  </si>
  <si>
    <t>0x01: Lesalia Imperial Capital</t>
  </si>
  <si>
    <t>0x02: Riovanes Castle</t>
  </si>
  <si>
    <t>0x04: Igros Castle</t>
  </si>
  <si>
    <t>0x08: Lionel Castle</t>
  </si>
  <si>
    <t>0x10: Limberry Castle</t>
  </si>
  <si>
    <t>0x20: Zeltennia Castle</t>
  </si>
  <si>
    <t>0x40: Magic City Gariland</t>
  </si>
  <si>
    <t>0x80: Yardow Fort City</t>
  </si>
  <si>
    <t>Y:</t>
  </si>
  <si>
    <t>0x01: Goland Coal City</t>
  </si>
  <si>
    <t>0x02: Dorter Trade City</t>
  </si>
  <si>
    <t>0x04: Zaland Fort City</t>
  </si>
  <si>
    <t>0x08: Goug Machine City</t>
  </si>
  <si>
    <t>0x10: Warjilis Trade City</t>
  </si>
  <si>
    <t>0x20: Bervenia Free City</t>
  </si>
  <si>
    <t>0x40: Zarghidas Trade City</t>
  </si>
  <si>
    <t>0x80: Fort Zeakden</t>
  </si>
  <si>
    <t>Z:</t>
  </si>
  <si>
    <t>0x01: Murond Holy Place</t>
  </si>
  <si>
    <t>0x02: Thieves Fort</t>
  </si>
  <si>
    <t>0x04: Orbonne Monastery</t>
  </si>
  <si>
    <t>0x08: Golgorand Execution Site</t>
  </si>
  <si>
    <t>0x10: Murond Death City</t>
  </si>
  <si>
    <t>0x20: Bethla Garrison</t>
  </si>
  <si>
    <t>0x40: Deep Dungeon</t>
  </si>
  <si>
    <t>0x80: Nelveska Temple</t>
  </si>
  <si>
    <t>0x8008D378</t>
  </si>
  <si>
    <t>52</t>
  </si>
  <si>
    <t>Z</t>
  </si>
  <si>
    <t>0x8008D374</t>
  </si>
  <si>
    <t>0x8008D36C</t>
  </si>
  <si>
    <t>sllv r3, r3, r17</t>
  </si>
  <si>
    <t>lui r2, 0x0000</t>
  </si>
  <si>
    <t>ori r2, r2, 0x5200</t>
  </si>
  <si>
    <t>and r3, r2, r3</t>
  </si>
  <si>
    <t>beq r3, r0, 0x8008D3A0</t>
  </si>
  <si>
    <t>Global C-Ev. (Version 2)</t>
  </si>
  <si>
    <t>All units will have 100% of their C-Evade calculated for the front, 50% for the sides and 25% for the back.</t>
  </si>
  <si>
    <t>0x80150820</t>
  </si>
  <si>
    <t>lbu r4, 0x38E1(r1)</t>
  </si>
  <si>
    <t>r4 = C-Ev.</t>
  </si>
  <si>
    <t>ori r20, r0, 0x0001</t>
  </si>
  <si>
    <t>branch on lateral attack</t>
  </si>
  <si>
    <t>srl r4, r4, 0x01</t>
  </si>
  <si>
    <t>sides 50%</t>
  </si>
  <si>
    <t>back 25%</t>
  </si>
  <si>
    <t>sb r4, 0x38E1(r1)</t>
  </si>
  <si>
    <t>store new %</t>
  </si>
  <si>
    <t>ori r20, r0, 0x0000</t>
  </si>
  <si>
    <t>0x80185708</t>
  </si>
  <si>
    <t>Incremental Jump Range</t>
  </si>
  <si>
    <t>Instead of choosing the highest value of the learnt jump ability for the horizontal/vertical ranges, instead they are added all together; meaning no one skill is ever going to be useless; it will always count towards your total horizontal/vertical range.</t>
  </si>
  <si>
    <t>You could have Horizontal +2, Horizontal +1, Horizontal + 1, together would be the equivalent of Horizontal +4.</t>
  </si>
  <si>
    <t>Vertical Numbers are times two, because 0.5 height = 1 hex. So, entering 0014 (0x0014), would be the equivalent of 20 in decimal, or 10 height.</t>
  </si>
  <si>
    <t>Minimum Horizontal</t>
  </si>
  <si>
    <t>0x80179DD0</t>
  </si>
  <si>
    <t>0001</t>
  </si>
  <si>
    <t>Minimum Vertical x 2</t>
  </si>
  <si>
    <t>0x80179E28</t>
  </si>
  <si>
    <t>0002</t>
  </si>
  <si>
    <t>Master Horizontal</t>
  </si>
  <si>
    <t>0x80179E2C</t>
  </si>
  <si>
    <t>0008</t>
  </si>
  <si>
    <t>Master Vertical x 2</t>
  </si>
  <si>
    <t>0x80179E30</t>
  </si>
  <si>
    <t>0010</t>
  </si>
  <si>
    <t>0x80179EE0</t>
  </si>
  <si>
    <t>sll r5, r3, 0x01</t>
  </si>
  <si>
    <t>addu r16, r5, r16</t>
  </si>
  <si>
    <t>addu r20, r2, r20</t>
  </si>
  <si>
    <t>Main IDs 01/02/03 (Ramza) can join as a guest</t>
  </si>
  <si>
    <t>Allows Ramza to join as a guest under normal guest joining conditions.</t>
  </si>
  <si>
    <t>EVENT\REQUIRE.OUT</t>
  </si>
  <si>
    <t>0x801C4878</t>
  </si>
  <si>
    <t>sltiu r2, r2, 0x0001</t>
  </si>
  <si>
    <t>Maximum generated level in randoms</t>
  </si>
  <si>
    <t>0x8005AE70</t>
  </si>
  <si>
    <t>63</t>
  </si>
  <si>
    <t>Maximum levelup</t>
  </si>
  <si>
    <t>0x8005D8B0</t>
  </si>
  <si>
    <t>Propositions Hack 2.1</t>
  </si>
  <si>
    <t>Proposition Hack v2 with Gil Cost and the ability to abandon marks. By Xifanie (a bit of help from Pride's original hack)</t>
  </si>
  <si>
    <t>This hack involves a few more steps than most and it should really only be used if you know what you are doing. This is the hack that is used for the 'Marks' System in Jot5.</t>
  </si>
  <si>
    <t xml:space="preserve">This will allow you to unlock a Proposition based on Story Progress rather than Shop Progress. It also changes how propositions work. </t>
  </si>
  <si>
    <t>First you will want to go to the propositions tab in FFTP. Since this hack changes Propositions to use Story Progress you'll have to either count out the entries to find the correct number or you can rename your shop progress to also include story progress, as I have in the picture here: https://dl.dropboxusercontent.com/u/53561892/Xif%20ASM%20Description%20Images/Prop%20Hack%20Image%201.png</t>
  </si>
  <si>
    <t>Once this is setup, you can check your game and upon reaching the set story progress, the Proposition should unlock in the Bar as normal. You will NOT be prompted to send out units or select an amount of days for the job. Instead you will be told the job details as normal (These are edited in section 2 of WLDMES.BIN) and you can choose to accept or decline. If you decline the listing remains posted. If you accept then the listing disappears and the variable for the Proposition is set to 2.</t>
  </si>
  <si>
    <t>The variables for Propositions with this hack work as follows:</t>
  </si>
  <si>
    <t xml:space="preserve">0 = Repeat </t>
  </si>
  <si>
    <t>2 = Started, can call back</t>
  </si>
  <si>
    <t>4 = Completed</t>
  </si>
  <si>
    <t>The next thing you would do would be to edit your worldmap conditions to include something like this on the location where you want the Mark/Proposition Event to take place:</t>
  </si>
  <si>
    <t>010066030200190013010100</t>
  </si>
  <si>
    <t>What this breaks down to is: IF - Variable 366 = 2 - Run Event 113 - Agressively</t>
  </si>
  <si>
    <t>NOTE: Variable 366 is the Variable for Envoy ship, Falcon one of the vanilla propositions, and is just an example here. Same with event 113, as it is what I chose to use for this example. Also, the 0100 - Agressively is when you step on a dot and it takes you to a battle, it does the swirl image thing, in comparison to having this set to 0200 - Calmly, which would be the fade out you'd get if you were instead being taken to a non battle cutscene.</t>
  </si>
  <si>
    <t xml:space="preserve">So now, in this example, once you accept the job and walk onto the location you put the code on in the worldmap, the battle/scene will start. </t>
  </si>
  <si>
    <t>VERY IMPORTANT: At the end of the scene or battle you also need to either change the Propositions variable to either 0 or 4. If you set it to 0, the Proposition will appear back in the Bar and can be repeated. If you set it to 4, the Proposition will be flagged as completed and a bravestory entry will be added to the bravestory. Make sure you don't leave the variable as 2, because the battle will repeat everytime you try to leave the dot on the map. Here's an example of what you'd want at the end of your event to mark the proposition as complete:</t>
  </si>
  <si>
    <t>ZERO(x0366)</t>
  </si>
  <si>
    <t>ADD(x0366,x0004)</t>
  </si>
  <si>
    <t>You can also cancel a Proposition in case you want to pass a spot on the map due to a Proposition battle being too difficult or just wanting to put it off for later. Cancelled jobs will reappear the next time you enter the bar.</t>
  </si>
  <si>
    <t>Description by Elric</t>
  </si>
  <si>
    <t>0x80074788</t>
  </si>
  <si>
    <t>addiu r29, r29, -0x0020</t>
  </si>
  <si>
    <t>sw r3, 0x0000(r29)</t>
  </si>
  <si>
    <t>sw r4, 0x0004(r29)</t>
  </si>
  <si>
    <t>sw r5, 0x0008(r29)</t>
  </si>
  <si>
    <t>sw r6, 0x000C(r29)</t>
  </si>
  <si>
    <t>sw r7, 0x0010(r29)</t>
  </si>
  <si>
    <t>sw r8, 0x0014(r29)</t>
  </si>
  <si>
    <t>sw r9, 0x0018(r29)</t>
  </si>
  <si>
    <t>sw r10, 0x001C(r29)</t>
  </si>
  <si>
    <t>addiu r1, r1, 0x7EEC</t>
  </si>
  <si>
    <t>ori r10, r0, 0x0008</t>
  </si>
  <si>
    <t>lbu r5, 0x0001(r1)</t>
  </si>
  <si>
    <t>andi r3, r2, 0x0002</t>
  </si>
  <si>
    <t>srl r6, r5, 0x03</t>
  </si>
  <si>
    <t>sll r6, r6, 0x02</t>
  </si>
  <si>
    <t>sb r0, 0x0000(r1)</t>
  </si>
  <si>
    <t>ori r8, r0, 0x000F</t>
  </si>
  <si>
    <t>andi r3, r5, 0x0007</t>
  </si>
  <si>
    <t>sllv r8, r8, r3</t>
  </si>
  <si>
    <t>addiu r2, r2, 0x7978</t>
  </si>
  <si>
    <t>addu r2, r2, r6</t>
  </si>
  <si>
    <t>lw r3, 0x0000(r2)</t>
  </si>
  <si>
    <t>nor r8, r8, r0</t>
  </si>
  <si>
    <t>and r8, r8, r3</t>
  </si>
  <si>
    <t>sw r8, 0x0000(r2)</t>
  </si>
  <si>
    <t>addiu r10, r10, -0x0001</t>
  </si>
  <si>
    <t>addiu r1, r1, 0x0009</t>
  </si>
  <si>
    <t>addiu r1, r1, 0x7978</t>
  </si>
  <si>
    <t>ori r7, r0, 0x000C</t>
  </si>
  <si>
    <t>or r10, r0, r0</t>
  </si>
  <si>
    <t>lw r5, 0x0000(r1)</t>
  </si>
  <si>
    <t>ori r9, r0, 0x0000</t>
  </si>
  <si>
    <t>ori r6, r0, 0x000F</t>
  </si>
  <si>
    <t>ori r3, r0, 0x0002</t>
  </si>
  <si>
    <t>sllv r6, r6, r9</t>
  </si>
  <si>
    <t>sllv r3, r3, r9</t>
  </si>
  <si>
    <t>and r8, r5, r3</t>
  </si>
  <si>
    <t>addiu r8, r2, -0x0008</t>
  </si>
  <si>
    <t>addiu r3, r3, 0x7EEC</t>
  </si>
  <si>
    <t>ori r2, r2, 0x0008</t>
  </si>
  <si>
    <t>sll r8, r2, 0x03</t>
  </si>
  <si>
    <t>addu r3, r3, r8</t>
  </si>
  <si>
    <t>addu r3, r3, r2</t>
  </si>
  <si>
    <t>sb r8, 0x0000(r3)</t>
  </si>
  <si>
    <t>sb r10, 0x0001(r3)</t>
  </si>
  <si>
    <t>ori r8, r0, 0x0006</t>
  </si>
  <si>
    <t>sb r0, 0x0002(r3)</t>
  </si>
  <si>
    <t>addiu r8, r8, -0x0001</t>
  </si>
  <si>
    <t>addiu r2, r2, 0x0001</t>
  </si>
  <si>
    <t>addiu r9, r9, 0x0004</t>
  </si>
  <si>
    <t>sltiu r3, r9, 0x0020</t>
  </si>
  <si>
    <t>addiu r10, r10, 0x0001</t>
  </si>
  <si>
    <t>addiu r7, r7, -0x0001</t>
  </si>
  <si>
    <t>addiu r1, r1, 0x0004</t>
  </si>
  <si>
    <t>lw r3, 0x0000(r29)</t>
  </si>
  <si>
    <t>lw r4, 0x0004(r29)</t>
  </si>
  <si>
    <t>lw r5, 0x0008(r29)</t>
  </si>
  <si>
    <t>lw r6, 0x000C(r29)</t>
  </si>
  <si>
    <t>lw r7, 0x0010(r29)</t>
  </si>
  <si>
    <t>lw r8, 0x0014(r29)</t>
  </si>
  <si>
    <t>lw r9, 0x0018(r29)</t>
  </si>
  <si>
    <t>lw r10, 0x001C(r29)</t>
  </si>
  <si>
    <t>addiu r29, r29, 0x0020</t>
  </si>
  <si>
    <t>sb r2, 0x7CE8(r1)</t>
  </si>
  <si>
    <t>0x80074C48</t>
  </si>
  <si>
    <t>sw r31, 0x0004(r29)</t>
  </si>
  <si>
    <t>0x80073D54</t>
  </si>
  <si>
    <t>0x80073D60</t>
  </si>
  <si>
    <t>jal 0x800EF1A8</t>
  </si>
  <si>
    <t>ori r4, r0, 0x002C</t>
  </si>
  <si>
    <t>lui r5, 0x800D</t>
  </si>
  <si>
    <t>lw r3, 0x0980(r5)</t>
  </si>
  <si>
    <t>subu r2, r2, r3</t>
  </si>
  <si>
    <t>sw r2, 0x77CC(r1)</t>
  </si>
  <si>
    <t>ori r4, r0, 0x00B0</t>
  </si>
  <si>
    <t>lui r1, 0x800D</t>
  </si>
  <si>
    <t>sw r2, 0x09AC(r1)</t>
  </si>
  <si>
    <t>lui r4, 0x800A</t>
  </si>
  <si>
    <t>lhu r4, -0x0D10(r4)</t>
  </si>
  <si>
    <t>ori r3, r0, 0x035F</t>
  </si>
  <si>
    <t>addu r4, r4, r3</t>
  </si>
  <si>
    <t>jal 0x800EF25C</t>
  </si>
  <si>
    <t>ori r5, r0, 0x0002</t>
  </si>
  <si>
    <t>ori r3, r0, 0x0097</t>
  </si>
  <si>
    <t>ori r6, r0, 0xB814</t>
  </si>
  <si>
    <t>ori r3, r0, 0x0005</t>
  </si>
  <si>
    <t>ori r6, r0, 0xB811</t>
  </si>
  <si>
    <t>ori r5, r0, 0x0019</t>
  </si>
  <si>
    <t>ori r4, r0, 0x000E</t>
  </si>
  <si>
    <t>jal 0x800FFF08</t>
  </si>
  <si>
    <t>addu r7, r0, r0</t>
  </si>
  <si>
    <t>ori r2, r0, 0x0003</t>
  </si>
  <si>
    <t>sw r2, 0x000C(r18)</t>
  </si>
  <si>
    <t>jal 0x80090D30</t>
  </si>
  <si>
    <t>0x80073E60</t>
  </si>
  <si>
    <t>0x80069A34</t>
  </si>
  <si>
    <t>ori r4, r0, 0x006E</t>
  </si>
  <si>
    <t>0x8008188C</t>
  </si>
  <si>
    <t>or r17, r0, r0</t>
  </si>
  <si>
    <t>0x80084950</t>
  </si>
  <si>
    <t>0x80085AC4</t>
  </si>
  <si>
    <t>or r7, r0, r0</t>
  </si>
  <si>
    <t>Remove forced slowdown for Math Skill (Skillset ID 0x15)</t>
  </si>
  <si>
    <t>Removes the slowdown associated with skillset x15, which is the Math Skillset in Vanilla.</t>
  </si>
  <si>
    <t>0x8017CF74</t>
  </si>
  <si>
    <t>Remove permanent brave alteration. (version 2.0)</t>
  </si>
  <si>
    <t>Brave alterations both positive and negative are not retained after the battle ends.</t>
  </si>
  <si>
    <t>0x801C4044</t>
  </si>
  <si>
    <t>lbu r4, 0x0023(r7)</t>
  </si>
  <si>
    <t>Remove permanent faith alteration. (version 2.0)</t>
  </si>
  <si>
    <t>Faith alterations both positive and negative are not retained after the battle ends.</t>
  </si>
  <si>
    <t>0x801C4080</t>
  </si>
  <si>
    <t>lbu r4, 0x0025(r7)</t>
  </si>
  <si>
    <t>Rumors use proposition space</t>
  </si>
  <si>
    <t>Rumors use proposition completion notes slots based on town ID</t>
  </si>
  <si>
    <t>0x80071DE0</t>
  </si>
  <si>
    <t>lui r4, 0x8005</t>
  </si>
  <si>
    <t>WORLD\WORLD.BIN</t>
  </si>
  <si>
    <t>0x8014E490</t>
  </si>
  <si>
    <t>lw r4, 0x77E0(r4)</t>
  </si>
  <si>
    <t>jal 0x80068BC4</t>
  </si>
  <si>
    <t>addiu r4, r4, 0x0010</t>
  </si>
  <si>
    <t>Selling items at Any Shop costs 1/4 normal price</t>
  </si>
  <si>
    <t>Sell items to the store at 1/4 the retail price.</t>
  </si>
  <si>
    <t>0x8012374C</t>
  </si>
  <si>
    <t>srl r2, r2, 0x02</t>
  </si>
  <si>
    <t>Skillset X innate all</t>
  </si>
  <si>
    <t>This also makes it so the AI controlled monsters can use secondary skillsets.  However, the AI can only consider up to 32 moves, so if the primary and secondary have too many moves, the innate skillset's moves will still be ignored by the AI.</t>
  </si>
  <si>
    <t>List of skillsets: http://ffhacktics.com/wiki/Skillsets</t>
  </si>
  <si>
    <t>WARNING: Incompatible with "Ability Requirement Hack" v2.0+</t>
  </si>
  <si>
    <t>Skillset ID</t>
  </si>
  <si>
    <t>0x801504D7</t>
  </si>
  <si>
    <t>0C</t>
  </si>
  <si>
    <t>0x801814F0</t>
  </si>
  <si>
    <t>lhu r2, 0x0012(r3)</t>
  </si>
  <si>
    <t>addu r2, r1, r0</t>
  </si>
  <si>
    <t>sb r2, 0x0000(r16)</t>
  </si>
  <si>
    <t>addiu r16, r16, 0x0001</t>
  </si>
  <si>
    <t>ori r2, r0, 0x00FF</t>
  </si>
  <si>
    <t>0x8019A47C</t>
  </si>
  <si>
    <t>lbu r5, 0x0013(r18)</t>
  </si>
  <si>
    <t>jal 0x8019A5F8</t>
  </si>
  <si>
    <t>addu r6, r17, r0</t>
  </si>
  <si>
    <t>addu r17, r2, r0</t>
  </si>
  <si>
    <t>Spell quotes always pop up</t>
  </si>
  <si>
    <t>Spell quotes will always pop up on spells that have quotes.</t>
  </si>
  <si>
    <t>0x8014A4C4</t>
  </si>
  <si>
    <t>ori r2, r0, 0x0000</t>
  </si>
  <si>
    <t>0x8014182C</t>
  </si>
  <si>
    <t>Undead Revival Chance</t>
  </si>
  <si>
    <t>Chance that undead units will revive once their death counter reaches 0 and 100CT. The chance formula is: (X - 32768) / 32767; meaning that the range is from 0x0000 (0 or 0%) down to 0x8000 (-32768 or 100%). In vanilla, the undead have 50% chance to revive. This hack's default value is 100% revival rate.</t>
  </si>
  <si>
    <t>Examples:</t>
  </si>
  <si>
    <t>0% revive: 0000</t>
  </si>
  <si>
    <t>5% revive: F999</t>
  </si>
  <si>
    <t>10% revive: F333</t>
  </si>
  <si>
    <t>25% revive: E000</t>
  </si>
  <si>
    <t>33.3% revive: D555</t>
  </si>
  <si>
    <t>50% revive: C000</t>
  </si>
  <si>
    <t>75% revive: A000</t>
  </si>
  <si>
    <t>100% revive: 8000</t>
  </si>
  <si>
    <t>Revival Chance</t>
  </si>
  <si>
    <t>0x80183178</t>
  </si>
  <si>
    <t>8000</t>
  </si>
  <si>
    <t>addiu r2, r6, -0x8000</t>
  </si>
  <si>
    <t>bgez r2, 0x801831C0</t>
  </si>
</sst>
</file>

<file path=xl/styles.xml><?xml version="1.0" encoding="utf-8"?>
<styleSheet xmlns="http://schemas.openxmlformats.org/spreadsheetml/2006/main">
  <fonts count="10">
    <font>
      <sz val="11"/>
      <color theme="1"/>
      <name val="Calibri"/>
      <family val="2"/>
      <scheme val="minor"/>
    </font>
    <font>
      <b/>
      <sz val="11"/>
      <color theme="1"/>
      <name val="Calibri"/>
      <family val="2"/>
      <scheme val="minor"/>
    </font>
    <font>
      <sz val="11"/>
      <color theme="1"/>
      <name val="Calibri"/>
      <family val="2"/>
    </font>
    <font>
      <b/>
      <sz val="13"/>
      <color theme="1"/>
      <name val="Calibri"/>
      <family val="2"/>
      <scheme val="minor"/>
    </font>
    <font>
      <u/>
      <sz val="11"/>
      <color theme="10"/>
      <name val="Calibri"/>
      <family val="2"/>
    </font>
    <font>
      <sz val="11"/>
      <color rgb="FF000000"/>
      <name val="Calibri"/>
      <family val="2"/>
      <scheme val="minor"/>
    </font>
    <font>
      <sz val="11"/>
      <name val="Calibri"/>
      <family val="2"/>
      <scheme val="minor"/>
    </font>
    <font>
      <b/>
      <sz val="11"/>
      <name val="Calibri"/>
      <family val="2"/>
      <scheme val="minor"/>
    </font>
    <font>
      <i/>
      <sz val="11"/>
      <color theme="1"/>
      <name val="Calibri"/>
      <family val="2"/>
      <scheme val="minor"/>
    </font>
    <font>
      <b/>
      <i/>
      <sz val="11"/>
      <color theme="1"/>
      <name val="Calibri"/>
      <family val="2"/>
      <scheme val="minor"/>
    </font>
  </fonts>
  <fills count="29">
    <fill>
      <patternFill patternType="none"/>
    </fill>
    <fill>
      <patternFill patternType="gray125"/>
    </fill>
    <fill>
      <patternFill patternType="solid">
        <fgColor theme="0" tint="-0.249977111117893"/>
        <bgColor indexed="64"/>
      </patternFill>
    </fill>
    <fill>
      <patternFill patternType="solid">
        <fgColor rgb="FFE0E060"/>
        <bgColor indexed="64"/>
      </patternFill>
    </fill>
    <fill>
      <patternFill patternType="solid">
        <fgColor rgb="FFE060A0"/>
        <bgColor indexed="64"/>
      </patternFill>
    </fill>
    <fill>
      <patternFill patternType="solid">
        <fgColor rgb="FFE0A060"/>
        <bgColor indexed="64"/>
      </patternFill>
    </fill>
    <fill>
      <patternFill patternType="solid">
        <fgColor rgb="FFE060E0"/>
        <bgColor indexed="64"/>
      </patternFill>
    </fill>
    <fill>
      <patternFill patternType="solid">
        <fgColor rgb="FF60A0A0"/>
        <bgColor indexed="64"/>
      </patternFill>
    </fill>
    <fill>
      <patternFill patternType="solid">
        <fgColor rgb="FFA060A0"/>
        <bgColor indexed="64"/>
      </patternFill>
    </fill>
    <fill>
      <patternFill patternType="solid">
        <fgColor rgb="FF60E0A0"/>
        <bgColor indexed="64"/>
      </patternFill>
    </fill>
    <fill>
      <patternFill patternType="solid">
        <fgColor rgb="FF60A060"/>
        <bgColor indexed="64"/>
      </patternFill>
    </fill>
    <fill>
      <patternFill patternType="solid">
        <fgColor rgb="FF60E0E0"/>
        <bgColor indexed="64"/>
      </patternFill>
    </fill>
    <fill>
      <patternFill patternType="solid">
        <fgColor rgb="FFE0E0E0"/>
        <bgColor indexed="64"/>
      </patternFill>
    </fill>
    <fill>
      <patternFill patternType="solid">
        <fgColor rgb="FFE0A0A0"/>
        <bgColor indexed="64"/>
      </patternFill>
    </fill>
    <fill>
      <patternFill patternType="solid">
        <fgColor rgb="FFA0A0A0"/>
        <bgColor indexed="64"/>
      </patternFill>
    </fill>
    <fill>
      <patternFill patternType="solid">
        <fgColor rgb="FF60A0E0"/>
        <bgColor indexed="64"/>
      </patternFill>
    </fill>
    <fill>
      <patternFill patternType="solid">
        <fgColor rgb="FFA0E0A0"/>
        <bgColor indexed="64"/>
      </patternFill>
    </fill>
    <fill>
      <patternFill patternType="solid">
        <fgColor rgb="FFE0E0A0"/>
        <bgColor indexed="64"/>
      </patternFill>
    </fill>
    <fill>
      <patternFill patternType="solid">
        <fgColor rgb="FFA060E0"/>
        <bgColor indexed="64"/>
      </patternFill>
    </fill>
    <fill>
      <patternFill patternType="solid">
        <fgColor rgb="FFE0A0E0"/>
        <bgColor indexed="64"/>
      </patternFill>
    </fill>
    <fill>
      <patternFill patternType="solid">
        <fgColor rgb="FFA0E060"/>
        <bgColor indexed="64"/>
      </patternFill>
    </fill>
    <fill>
      <patternFill patternType="solid">
        <fgColor rgb="FFA0E0E0"/>
        <bgColor indexed="64"/>
      </patternFill>
    </fill>
    <fill>
      <patternFill patternType="solid">
        <fgColor rgb="FFA0A060"/>
        <bgColor indexed="64"/>
      </patternFill>
    </fill>
    <fill>
      <patternFill patternType="solid">
        <fgColor theme="2" tint="-0.499984740745262"/>
        <bgColor indexed="64"/>
      </patternFill>
    </fill>
    <fill>
      <patternFill patternType="solid">
        <fgColor rgb="FFFFFF00"/>
        <bgColor indexed="64"/>
      </patternFill>
    </fill>
    <fill>
      <patternFill patternType="solid">
        <fgColor rgb="FF6060E0"/>
        <bgColor indexed="64"/>
      </patternFill>
    </fill>
    <fill>
      <patternFill patternType="solid">
        <fgColor rgb="FFE06060"/>
        <bgColor indexed="64"/>
      </patternFill>
    </fill>
    <fill>
      <patternFill patternType="solid">
        <fgColor rgb="FFA0A0E0"/>
        <bgColor indexed="64"/>
      </patternFill>
    </fill>
    <fill>
      <patternFill patternType="solid">
        <fgColor rgb="FF60E060"/>
        <bgColor indexed="64"/>
      </patternFill>
    </fill>
  </fills>
  <borders count="1">
    <border>
      <left/>
      <right/>
      <top/>
      <bottom/>
      <diagonal/>
    </border>
  </borders>
  <cellStyleXfs count="2">
    <xf numFmtId="0" fontId="0" fillId="0" borderId="0"/>
    <xf numFmtId="0" fontId="4" fillId="0" borderId="0" applyNumberFormat="0" applyFill="0" applyBorder="0" applyAlignment="0" applyProtection="0">
      <alignment vertical="top"/>
      <protection locked="0"/>
    </xf>
  </cellStyleXfs>
  <cellXfs count="103">
    <xf numFmtId="0" fontId="0" fillId="0" borderId="0" xfId="0"/>
    <xf numFmtId="0" fontId="0" fillId="2" borderId="0" xfId="0" applyFill="1"/>
    <xf numFmtId="0" fontId="2" fillId="2" borderId="0" xfId="0" applyNumberFormat="1" applyFont="1" applyFill="1" applyAlignment="1">
      <alignment horizontal="center"/>
    </xf>
    <xf numFmtId="0" fontId="3" fillId="2" borderId="0" xfId="0" applyFont="1" applyFill="1"/>
    <xf numFmtId="0" fontId="3" fillId="0" borderId="0" xfId="0" applyNumberFormat="1" applyFont="1" applyFill="1" applyAlignment="1">
      <alignment horizontal="left"/>
    </xf>
    <xf numFmtId="0" fontId="0" fillId="2" borderId="0" xfId="0" applyFill="1" applyAlignment="1">
      <alignment horizontal="left" indent="1"/>
    </xf>
    <xf numFmtId="0" fontId="3" fillId="0" borderId="0" xfId="0" applyFont="1" applyFill="1" applyAlignment="1">
      <alignment horizontal="left" indent="1"/>
    </xf>
    <xf numFmtId="0" fontId="0" fillId="0" borderId="0" xfId="0" applyAlignment="1">
      <alignment horizontal="left" indent="1"/>
    </xf>
    <xf numFmtId="0" fontId="0" fillId="0" borderId="0" xfId="0" applyNumberFormat="1"/>
    <xf numFmtId="0" fontId="1" fillId="0" borderId="0" xfId="0" applyFont="1" applyAlignment="1">
      <alignment horizontal="center"/>
    </xf>
    <xf numFmtId="0" fontId="3" fillId="0" borderId="0" xfId="0" applyNumberFormat="1" applyFont="1" applyFill="1" applyAlignment="1">
      <alignment horizontal="left" indent="1"/>
    </xf>
    <xf numFmtId="0" fontId="0" fillId="0" borderId="0" xfId="0" applyFill="1" applyAlignment="1">
      <alignment horizontal="left" indent="1"/>
    </xf>
    <xf numFmtId="0" fontId="0" fillId="0" borderId="0" xfId="0" applyNumberFormat="1" applyFill="1" applyAlignment="1">
      <alignment horizontal="left" indent="1"/>
    </xf>
    <xf numFmtId="0" fontId="0" fillId="0" borderId="0" xfId="0" applyFill="1" applyBorder="1" applyAlignment="1">
      <alignment horizontal="left" indent="1"/>
    </xf>
    <xf numFmtId="0" fontId="3" fillId="0" borderId="0" xfId="0" applyFont="1" applyFill="1" applyBorder="1"/>
    <xf numFmtId="0" fontId="0" fillId="0" borderId="0" xfId="0" applyFill="1" applyBorder="1"/>
    <xf numFmtId="0" fontId="0" fillId="0" borderId="0" xfId="0" quotePrefix="1" applyFill="1" applyBorder="1"/>
    <xf numFmtId="0" fontId="0" fillId="2" borderId="0" xfId="0" applyFill="1" applyBorder="1"/>
    <xf numFmtId="0" fontId="0" fillId="2" borderId="0" xfId="0" quotePrefix="1" applyFill="1" applyBorder="1"/>
    <xf numFmtId="0" fontId="0" fillId="0" borderId="0" xfId="0" applyNumberFormat="1" applyFill="1" applyBorder="1"/>
    <xf numFmtId="0" fontId="0" fillId="0" borderId="0" xfId="0" quotePrefix="1" applyNumberFormat="1" applyFill="1" applyBorder="1"/>
    <xf numFmtId="0" fontId="2" fillId="0" borderId="0" xfId="0" applyNumberFormat="1" applyFont="1" applyFill="1" applyBorder="1" applyAlignment="1">
      <alignment horizontal="center"/>
    </xf>
    <xf numFmtId="0" fontId="0" fillId="2" borderId="0" xfId="0" applyNumberFormat="1" applyFill="1" applyAlignment="1">
      <alignment horizontal="left" indent="1"/>
    </xf>
    <xf numFmtId="0" fontId="0" fillId="2" borderId="0" xfId="0" applyFill="1" applyBorder="1" applyAlignment="1">
      <alignment horizontal="left" indent="1"/>
    </xf>
    <xf numFmtId="0" fontId="0" fillId="2" borderId="0" xfId="0" applyNumberFormat="1" applyFill="1" applyBorder="1" applyAlignment="1">
      <alignment horizontal="left" indent="1"/>
    </xf>
    <xf numFmtId="0" fontId="1" fillId="0" borderId="0" xfId="0" applyFont="1"/>
    <xf numFmtId="0" fontId="0" fillId="0" borderId="0" xfId="0" quotePrefix="1" applyFill="1" applyAlignment="1">
      <alignment horizontal="left" indent="1"/>
    </xf>
    <xf numFmtId="0" fontId="0" fillId="0" borderId="0" xfId="0" quotePrefix="1" applyNumberFormat="1" applyFill="1" applyAlignment="1">
      <alignment horizontal="left" indent="1"/>
    </xf>
    <xf numFmtId="0" fontId="0" fillId="2" borderId="0" xfId="0" applyFill="1" applyAlignment="1">
      <alignment horizontal="center"/>
    </xf>
    <xf numFmtId="0" fontId="0" fillId="2" borderId="0" xfId="0" applyNumberFormat="1" applyFill="1"/>
    <xf numFmtId="0" fontId="4" fillId="2" borderId="0" xfId="1" applyFill="1" applyAlignment="1" applyProtection="1"/>
    <xf numFmtId="0" fontId="0" fillId="0" borderId="0" xfId="0" quotePrefix="1"/>
    <xf numFmtId="0" fontId="0" fillId="0" borderId="0" xfId="0" applyNumberFormat="1" applyFill="1"/>
    <xf numFmtId="0" fontId="1" fillId="0" borderId="0" xfId="0" applyFont="1" applyFill="1" applyAlignment="1">
      <alignment horizontal="center"/>
    </xf>
    <xf numFmtId="0" fontId="0" fillId="0" borderId="0" xfId="0" quotePrefix="1" applyFill="1"/>
    <xf numFmtId="0" fontId="6" fillId="0" borderId="0" xfId="0" applyFont="1" applyFill="1" applyAlignment="1">
      <alignment horizontal="left" indent="1"/>
    </xf>
    <xf numFmtId="0" fontId="6" fillId="0" borderId="0" xfId="0" applyNumberFormat="1" applyFont="1" applyFill="1"/>
    <xf numFmtId="0" fontId="7" fillId="0" borderId="0" xfId="0" applyFont="1" applyFill="1" applyAlignment="1">
      <alignment horizontal="center"/>
    </xf>
    <xf numFmtId="0" fontId="6" fillId="0" borderId="0" xfId="0" applyFont="1" applyFill="1"/>
    <xf numFmtId="0" fontId="0" fillId="0" borderId="0" xfId="0" applyFill="1"/>
    <xf numFmtId="0" fontId="8" fillId="0" borderId="0" xfId="0" quotePrefix="1" applyFont="1"/>
    <xf numFmtId="0" fontId="8" fillId="0" borderId="0" xfId="0" applyFont="1"/>
    <xf numFmtId="0" fontId="0" fillId="0" borderId="0" xfId="0" quotePrefix="1" applyNumberFormat="1"/>
    <xf numFmtId="0" fontId="8" fillId="0" borderId="0" xfId="0" applyFont="1" applyFill="1"/>
    <xf numFmtId="0" fontId="0" fillId="3" borderId="0" xfId="0" applyFill="1"/>
    <xf numFmtId="0" fontId="9" fillId="0" borderId="0" xfId="0" applyFont="1" applyFill="1"/>
    <xf numFmtId="0" fontId="0" fillId="4" borderId="0" xfId="0" applyFill="1"/>
    <xf numFmtId="0" fontId="8" fillId="0" borderId="0" xfId="0" applyFont="1" applyAlignment="1">
      <alignment horizontal="center"/>
    </xf>
    <xf numFmtId="0" fontId="1" fillId="3" borderId="0" xfId="0" applyFont="1" applyFill="1" applyAlignment="1">
      <alignment horizontal="center"/>
    </xf>
    <xf numFmtId="0" fontId="8" fillId="0" borderId="0" xfId="0" applyFont="1" applyAlignment="1">
      <alignment horizontal="left"/>
    </xf>
    <xf numFmtId="0" fontId="1" fillId="4" borderId="0" xfId="0" applyFont="1" applyFill="1" applyAlignment="1">
      <alignment horizontal="center"/>
    </xf>
    <xf numFmtId="0" fontId="8" fillId="0" borderId="0" xfId="0" quotePrefix="1" applyNumberFormat="1" applyFont="1"/>
    <xf numFmtId="0" fontId="1" fillId="5" borderId="0" xfId="0" applyFont="1" applyFill="1" applyAlignment="1">
      <alignment horizontal="center"/>
    </xf>
    <xf numFmtId="0" fontId="0" fillId="6" borderId="0" xfId="0" applyFill="1"/>
    <xf numFmtId="0" fontId="1" fillId="6" borderId="0" xfId="0" applyFont="1" applyFill="1" applyAlignment="1">
      <alignment horizontal="center"/>
    </xf>
    <xf numFmtId="0" fontId="0" fillId="7" borderId="0" xfId="0" applyFill="1"/>
    <xf numFmtId="0" fontId="0" fillId="5" borderId="0" xfId="0" applyFill="1"/>
    <xf numFmtId="0" fontId="1" fillId="7" borderId="0" xfId="0" applyFont="1" applyFill="1" applyAlignment="1">
      <alignment horizontal="center"/>
    </xf>
    <xf numFmtId="0" fontId="1" fillId="8" borderId="0" xfId="0" applyFont="1" applyFill="1" applyAlignment="1">
      <alignment horizontal="center"/>
    </xf>
    <xf numFmtId="0" fontId="0" fillId="9" borderId="0" xfId="0" applyFill="1"/>
    <xf numFmtId="0" fontId="1" fillId="10" borderId="0" xfId="0" applyFont="1" applyFill="1" applyAlignment="1">
      <alignment horizontal="center"/>
    </xf>
    <xf numFmtId="0" fontId="0" fillId="11" borderId="0" xfId="0" applyFill="1"/>
    <xf numFmtId="0" fontId="1" fillId="11" borderId="0" xfId="0" applyFont="1" applyFill="1" applyAlignment="1">
      <alignment horizontal="center"/>
    </xf>
    <xf numFmtId="0" fontId="0" fillId="12" borderId="0" xfId="0" applyFill="1"/>
    <xf numFmtId="0" fontId="1" fillId="12" borderId="0" xfId="0" applyFont="1" applyFill="1" applyAlignment="1">
      <alignment horizontal="center"/>
    </xf>
    <xf numFmtId="0" fontId="0" fillId="8" borderId="0" xfId="0" applyFill="1"/>
    <xf numFmtId="0" fontId="1" fillId="9" borderId="0" xfId="0" applyFont="1" applyFill="1" applyAlignment="1">
      <alignment horizontal="center"/>
    </xf>
    <xf numFmtId="0" fontId="0" fillId="10" borderId="0" xfId="0" applyFill="1"/>
    <xf numFmtId="0" fontId="0" fillId="0" borderId="0" xfId="0" quotePrefix="1" applyNumberFormat="1" applyFill="1"/>
    <xf numFmtId="0" fontId="8" fillId="0" borderId="0" xfId="0" quotePrefix="1" applyFont="1" applyFill="1"/>
    <xf numFmtId="0" fontId="0" fillId="13" borderId="0" xfId="0" applyFill="1"/>
    <xf numFmtId="0" fontId="1" fillId="13" borderId="0" xfId="0" applyFont="1" applyFill="1" applyAlignment="1">
      <alignment horizontal="center"/>
    </xf>
    <xf numFmtId="0" fontId="8" fillId="0" borderId="0" xfId="0" applyNumberFormat="1" applyFont="1"/>
    <xf numFmtId="0" fontId="1" fillId="14" borderId="0" xfId="0" applyFont="1" applyFill="1" applyAlignment="1">
      <alignment horizontal="center"/>
    </xf>
    <xf numFmtId="0" fontId="0" fillId="15" borderId="0" xfId="0" applyFill="1"/>
    <xf numFmtId="0" fontId="1" fillId="16" borderId="0" xfId="0" applyFont="1" applyFill="1" applyAlignment="1">
      <alignment horizontal="center"/>
    </xf>
    <xf numFmtId="0" fontId="0" fillId="17" borderId="0" xfId="0" applyFill="1"/>
    <xf numFmtId="0" fontId="1" fillId="18" borderId="0" xfId="0" applyFont="1" applyFill="1" applyAlignment="1">
      <alignment horizontal="center"/>
    </xf>
    <xf numFmtId="0" fontId="0" fillId="19" borderId="0" xfId="0" applyFill="1"/>
    <xf numFmtId="0" fontId="1" fillId="19" borderId="0" xfId="0" applyFont="1" applyFill="1" applyAlignment="1">
      <alignment horizontal="center"/>
    </xf>
    <xf numFmtId="0" fontId="0" fillId="20" borderId="0" xfId="0" applyFill="1"/>
    <xf numFmtId="0" fontId="0" fillId="14" borderId="0" xfId="0" applyFill="1"/>
    <xf numFmtId="0" fontId="1" fillId="17" borderId="0" xfId="0" applyFont="1" applyFill="1" applyAlignment="1">
      <alignment horizontal="center"/>
    </xf>
    <xf numFmtId="0" fontId="0" fillId="18" borderId="0" xfId="0" applyFill="1"/>
    <xf numFmtId="0" fontId="1" fillId="20" borderId="0" xfId="0" applyFont="1" applyFill="1" applyAlignment="1">
      <alignment horizontal="center"/>
    </xf>
    <xf numFmtId="0" fontId="0" fillId="21" borderId="0" xfId="0" applyFill="1"/>
    <xf numFmtId="0" fontId="1" fillId="21" borderId="0" xfId="0" applyFont="1" applyFill="1" applyAlignment="1">
      <alignment horizontal="center"/>
    </xf>
    <xf numFmtId="0" fontId="1" fillId="15" borderId="0" xfId="0" applyFont="1" applyFill="1" applyAlignment="1">
      <alignment horizontal="center"/>
    </xf>
    <xf numFmtId="0" fontId="0" fillId="22" borderId="0" xfId="0" applyFill="1"/>
    <xf numFmtId="0" fontId="1" fillId="22" borderId="0" xfId="0" applyFont="1" applyFill="1" applyAlignment="1">
      <alignment horizontal="center"/>
    </xf>
    <xf numFmtId="0" fontId="0" fillId="16" borderId="0" xfId="0" applyFill="1"/>
    <xf numFmtId="0" fontId="9" fillId="0" borderId="0" xfId="0" applyFont="1"/>
    <xf numFmtId="0" fontId="6" fillId="23" borderId="0" xfId="0" applyFont="1" applyFill="1"/>
    <xf numFmtId="0" fontId="1" fillId="23" borderId="0" xfId="0" applyFont="1" applyFill="1" applyAlignment="1">
      <alignment horizontal="center"/>
    </xf>
    <xf numFmtId="0" fontId="1" fillId="24" borderId="0" xfId="0" applyFont="1" applyFill="1" applyAlignment="1">
      <alignment horizontal="center"/>
    </xf>
    <xf numFmtId="0" fontId="1" fillId="25" borderId="0" xfId="0" applyFont="1" applyFill="1" applyAlignment="1">
      <alignment horizontal="center"/>
    </xf>
    <xf numFmtId="0" fontId="0" fillId="26" borderId="0" xfId="0" applyFill="1"/>
    <xf numFmtId="0" fontId="1" fillId="26" borderId="0" xfId="0" applyFont="1" applyFill="1" applyAlignment="1">
      <alignment horizontal="center"/>
    </xf>
    <xf numFmtId="0" fontId="0" fillId="27" borderId="0" xfId="0" applyFill="1"/>
    <xf numFmtId="0" fontId="0" fillId="28" borderId="0" xfId="0" applyFill="1"/>
    <xf numFmtId="0" fontId="1" fillId="28" borderId="0" xfId="0" applyFont="1" applyFill="1" applyAlignment="1">
      <alignment horizontal="center"/>
    </xf>
    <xf numFmtId="0" fontId="0" fillId="25" borderId="0" xfId="0" applyFill="1"/>
    <xf numFmtId="0" fontId="1" fillId="27" borderId="0" xfId="0" applyFont="1" applyFill="1" applyAlignment="1">
      <alignment horizontal="center"/>
    </xf>
  </cellXfs>
  <cellStyles count="2">
    <cellStyle name="Hyperlink" xfId="1" builtinId="8"/>
    <cellStyle name="Normal" xfId="0" builtinId="0"/>
  </cellStyles>
  <dxfs count="23">
    <dxf>
      <numFmt numFmtId="0" formatCode="General"/>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numFmt numFmtId="0" formatCode="General"/>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border diagonalUp="0" diagonalDown="0" outline="0">
        <left style="thin">
          <color indexed="64"/>
        </left>
        <right style="thin">
          <color indexed="64"/>
        </right>
        <top/>
        <bottom/>
      </border>
    </dxf>
    <dxf>
      <font>
        <b/>
        <i val="0"/>
        <strike val="0"/>
        <condense val="0"/>
        <extend val="0"/>
        <outline val="0"/>
        <shadow val="0"/>
        <u val="none"/>
        <vertAlign val="baseline"/>
        <sz val="13"/>
        <color theme="1"/>
        <name val="Calibri"/>
        <scheme val="minor"/>
      </font>
      <fill>
        <patternFill patternType="none">
          <fgColor indexed="64"/>
          <bgColor indexed="65"/>
        </patternFill>
      </fill>
      <border diagonalUp="0" diagonalDown="0" outline="0">
        <left style="thin">
          <color indexed="64"/>
        </left>
        <right style="thin">
          <color indexed="64"/>
        </right>
        <top/>
        <bottom/>
      </border>
    </dxf>
    <dxf>
      <numFmt numFmtId="0" formatCode="General"/>
      <fill>
        <patternFill patternType="none">
          <fgColor indexed="64"/>
          <bgColor indexed="65"/>
        </patternFill>
      </fill>
      <alignment horizontal="left" vertical="bottom" textRotation="0" wrapText="0" indent="1" relativeIndent="255" justifyLastLine="0" shrinkToFit="0" mergeCell="0" readingOrder="0"/>
    </dxf>
    <dxf>
      <fill>
        <patternFill patternType="none">
          <fgColor indexed="64"/>
          <bgColor indexed="65"/>
        </patternFill>
      </fill>
      <alignment horizontal="left" vertical="bottom" textRotation="0" wrapText="0" indent="1" relativeIndent="255" justifyLastLine="0" shrinkToFit="0" mergeCell="0" readingOrder="0"/>
    </dxf>
    <dxf>
      <fill>
        <patternFill patternType="none">
          <fgColor indexed="64"/>
          <bgColor auto="1"/>
        </patternFill>
      </fill>
    </dxf>
    <dxf>
      <font>
        <strike val="0"/>
        <outline val="0"/>
        <shadow val="0"/>
        <u val="none"/>
        <vertAlign val="baseline"/>
        <sz val="13"/>
        <color theme="1"/>
        <name val="Calibri"/>
        <scheme val="minor"/>
      </font>
      <fill>
        <patternFill patternType="none">
          <fgColor indexed="64"/>
          <bgColor auto="1"/>
        </patternFill>
      </fill>
    </dxf>
    <dxf>
      <font>
        <b val="0"/>
        <i val="0"/>
        <strike val="0"/>
        <condense val="0"/>
        <extend val="0"/>
        <outline val="0"/>
        <shadow val="0"/>
        <u val="none"/>
        <vertAlign val="baseline"/>
        <sz val="11"/>
        <color theme="1"/>
        <name val="Calibri"/>
        <scheme val="none"/>
      </font>
      <numFmt numFmtId="0" formatCode="General"/>
      <fill>
        <patternFill patternType="none">
          <fgColor indexed="64"/>
          <bgColor indexed="65"/>
        </patternFill>
      </fill>
      <alignment horizontal="center" vertical="bottom" textRotation="0" wrapText="0" indent="0" relativeIndent="0" justifyLastLine="0" shrinkToFit="0" mergeCell="0" readingOrder="0"/>
    </dxf>
    <dxf>
      <fill>
        <patternFill patternType="none">
          <fgColor indexed="64"/>
          <bgColor indexed="65"/>
        </patternFill>
      </fill>
      <alignment horizontal="left" vertical="bottom" textRotation="0" wrapText="0" indent="1" relativeIndent="255" justifyLastLine="0" shrinkToFit="0" mergeCell="0" readingOrder="0"/>
    </dxf>
    <dxf>
      <fill>
        <patternFill patternType="none">
          <fgColor indexed="64"/>
          <bgColor auto="1"/>
        </patternFill>
      </fill>
    </dxf>
    <dxf>
      <font>
        <strike val="0"/>
        <outline val="0"/>
        <shadow val="0"/>
        <u val="none"/>
        <vertAlign val="baseline"/>
        <sz val="13"/>
        <color theme="1"/>
        <name val="Calibri"/>
        <scheme val="minor"/>
      </font>
      <fill>
        <patternFill patternType="none">
          <fgColor indexed="64"/>
          <bgColor indexed="65"/>
        </patternFill>
      </fill>
    </dxf>
    <dxf>
      <font>
        <b/>
        <i val="0"/>
      </font>
      <fill>
        <patternFill>
          <bgColor indexed="28"/>
        </patternFill>
      </fill>
    </dxf>
    <dxf>
      <font>
        <b/>
        <i val="0"/>
      </font>
      <fill>
        <patternFill>
          <bgColor indexed="25"/>
        </patternFill>
      </fill>
    </dxf>
    <dxf>
      <font>
        <b/>
        <i val="0"/>
      </font>
      <fill>
        <patternFill>
          <bgColor indexed="52"/>
        </patternFill>
      </fill>
    </dxf>
    <dxf>
      <font>
        <b/>
        <i val="0"/>
      </font>
      <fill>
        <patternFill>
          <bgColor indexed="51"/>
        </patternFill>
      </fill>
    </dxf>
    <dxf>
      <font>
        <b/>
        <i val="0"/>
      </font>
      <fill>
        <patternFill>
          <bgColor indexed="33"/>
        </patternFill>
      </fill>
    </dxf>
    <dxf>
      <font>
        <b/>
        <i val="0"/>
      </font>
      <fill>
        <patternFill>
          <bgColor indexed="49"/>
        </patternFill>
      </fill>
    </dxf>
    <dxf>
      <font>
        <b/>
        <i val="0"/>
      </font>
      <fill>
        <patternFill>
          <bgColor indexed="44"/>
        </patternFill>
      </fill>
    </dxf>
  </dxfs>
  <tableStyles count="0" defaultTableStyle="TableStyleMedium9" defaultPivotStyle="PivotStyleLight16"/>
  <colors>
    <mruColors>
      <color rgb="FFF7A7E2"/>
      <color rgb="FFFF66FF"/>
      <color rgb="FF7865ED"/>
      <color rgb="FFEBE600"/>
      <color rgb="FFE7E200"/>
      <color rgb="FFFFFF66"/>
    </mruColors>
  </colors>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06/relationships/vbaProject" Target="vbaProject.bin"/><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ables/table1.xml><?xml version="1.0" encoding="utf-8"?>
<table xmlns="http://schemas.openxmlformats.org/spreadsheetml/2006/main" id="1" name="HacksTable" displayName="HacksTable" ref="B3:C47" totalsRowShown="0" headerRowDxfId="15" dataDxfId="14">
  <autoFilter ref="B3:C47"/>
  <tableColumns count="2">
    <tableColumn id="1" name="Hack Name" dataDxfId="13"/>
    <tableColumn id="2" name="Apply?" dataDxfId="12"/>
  </tableColumns>
  <tableStyleInfo name="TableStyleMedium9" showFirstColumn="0" showLastColumn="0" showRowStripes="1" showColumnStripes="0"/>
</table>
</file>

<file path=xl/tables/table2.xml><?xml version="1.0" encoding="utf-8"?>
<table xmlns="http://schemas.openxmlformats.org/spreadsheetml/2006/main" id="2" name="ReplaceTable" displayName="ReplaceTable" ref="E3:F7" totalsRowShown="0" headerRowDxfId="11" dataDxfId="10">
  <autoFilter ref="E3:F7"/>
  <tableColumns count="2">
    <tableColumn id="1" name="%Auto Replace%" dataDxfId="9"/>
    <tableColumn id="2" name="With" dataDxfId="8">
      <calculatedColumnFormula>0*1</calculatedColumnFormula>
    </tableColumn>
  </tableColumns>
  <tableStyleInfo name="TableStyleMedium10" showFirstColumn="0" showLastColumn="0" showRowStripes="1" showColumnStripes="0"/>
</table>
</file>

<file path=xl/tables/table3.xml><?xml version="1.0" encoding="utf-8"?>
<table xmlns="http://schemas.openxmlformats.org/spreadsheetml/2006/main" id="3" name="FFTTextTable" displayName="FFTTextTable" ref="A1:F9" totalsRowShown="0" headerRowDxfId="7" dataDxfId="6">
  <autoFilter ref="A1:F9">
    <filterColumn colId="0"/>
    <filterColumn colId="5"/>
  </autoFilter>
  <tableColumns count="6">
    <tableColumn id="7" name="Description" dataDxfId="5"/>
    <tableColumn id="1" name="Function" dataDxfId="4"/>
    <tableColumn id="2" name="Parameter 1" dataDxfId="3">
      <calculatedColumnFormula>RangeAddress(#REF!)</calculatedColumnFormula>
    </tableColumn>
    <tableColumn id="3" name="Parameter 2" dataDxfId="2"/>
    <tableColumn id="4" name="Parameter 3" dataDxfId="1"/>
    <tableColumn id="6" name="Parameter 4" dataDxfId="0">
      <calculatedColumnFormula>RangeAddress(#REF!)</calculatedColumnFormula>
    </tableColumn>
  </tableColumns>
  <tableStyleInfo name="TableStyleMedium1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ffhacktics.com/wiki/Elemental_Damage_Modification_(Prep)" TargetMode="External"/></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vmlDrawing" Target="../drawings/vmlDrawing3.vml"/></Relationships>
</file>

<file path=xl/worksheets/_rels/sheet6.xml.rels><?xml version="1.0" encoding="UTF-8" standalone="yes"?>
<Relationships xmlns="http://schemas.openxmlformats.org/package/2006/relationships"><Relationship Id="rId1"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sheetPr codeName="Tutorial_Sheet">
    <tabColor rgb="FFFFC000"/>
  </sheetPr>
  <dimension ref="B2:D11"/>
  <sheetViews>
    <sheetView workbookViewId="0"/>
  </sheetViews>
  <sheetFormatPr defaultRowHeight="15"/>
  <cols>
    <col min="1" max="1" width="2.85546875" style="1" customWidth="1"/>
    <col min="2" max="16384" width="9.140625" style="1"/>
  </cols>
  <sheetData>
    <row r="2" spans="2:4">
      <c r="B2" s="1" t="s">
        <v>35</v>
      </c>
    </row>
    <row r="3" spans="2:4">
      <c r="B3" s="30" t="str">
        <f>HYPERLINK("http://ffhacktics.com/smf/index.php?topic=11594.msg219055#msg219055", "FFT Hack Template Tutorial")</f>
        <v>FFT Hack Template Tutorial</v>
      </c>
    </row>
    <row r="5" spans="2:4">
      <c r="B5" s="1" t="s">
        <v>25</v>
      </c>
    </row>
    <row r="7" spans="2:4">
      <c r="B7" s="1" t="s">
        <v>26</v>
      </c>
    </row>
    <row r="8" spans="2:4">
      <c r="B8" s="1" t="s">
        <v>27</v>
      </c>
    </row>
    <row r="10" spans="2:4">
      <c r="C10" s="28"/>
      <c r="D10" s="28"/>
    </row>
    <row r="11" spans="2:4">
      <c r="C11" s="28"/>
      <c r="D11" s="28"/>
    </row>
  </sheetData>
  <sheetProtection selectLockedCells="1" selectUnlockedCells="1"/>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sheetPr codeName="Code_Sheet">
    <tabColor theme="5" tint="0.39997558519241921"/>
  </sheetPr>
  <dimension ref="A1:H1850"/>
  <sheetViews>
    <sheetView tabSelected="1" workbookViewId="0"/>
  </sheetViews>
  <sheetFormatPr defaultRowHeight="15" customHeight="1"/>
  <cols>
    <col min="1" max="1" width="18.7109375" style="7" customWidth="1"/>
    <col min="2" max="2" width="15.7109375" style="8" customWidth="1"/>
    <col min="3" max="3" width="24.7109375" style="9" customWidth="1"/>
    <col min="4" max="4" width="12.7109375" style="9" customWidth="1"/>
    <col min="5" max="5" width="25.7109375" customWidth="1"/>
    <col min="6" max="6" width="9" hidden="1" customWidth="1"/>
    <col min="7" max="7" width="30.7109375" style="41" customWidth="1"/>
    <col min="8" max="8" width="11.5703125" customWidth="1"/>
  </cols>
  <sheetData>
    <row r="1" spans="1:7" ht="15" customHeight="1">
      <c r="A1" s="7" t="s">
        <v>28</v>
      </c>
      <c r="B1" s="8" t="s">
        <v>36</v>
      </c>
      <c r="G1" s="40" t="s">
        <v>37</v>
      </c>
    </row>
    <row r="3" spans="1:7" ht="15" customHeight="1">
      <c r="A3" s="7" t="s">
        <v>38</v>
      </c>
      <c r="B3" s="42" t="s">
        <v>39</v>
      </c>
      <c r="G3" s="40" t="s">
        <v>37</v>
      </c>
    </row>
    <row r="4" spans="1:7" ht="15" customHeight="1">
      <c r="B4" s="42" t="s">
        <v>40</v>
      </c>
      <c r="G4" s="40" t="s">
        <v>37</v>
      </c>
    </row>
    <row r="5" spans="1:7" ht="15" customHeight="1">
      <c r="B5" s="42" t="s">
        <v>37</v>
      </c>
      <c r="G5" s="40" t="s">
        <v>37</v>
      </c>
    </row>
    <row r="6" spans="1:7" ht="15" customHeight="1">
      <c r="A6" s="35"/>
      <c r="B6" s="42" t="s">
        <v>41</v>
      </c>
      <c r="G6" s="40" t="s">
        <v>37</v>
      </c>
    </row>
    <row r="7" spans="1:7" ht="15" customHeight="1">
      <c r="A7" s="35"/>
      <c r="B7" s="42"/>
      <c r="G7" s="40"/>
    </row>
    <row r="8" spans="1:7" ht="15" customHeight="1">
      <c r="A8" s="35"/>
      <c r="B8" s="8" t="s">
        <v>42</v>
      </c>
      <c r="G8" s="40"/>
    </row>
    <row r="9" spans="1:7" ht="15" customHeight="1">
      <c r="A9" s="35"/>
    </row>
    <row r="10" spans="1:7" ht="15" customHeight="1">
      <c r="A10" s="35" t="s">
        <v>32</v>
      </c>
      <c r="B10" s="8" t="s">
        <v>43</v>
      </c>
      <c r="C10" s="9" t="s">
        <v>44</v>
      </c>
      <c r="D10" s="9" t="s">
        <v>45</v>
      </c>
      <c r="E10" s="31" t="s">
        <v>46</v>
      </c>
    </row>
    <row r="13" spans="1:7" ht="15" customHeight="1">
      <c r="A13" s="7" t="s">
        <v>28</v>
      </c>
      <c r="B13" s="42" t="s">
        <v>47</v>
      </c>
      <c r="G13" s="40" t="s">
        <v>37</v>
      </c>
    </row>
    <row r="15" spans="1:7" ht="15" customHeight="1">
      <c r="A15" s="7" t="s">
        <v>38</v>
      </c>
      <c r="B15" s="8" t="s">
        <v>42</v>
      </c>
      <c r="G15" s="40" t="s">
        <v>37</v>
      </c>
    </row>
    <row r="17" spans="1:7" ht="15" customHeight="1">
      <c r="A17" s="7" t="s">
        <v>32</v>
      </c>
      <c r="B17" s="8" t="s">
        <v>48</v>
      </c>
      <c r="C17" s="9" t="s">
        <v>30</v>
      </c>
      <c r="D17" s="9" t="s">
        <v>49</v>
      </c>
      <c r="E17" s="31" t="s">
        <v>50</v>
      </c>
    </row>
    <row r="19" spans="1:7" ht="15" customHeight="1">
      <c r="A19" s="35"/>
    </row>
    <row r="20" spans="1:7" ht="15" customHeight="1">
      <c r="A20" s="35" t="s">
        <v>28</v>
      </c>
      <c r="B20" s="42" t="s">
        <v>51</v>
      </c>
      <c r="G20" s="40" t="s">
        <v>37</v>
      </c>
    </row>
    <row r="21" spans="1:7" ht="15" customHeight="1">
      <c r="A21" s="35"/>
    </row>
    <row r="22" spans="1:7" ht="15" customHeight="1">
      <c r="A22" s="35" t="s">
        <v>38</v>
      </c>
      <c r="B22" s="8" t="s">
        <v>52</v>
      </c>
      <c r="G22" s="40" t="s">
        <v>37</v>
      </c>
    </row>
    <row r="23" spans="1:7" ht="15" customHeight="1">
      <c r="B23" s="8" t="s">
        <v>53</v>
      </c>
      <c r="G23" s="40" t="s">
        <v>37</v>
      </c>
    </row>
    <row r="24" spans="1:7" ht="15" customHeight="1">
      <c r="B24" s="42"/>
      <c r="G24" s="40"/>
    </row>
    <row r="25" spans="1:7" ht="15" customHeight="1">
      <c r="B25" s="8" t="s">
        <v>42</v>
      </c>
      <c r="G25" s="40"/>
    </row>
    <row r="27" spans="1:7" ht="15" customHeight="1">
      <c r="A27" s="7" t="s">
        <v>32</v>
      </c>
      <c r="B27" s="8" t="s">
        <v>54</v>
      </c>
      <c r="C27" s="9" t="s">
        <v>30</v>
      </c>
      <c r="D27" s="9" t="s">
        <v>55</v>
      </c>
      <c r="E27" s="31" t="s">
        <v>56</v>
      </c>
    </row>
    <row r="30" spans="1:7" ht="15" customHeight="1">
      <c r="A30" s="7" t="s">
        <v>28</v>
      </c>
      <c r="B30" s="42" t="s">
        <v>57</v>
      </c>
      <c r="G30" s="40" t="s">
        <v>37</v>
      </c>
    </row>
    <row r="32" spans="1:7" ht="15" customHeight="1">
      <c r="A32" s="7" t="s">
        <v>38</v>
      </c>
      <c r="B32" s="42" t="s">
        <v>58</v>
      </c>
      <c r="G32" s="40" t="s">
        <v>37</v>
      </c>
    </row>
    <row r="33" spans="1:7" ht="15" customHeight="1">
      <c r="B33" s="42"/>
      <c r="G33" s="40"/>
    </row>
    <row r="34" spans="1:7" ht="15" customHeight="1">
      <c r="B34" s="8" t="s">
        <v>59</v>
      </c>
      <c r="G34" s="40"/>
    </row>
    <row r="35" spans="1:7" ht="15" customHeight="1">
      <c r="B35" s="8" t="s">
        <v>60</v>
      </c>
      <c r="G35" s="40"/>
    </row>
    <row r="36" spans="1:7" ht="15" customHeight="1">
      <c r="B36" s="8" t="s">
        <v>61</v>
      </c>
      <c r="G36" s="40"/>
    </row>
    <row r="37" spans="1:7" ht="15" customHeight="1">
      <c r="G37" s="40"/>
    </row>
    <row r="38" spans="1:7" ht="15" customHeight="1">
      <c r="B38" s="8" t="s">
        <v>42</v>
      </c>
      <c r="G38" s="40"/>
    </row>
    <row r="40" spans="1:7" ht="15" customHeight="1">
      <c r="A40" s="7" t="s">
        <v>32</v>
      </c>
      <c r="B40" s="8" t="s">
        <v>62</v>
      </c>
      <c r="C40" s="9" t="s">
        <v>30</v>
      </c>
      <c r="D40" s="9" t="str">
        <f>D77</f>
        <v>0x80150464</v>
      </c>
      <c r="E40" s="31" t="s">
        <v>63</v>
      </c>
    </row>
    <row r="41" spans="1:7" ht="15" customHeight="1">
      <c r="E41" s="31"/>
    </row>
    <row r="42" spans="1:7" ht="15" customHeight="1">
      <c r="A42" s="7" t="s">
        <v>29</v>
      </c>
      <c r="C42" s="9" t="s">
        <v>30</v>
      </c>
      <c r="D42" s="9" t="str">
        <f>D483</f>
        <v>0x801503D8</v>
      </c>
      <c r="E42" t="s">
        <v>64</v>
      </c>
      <c r="F42" s="31"/>
    </row>
    <row r="43" spans="1:7" ht="15" customHeight="1">
      <c r="D43" s="9" t="str">
        <f t="shared" ref="D43:D95" si="0">LEFT(INDEX(D:D,ROW()-1),3)&amp;DEC2HEX(4+HEX2DEC(MID(INDEX(D:D,ROW()-1),4,7)),7)</f>
        <v>0x801503DC</v>
      </c>
      <c r="E43" t="s">
        <v>65</v>
      </c>
      <c r="F43" s="31"/>
    </row>
    <row r="44" spans="1:7" ht="15" customHeight="1">
      <c r="D44" s="9" t="str">
        <f t="shared" si="0"/>
        <v>0x801503E0</v>
      </c>
      <c r="E44" t="s">
        <v>66</v>
      </c>
      <c r="F44" s="31"/>
    </row>
    <row r="45" spans="1:7" ht="15" customHeight="1">
      <c r="D45" s="9" t="str">
        <f t="shared" si="0"/>
        <v>0x801503E4</v>
      </c>
      <c r="E45" t="s">
        <v>67</v>
      </c>
      <c r="F45" s="31"/>
      <c r="G45" s="43" t="s">
        <v>68</v>
      </c>
    </row>
    <row r="46" spans="1:7" ht="15" customHeight="1">
      <c r="D46" s="9" t="str">
        <f t="shared" si="0"/>
        <v>0x801503E8</v>
      </c>
      <c r="E46" t="s">
        <v>69</v>
      </c>
      <c r="F46" s="31"/>
      <c r="G46" s="43" t="s">
        <v>70</v>
      </c>
    </row>
    <row r="47" spans="1:7" ht="15" customHeight="1">
      <c r="D47" s="9" t="str">
        <f t="shared" si="0"/>
        <v>0x801503EC</v>
      </c>
      <c r="E47" t="s">
        <v>71</v>
      </c>
      <c r="F47" s="31"/>
    </row>
    <row r="48" spans="1:7" ht="15" customHeight="1">
      <c r="D48" s="9" t="str">
        <f t="shared" si="0"/>
        <v>0x801503F0</v>
      </c>
      <c r="E48" t="s">
        <v>72</v>
      </c>
      <c r="F48" s="31"/>
    </row>
    <row r="49" spans="4:7" ht="15" customHeight="1">
      <c r="D49" s="9" t="str">
        <f t="shared" si="0"/>
        <v>0x801503F4</v>
      </c>
      <c r="E49" t="s">
        <v>73</v>
      </c>
      <c r="F49" s="31"/>
      <c r="G49" s="43" t="s">
        <v>74</v>
      </c>
    </row>
    <row r="50" spans="4:7" ht="15" customHeight="1">
      <c r="D50" s="9" t="str">
        <f t="shared" si="0"/>
        <v>0x801503F8</v>
      </c>
      <c r="E50" t="s">
        <v>75</v>
      </c>
      <c r="F50" s="31"/>
      <c r="G50" s="43" t="s">
        <v>76</v>
      </c>
    </row>
    <row r="51" spans="4:7" ht="15" customHeight="1">
      <c r="D51" s="9" t="str">
        <f t="shared" si="0"/>
        <v>0x801503FC</v>
      </c>
      <c r="E51" s="44" t="str">
        <f>"bne r2, r3, "&amp;D71</f>
        <v>bne r2, r3, 0x8015044C</v>
      </c>
      <c r="F51" s="31"/>
      <c r="G51" s="45" t="s">
        <v>77</v>
      </c>
    </row>
    <row r="52" spans="4:7" ht="15" customHeight="1">
      <c r="D52" s="9" t="str">
        <f t="shared" si="0"/>
        <v>0x80150400</v>
      </c>
      <c r="E52" t="s">
        <v>78</v>
      </c>
      <c r="F52" s="31"/>
      <c r="G52" s="43"/>
    </row>
    <row r="53" spans="4:7" ht="15" customHeight="1">
      <c r="D53" s="9" t="str">
        <f t="shared" si="0"/>
        <v>0x80150404</v>
      </c>
      <c r="E53" t="s">
        <v>79</v>
      </c>
      <c r="F53" s="31"/>
      <c r="G53" s="43" t="s">
        <v>80</v>
      </c>
    </row>
    <row r="54" spans="4:7" ht="15" customHeight="1">
      <c r="D54" s="9" t="str">
        <f t="shared" si="0"/>
        <v>0x80150408</v>
      </c>
      <c r="E54" t="s">
        <v>78</v>
      </c>
      <c r="F54" s="31"/>
      <c r="G54" s="43"/>
    </row>
    <row r="55" spans="4:7" ht="15" customHeight="1">
      <c r="D55" s="9" t="str">
        <f t="shared" si="0"/>
        <v>0x8015040C</v>
      </c>
      <c r="E55" t="s">
        <v>81</v>
      </c>
      <c r="F55" s="31"/>
      <c r="G55" s="43" t="s">
        <v>82</v>
      </c>
    </row>
    <row r="56" spans="4:7" ht="15" customHeight="1">
      <c r="D56" s="9" t="str">
        <f t="shared" si="0"/>
        <v>0x80150410</v>
      </c>
      <c r="E56" t="s">
        <v>78</v>
      </c>
      <c r="F56" s="31"/>
      <c r="G56" s="43"/>
    </row>
    <row r="57" spans="4:7" ht="15" customHeight="1">
      <c r="D57" s="9" t="str">
        <f t="shared" si="0"/>
        <v>0x80150414</v>
      </c>
      <c r="E57" t="s">
        <v>83</v>
      </c>
      <c r="F57" s="31"/>
      <c r="G57" s="43" t="s">
        <v>84</v>
      </c>
    </row>
    <row r="58" spans="4:7" ht="15" customHeight="1">
      <c r="D58" s="9" t="str">
        <f t="shared" si="0"/>
        <v>0x80150418</v>
      </c>
      <c r="E58" t="s">
        <v>78</v>
      </c>
      <c r="F58" s="31"/>
      <c r="G58" s="43"/>
    </row>
    <row r="59" spans="4:7" ht="15" customHeight="1">
      <c r="D59" s="9" t="str">
        <f t="shared" si="0"/>
        <v>0x8015041C</v>
      </c>
      <c r="E59" s="46" t="str">
        <f>"bne r2, r0, "&amp;D91</f>
        <v>bne r2, r0, 0x8015049C</v>
      </c>
      <c r="F59" s="31"/>
      <c r="G59" s="43"/>
    </row>
    <row r="60" spans="4:7" ht="15" customHeight="1">
      <c r="D60" s="9" t="str">
        <f t="shared" si="0"/>
        <v>0x80150420</v>
      </c>
      <c r="E60" t="s">
        <v>78</v>
      </c>
      <c r="F60" s="31"/>
      <c r="G60" s="43"/>
    </row>
    <row r="61" spans="4:7" ht="15" customHeight="1">
      <c r="D61" s="9" t="str">
        <f t="shared" si="0"/>
        <v>0x80150424</v>
      </c>
      <c r="E61" t="s">
        <v>85</v>
      </c>
      <c r="F61" s="31"/>
      <c r="G61" s="43" t="s">
        <v>86</v>
      </c>
    </row>
    <row r="62" spans="4:7" ht="15" customHeight="1">
      <c r="D62" s="9" t="str">
        <f t="shared" si="0"/>
        <v>0x80150428</v>
      </c>
      <c r="E62" t="s">
        <v>78</v>
      </c>
      <c r="F62" s="31"/>
      <c r="G62" s="43"/>
    </row>
    <row r="63" spans="4:7" ht="15" customHeight="1">
      <c r="D63" s="9" t="str">
        <f t="shared" si="0"/>
        <v>0x8015042C</v>
      </c>
      <c r="E63" s="46" t="str">
        <f>"beq r2, r0, "&amp;D91</f>
        <v>beq r2, r0, 0x8015049C</v>
      </c>
      <c r="F63" s="31"/>
      <c r="G63" s="47"/>
    </row>
    <row r="64" spans="4:7" ht="15" customHeight="1">
      <c r="D64" s="9" t="str">
        <f t="shared" si="0"/>
        <v>0x80150430</v>
      </c>
      <c r="E64" t="s">
        <v>78</v>
      </c>
      <c r="F64" s="31"/>
      <c r="G64" s="43"/>
    </row>
    <row r="65" spans="1:8" ht="15" customHeight="1">
      <c r="D65" s="9" t="str">
        <f t="shared" si="0"/>
        <v>0x80150434</v>
      </c>
      <c r="E65" t="s">
        <v>87</v>
      </c>
      <c r="F65" s="31"/>
      <c r="G65" s="43" t="s">
        <v>88</v>
      </c>
    </row>
    <row r="66" spans="1:8" ht="15" customHeight="1">
      <c r="D66" s="9" t="str">
        <f t="shared" si="0"/>
        <v>0x80150438</v>
      </c>
      <c r="E66" t="s">
        <v>78</v>
      </c>
      <c r="F66" s="31"/>
      <c r="G66" s="43"/>
    </row>
    <row r="67" spans="1:8" ht="15" customHeight="1">
      <c r="D67" s="9" t="str">
        <f t="shared" si="0"/>
        <v>0x8015043C</v>
      </c>
      <c r="E67" t="s">
        <v>89</v>
      </c>
      <c r="F67" s="31"/>
      <c r="G67" s="43" t="s">
        <v>90</v>
      </c>
    </row>
    <row r="68" spans="1:8" ht="15" customHeight="1">
      <c r="D68" s="9" t="str">
        <f t="shared" si="0"/>
        <v>0x80150440</v>
      </c>
      <c r="E68" t="s">
        <v>78</v>
      </c>
      <c r="F68" s="31"/>
      <c r="G68" s="43"/>
    </row>
    <row r="69" spans="1:8" ht="15" customHeight="1">
      <c r="D69" s="9" t="str">
        <f t="shared" si="0"/>
        <v>0x80150444</v>
      </c>
      <c r="E69" s="46" t="str">
        <f>"j "&amp;D91</f>
        <v>j 0x8015049C</v>
      </c>
      <c r="F69" s="31"/>
      <c r="G69" s="43"/>
      <c r="H69" s="25"/>
    </row>
    <row r="70" spans="1:8" ht="15" customHeight="1">
      <c r="D70" s="9" t="str">
        <f t="shared" si="0"/>
        <v>0x80150448</v>
      </c>
      <c r="E70" t="s">
        <v>78</v>
      </c>
      <c r="F70" s="31"/>
      <c r="G70" s="43"/>
    </row>
    <row r="71" spans="1:8" ht="15" customHeight="1">
      <c r="D71" s="48" t="str">
        <f t="shared" si="0"/>
        <v>0x8015044C</v>
      </c>
      <c r="E71" t="s">
        <v>91</v>
      </c>
      <c r="F71" s="31"/>
      <c r="G71" s="41" t="s">
        <v>92</v>
      </c>
    </row>
    <row r="72" spans="1:8" ht="15" customHeight="1">
      <c r="D72" s="9" t="str">
        <f t="shared" si="0"/>
        <v>0x80150450</v>
      </c>
      <c r="E72" t="s">
        <v>78</v>
      </c>
      <c r="F72" s="31"/>
    </row>
    <row r="73" spans="1:8" ht="15" customHeight="1">
      <c r="D73" s="9" t="str">
        <f t="shared" si="0"/>
        <v>0x80150454</v>
      </c>
      <c r="E73" s="46" t="str">
        <f>"bne r2, r0, "&amp;D91</f>
        <v>bne r2, r0, 0x8015049C</v>
      </c>
      <c r="F73" s="31"/>
      <c r="G73" s="41" t="s">
        <v>93</v>
      </c>
    </row>
    <row r="74" spans="1:8" ht="15" customHeight="1">
      <c r="D74" s="9" t="str">
        <f t="shared" si="0"/>
        <v>0x80150458</v>
      </c>
      <c r="E74" t="s">
        <v>78</v>
      </c>
      <c r="F74" s="31"/>
    </row>
    <row r="75" spans="1:8" ht="15" customHeight="1">
      <c r="D75" s="9" t="str">
        <f t="shared" si="0"/>
        <v>0x8015045C</v>
      </c>
      <c r="E75" t="s">
        <v>94</v>
      </c>
      <c r="F75" s="31"/>
      <c r="G75" s="43" t="s">
        <v>95</v>
      </c>
    </row>
    <row r="76" spans="1:8" ht="15" customHeight="1">
      <c r="D76" s="9" t="str">
        <f t="shared" si="0"/>
        <v>0x80150460</v>
      </c>
      <c r="E76" t="s">
        <v>78</v>
      </c>
      <c r="F76" s="31"/>
    </row>
    <row r="77" spans="1:8" ht="15" customHeight="1">
      <c r="A77" s="7" t="s">
        <v>96</v>
      </c>
      <c r="C77" s="9" t="s">
        <v>30</v>
      </c>
      <c r="D77" s="9" t="str">
        <f t="shared" si="0"/>
        <v>0x80150464</v>
      </c>
      <c r="E77" t="s">
        <v>97</v>
      </c>
      <c r="F77" s="31"/>
      <c r="G77" s="41" t="s">
        <v>98</v>
      </c>
    </row>
    <row r="78" spans="1:8" ht="15" customHeight="1">
      <c r="D78" s="9" t="str">
        <f t="shared" si="0"/>
        <v>0x80150468</v>
      </c>
      <c r="E78" t="s">
        <v>66</v>
      </c>
      <c r="F78" s="31"/>
    </row>
    <row r="79" spans="1:8" ht="15" customHeight="1">
      <c r="D79" s="9" t="str">
        <f t="shared" si="0"/>
        <v>0x8015046C</v>
      </c>
      <c r="E79" t="s">
        <v>81</v>
      </c>
      <c r="F79" s="31"/>
      <c r="G79" s="41" t="s">
        <v>82</v>
      </c>
    </row>
    <row r="80" spans="1:8" ht="15" customHeight="1">
      <c r="D80" s="9" t="str">
        <f t="shared" si="0"/>
        <v>0x80150470</v>
      </c>
      <c r="E80" t="s">
        <v>99</v>
      </c>
      <c r="F80" s="31"/>
      <c r="G80" s="49" t="s">
        <v>100</v>
      </c>
    </row>
    <row r="81" spans="4:8" ht="15" customHeight="1">
      <c r="D81" s="9" t="str">
        <f t="shared" si="0"/>
        <v>0x80150474</v>
      </c>
      <c r="E81" t="s">
        <v>101</v>
      </c>
      <c r="F81" s="31"/>
      <c r="G81" s="41" t="s">
        <v>102</v>
      </c>
    </row>
    <row r="82" spans="4:8" ht="15" customHeight="1">
      <c r="D82" s="9" t="str">
        <f t="shared" si="0"/>
        <v>0x80150478</v>
      </c>
      <c r="E82" t="s">
        <v>78</v>
      </c>
      <c r="F82" s="31"/>
    </row>
    <row r="83" spans="4:8" ht="15" customHeight="1">
      <c r="D83" s="9" t="str">
        <f t="shared" si="0"/>
        <v>0x8015047C</v>
      </c>
      <c r="E83" t="s">
        <v>103</v>
      </c>
      <c r="F83" s="31"/>
      <c r="G83" s="41" t="s">
        <v>104</v>
      </c>
    </row>
    <row r="84" spans="4:8" ht="15" customHeight="1">
      <c r="D84" s="9" t="str">
        <f t="shared" si="0"/>
        <v>0x80150480</v>
      </c>
      <c r="E84" t="s">
        <v>78</v>
      </c>
      <c r="F84" s="31"/>
    </row>
    <row r="85" spans="4:8" ht="15" customHeight="1">
      <c r="D85" s="9" t="str">
        <f t="shared" si="0"/>
        <v>0x80150484</v>
      </c>
      <c r="E85" s="46" t="str">
        <f>"bne r2, r0, "&amp;D91</f>
        <v>bne r2, r0, 0x8015049C</v>
      </c>
      <c r="F85" s="31"/>
    </row>
    <row r="86" spans="4:8" ht="15" customHeight="1">
      <c r="D86" s="9" t="str">
        <f t="shared" si="0"/>
        <v>0x80150488</v>
      </c>
      <c r="E86" t="s">
        <v>78</v>
      </c>
      <c r="F86" s="31"/>
    </row>
    <row r="87" spans="4:8" ht="15" customHeight="1">
      <c r="D87" s="9" t="str">
        <f t="shared" si="0"/>
        <v>0x8015048C</v>
      </c>
      <c r="E87" t="s">
        <v>105</v>
      </c>
      <c r="F87" s="31"/>
      <c r="G87" s="41" t="s">
        <v>106</v>
      </c>
      <c r="H87" s="25"/>
    </row>
    <row r="88" spans="4:8" ht="15" customHeight="1">
      <c r="D88" s="9" t="str">
        <f t="shared" si="0"/>
        <v>0x80150490</v>
      </c>
      <c r="E88" t="s">
        <v>78</v>
      </c>
      <c r="F88" s="31"/>
    </row>
    <row r="89" spans="4:8" ht="15" customHeight="1">
      <c r="D89" s="9" t="str">
        <f t="shared" si="0"/>
        <v>0x80150494</v>
      </c>
      <c r="E89" t="s">
        <v>107</v>
      </c>
      <c r="F89" s="31"/>
      <c r="G89" s="41" t="s">
        <v>108</v>
      </c>
    </row>
    <row r="90" spans="4:8" ht="15" customHeight="1">
      <c r="D90" s="9" t="str">
        <f t="shared" si="0"/>
        <v>0x80150498</v>
      </c>
      <c r="E90" t="s">
        <v>78</v>
      </c>
      <c r="F90" s="31"/>
    </row>
    <row r="91" spans="4:8" ht="15" customHeight="1">
      <c r="D91" s="50" t="str">
        <f t="shared" si="0"/>
        <v>0x8015049C</v>
      </c>
      <c r="E91" t="s">
        <v>109</v>
      </c>
      <c r="F91" s="31"/>
      <c r="G91" s="43"/>
    </row>
    <row r="92" spans="4:8" ht="15" customHeight="1">
      <c r="D92" s="9" t="str">
        <f t="shared" si="0"/>
        <v>0x801504A0</v>
      </c>
      <c r="E92" t="s">
        <v>110</v>
      </c>
      <c r="F92" s="31"/>
      <c r="G92" s="43"/>
    </row>
    <row r="93" spans="4:8" ht="15" customHeight="1">
      <c r="D93" s="9" t="str">
        <f t="shared" si="0"/>
        <v>0x801504A4</v>
      </c>
      <c r="E93" t="s">
        <v>111</v>
      </c>
      <c r="F93" s="31"/>
      <c r="G93" s="43"/>
    </row>
    <row r="94" spans="4:8" ht="15" customHeight="1">
      <c r="D94" s="9" t="str">
        <f t="shared" si="0"/>
        <v>0x801504A8</v>
      </c>
      <c r="E94" t="s">
        <v>78</v>
      </c>
      <c r="F94" s="31"/>
      <c r="G94" s="43"/>
    </row>
    <row r="95" spans="4:8" ht="15" customHeight="1">
      <c r="D95" s="9" t="str">
        <f t="shared" si="0"/>
        <v>0x801504AC</v>
      </c>
      <c r="F95" s="31"/>
    </row>
    <row r="97" spans="1:7" ht="15" customHeight="1">
      <c r="A97" s="7" t="s">
        <v>29</v>
      </c>
      <c r="C97" s="9" t="s">
        <v>30</v>
      </c>
      <c r="D97" s="9" t="s">
        <v>112</v>
      </c>
      <c r="E97" t="str">
        <f>LEAddress(D42)</f>
        <v>D8031580</v>
      </c>
      <c r="F97" s="31"/>
    </row>
    <row r="98" spans="1:7" ht="15" customHeight="1">
      <c r="D98" s="9" t="str">
        <f>LEFT(INDEX(D:D,ROW()-1),3)&amp;DEC2HEX(4+HEX2DEC(MID(INDEX(D:D,ROW()-1),4,7)),7)</f>
        <v>0x8018F778</v>
      </c>
      <c r="F98" s="31"/>
    </row>
    <row r="101" spans="1:7" ht="15" customHeight="1">
      <c r="A101" s="7" t="s">
        <v>28</v>
      </c>
      <c r="B101" s="42" t="s">
        <v>113</v>
      </c>
      <c r="G101" s="51"/>
    </row>
    <row r="103" spans="1:7" ht="15" customHeight="1">
      <c r="A103" s="7" t="s">
        <v>38</v>
      </c>
      <c r="B103" s="8" t="s">
        <v>114</v>
      </c>
      <c r="G103" s="40" t="s">
        <v>37</v>
      </c>
    </row>
    <row r="104" spans="1:7" ht="15" customHeight="1">
      <c r="B104" s="8" t="s">
        <v>115</v>
      </c>
      <c r="G104" s="40"/>
    </row>
    <row r="105" spans="1:7" ht="15" customHeight="1">
      <c r="B105" s="8" t="s">
        <v>116</v>
      </c>
      <c r="G105" s="40"/>
    </row>
    <row r="106" spans="1:7" ht="15" customHeight="1">
      <c r="B106" s="8" t="s">
        <v>117</v>
      </c>
      <c r="G106" s="40"/>
    </row>
    <row r="107" spans="1:7" ht="15" customHeight="1">
      <c r="B107" s="8" t="s">
        <v>118</v>
      </c>
      <c r="G107" s="40"/>
    </row>
    <row r="108" spans="1:7" ht="15" customHeight="1">
      <c r="B108" s="8" t="s">
        <v>119</v>
      </c>
      <c r="G108" s="40"/>
    </row>
    <row r="109" spans="1:7" ht="15" customHeight="1">
      <c r="G109" s="40"/>
    </row>
    <row r="110" spans="1:7" ht="15" customHeight="1">
      <c r="B110" s="8" t="s">
        <v>42</v>
      </c>
      <c r="G110" s="40"/>
    </row>
    <row r="112" spans="1:7" ht="15" customHeight="1">
      <c r="A112" s="7" t="s">
        <v>29</v>
      </c>
      <c r="C112" s="9" t="s">
        <v>30</v>
      </c>
      <c r="D112" s="9" t="s">
        <v>120</v>
      </c>
      <c r="E112" t="s">
        <v>121</v>
      </c>
      <c r="F112" s="31"/>
    </row>
    <row r="113" spans="1:7" ht="15" customHeight="1">
      <c r="D113" s="9" t="str">
        <f>LEFT(INDEX(D:D,ROW()-1),3)&amp;DEC2HEX(4+HEX2DEC(MID(INDEX(D:D,ROW()-1),4,7)),7)</f>
        <v>0x80185CEC</v>
      </c>
      <c r="E113" t="s">
        <v>78</v>
      </c>
      <c r="F113" s="31"/>
    </row>
    <row r="114" spans="1:7" ht="15" customHeight="1">
      <c r="D114" s="9" t="str">
        <f>LEFT(INDEX(D:D,ROW()-1),3)&amp;DEC2HEX(4+HEX2DEC(MID(INDEX(D:D,ROW()-1),4,7)),7)</f>
        <v>0x80185CF0</v>
      </c>
      <c r="F114" s="31"/>
    </row>
    <row r="117" spans="1:7" ht="15" customHeight="1">
      <c r="A117" s="7" t="s">
        <v>28</v>
      </c>
      <c r="B117" s="42" t="s">
        <v>122</v>
      </c>
      <c r="G117" s="40" t="s">
        <v>37</v>
      </c>
    </row>
    <row r="119" spans="1:7" ht="15" customHeight="1">
      <c r="A119" s="7" t="s">
        <v>38</v>
      </c>
      <c r="B119" s="8" t="s">
        <v>123</v>
      </c>
      <c r="G119" s="40" t="s">
        <v>37</v>
      </c>
    </row>
    <row r="120" spans="1:7" ht="15" customHeight="1">
      <c r="B120" s="8" t="s">
        <v>124</v>
      </c>
      <c r="G120" s="40"/>
    </row>
    <row r="121" spans="1:7" ht="15" customHeight="1">
      <c r="G121" s="40"/>
    </row>
    <row r="122" spans="1:7" ht="15" customHeight="1">
      <c r="B122" s="8" t="s">
        <v>125</v>
      </c>
      <c r="G122" s="40"/>
    </row>
    <row r="123" spans="1:7" ht="15" customHeight="1">
      <c r="B123" s="42" t="s">
        <v>126</v>
      </c>
    </row>
    <row r="125" spans="1:7" ht="15" customHeight="1">
      <c r="B125" s="8" t="s">
        <v>127</v>
      </c>
    </row>
    <row r="127" spans="1:7" ht="15" customHeight="1">
      <c r="B127" s="8" t="str">
        <f>"Incompatible with: "&amp;B143</f>
        <v>Incompatible with: [Formula] Knockback: Fixed % Chance</v>
      </c>
    </row>
    <row r="129" spans="1:7" ht="15" customHeight="1">
      <c r="B129" s="8" t="s">
        <v>128</v>
      </c>
    </row>
    <row r="131" spans="1:7" ht="15" customHeight="1">
      <c r="B131" s="8" t="s">
        <v>42</v>
      </c>
    </row>
    <row r="133" spans="1:7" ht="15" customHeight="1">
      <c r="A133" s="7" t="s">
        <v>32</v>
      </c>
      <c r="B133" s="8" t="s">
        <v>129</v>
      </c>
      <c r="C133" s="9" t="s">
        <v>30</v>
      </c>
      <c r="D133" s="9" t="str">
        <f>D140</f>
        <v>0x8018699C</v>
      </c>
      <c r="E133" s="31" t="s">
        <v>130</v>
      </c>
    </row>
    <row r="134" spans="1:7" ht="15" customHeight="1">
      <c r="F134" s="31"/>
    </row>
    <row r="135" spans="1:7" ht="15" customHeight="1">
      <c r="A135" s="7" t="s">
        <v>29</v>
      </c>
      <c r="C135" s="9" t="s">
        <v>30</v>
      </c>
      <c r="D135" s="9" t="s">
        <v>131</v>
      </c>
      <c r="E135" t="s">
        <v>132</v>
      </c>
      <c r="F135" s="31"/>
    </row>
    <row r="136" spans="1:7" ht="15" customHeight="1">
      <c r="D136" s="9" t="str">
        <f t="shared" ref="D136:D141" si="1">LEFT(INDEX(D:D,ROW()-1),3)&amp;DEC2HEX(4+HEX2DEC(MID(INDEX(D:D,ROW()-1),4,7)),7)</f>
        <v>0x8018698C</v>
      </c>
      <c r="E136" t="s">
        <v>133</v>
      </c>
      <c r="F136" s="31"/>
    </row>
    <row r="137" spans="1:7" ht="15" customHeight="1">
      <c r="D137" s="9" t="str">
        <f t="shared" si="1"/>
        <v>0x80186990</v>
      </c>
      <c r="E137" t="s">
        <v>78</v>
      </c>
      <c r="F137" s="31"/>
    </row>
    <row r="138" spans="1:7" ht="15" customHeight="1">
      <c r="D138" s="9" t="str">
        <f t="shared" si="1"/>
        <v>0x80186994</v>
      </c>
      <c r="E138" t="s">
        <v>134</v>
      </c>
      <c r="F138" s="31"/>
    </row>
    <row r="139" spans="1:7" ht="15" customHeight="1">
      <c r="D139" s="9" t="str">
        <f t="shared" si="1"/>
        <v>0x80186998</v>
      </c>
      <c r="E139" t="s">
        <v>78</v>
      </c>
      <c r="F139" s="31"/>
    </row>
    <row r="140" spans="1:7" ht="15" customHeight="1">
      <c r="A140" s="7" t="s">
        <v>135</v>
      </c>
      <c r="C140" s="9" t="s">
        <v>30</v>
      </c>
      <c r="D140" s="9" t="str">
        <f t="shared" si="1"/>
        <v>0x8018699C</v>
      </c>
      <c r="E140" t="s">
        <v>136</v>
      </c>
      <c r="F140" s="31"/>
    </row>
    <row r="141" spans="1:7" ht="15" customHeight="1">
      <c r="D141" s="9" t="str">
        <f t="shared" si="1"/>
        <v>0x801869A0</v>
      </c>
      <c r="F141" s="31"/>
    </row>
    <row r="143" spans="1:7" ht="15" customHeight="1">
      <c r="A143" s="7" t="s">
        <v>28</v>
      </c>
      <c r="B143" s="8" t="s">
        <v>137</v>
      </c>
      <c r="G143" s="40" t="s">
        <v>37</v>
      </c>
    </row>
    <row r="145" spans="1:7" ht="15" customHeight="1">
      <c r="A145" s="7" t="s">
        <v>38</v>
      </c>
      <c r="B145" s="8" t="s">
        <v>125</v>
      </c>
      <c r="G145" s="40" t="s">
        <v>37</v>
      </c>
    </row>
    <row r="146" spans="1:7" ht="15" customHeight="1">
      <c r="B146" s="42" t="s">
        <v>126</v>
      </c>
      <c r="G146" s="40"/>
    </row>
    <row r="147" spans="1:7" ht="15" customHeight="1">
      <c r="G147" s="40"/>
    </row>
    <row r="148" spans="1:7" ht="15" customHeight="1">
      <c r="B148" s="8" t="s">
        <v>127</v>
      </c>
      <c r="G148" s="40"/>
    </row>
    <row r="149" spans="1:7" ht="15" customHeight="1">
      <c r="G149" s="40"/>
    </row>
    <row r="150" spans="1:7" ht="15" customHeight="1">
      <c r="B150" s="8" t="str">
        <f>"Incompatible with: "&amp;B117</f>
        <v>Incompatible with: [Formula] Knockback: Altered Chance</v>
      </c>
      <c r="G150" s="40"/>
    </row>
    <row r="151" spans="1:7" ht="15" customHeight="1">
      <c r="G151" s="40"/>
    </row>
    <row r="152" spans="1:7" ht="15" customHeight="1">
      <c r="B152" s="8" t="s">
        <v>128</v>
      </c>
      <c r="G152" s="40"/>
    </row>
    <row r="153" spans="1:7" ht="15" customHeight="1">
      <c r="G153" s="40"/>
    </row>
    <row r="154" spans="1:7" ht="15" customHeight="1">
      <c r="B154" s="8" t="s">
        <v>42</v>
      </c>
      <c r="G154" s="40"/>
    </row>
    <row r="156" spans="1:7" ht="15" customHeight="1">
      <c r="A156" s="7" t="s">
        <v>32</v>
      </c>
      <c r="B156" s="8" t="s">
        <v>138</v>
      </c>
      <c r="C156" s="9" t="s">
        <v>30</v>
      </c>
      <c r="D156" s="9" t="s">
        <v>139</v>
      </c>
      <c r="E156" s="31" t="s">
        <v>140</v>
      </c>
    </row>
    <row r="157" spans="1:7" ht="15" customHeight="1">
      <c r="E157" s="31"/>
    </row>
    <row r="158" spans="1:7" ht="15" customHeight="1">
      <c r="A158" s="7" t="s">
        <v>29</v>
      </c>
      <c r="C158" s="9" t="s">
        <v>30</v>
      </c>
      <c r="D158" s="9" t="s">
        <v>141</v>
      </c>
      <c r="E158" t="s">
        <v>142</v>
      </c>
      <c r="F158" s="31"/>
    </row>
    <row r="159" spans="1:7" ht="15" customHeight="1">
      <c r="D159" s="9" t="str">
        <f>LEFT(INDEX(D:D,ROW()-1),3)&amp;DEC2HEX(4+HEX2DEC(MID(INDEX(D:D,ROW()-1),4,7)),7)</f>
        <v>0x801869C4</v>
      </c>
      <c r="F159" s="31"/>
    </row>
    <row r="161" spans="1:7" ht="15" customHeight="1">
      <c r="A161" s="7" t="s">
        <v>96</v>
      </c>
      <c r="C161" s="9" t="s">
        <v>30</v>
      </c>
      <c r="D161" s="9" t="s">
        <v>139</v>
      </c>
      <c r="E161" t="s">
        <v>143</v>
      </c>
      <c r="F161" s="31"/>
    </row>
    <row r="162" spans="1:7" ht="15" customHeight="1">
      <c r="D162" s="9" t="str">
        <f>LEFT(INDEX(D:D,ROW()-1),3)&amp;DEC2HEX(4+HEX2DEC(MID(INDEX(D:D,ROW()-1),4,7)),7)</f>
        <v>0x801869CC</v>
      </c>
      <c r="F162" s="31"/>
    </row>
    <row r="163" spans="1:7" ht="15" customHeight="1">
      <c r="B163" s="32"/>
      <c r="C163" s="33"/>
      <c r="D163" s="33"/>
      <c r="E163" s="39"/>
      <c r="F163" s="39"/>
      <c r="G163" s="43"/>
    </row>
    <row r="164" spans="1:7" ht="15" customHeight="1">
      <c r="A164" s="7" t="s">
        <v>28</v>
      </c>
      <c r="B164" s="42" t="s">
        <v>144</v>
      </c>
      <c r="G164" s="40" t="s">
        <v>37</v>
      </c>
    </row>
    <row r="166" spans="1:7" ht="15" customHeight="1">
      <c r="A166" s="7" t="s">
        <v>38</v>
      </c>
      <c r="B166" s="8" t="s">
        <v>145</v>
      </c>
      <c r="G166" s="40" t="s">
        <v>37</v>
      </c>
    </row>
    <row r="167" spans="1:7" ht="15" customHeight="1">
      <c r="B167" s="42" t="s">
        <v>146</v>
      </c>
      <c r="G167" s="40"/>
    </row>
    <row r="168" spans="1:7" ht="15" customHeight="1">
      <c r="G168" s="40"/>
    </row>
    <row r="169" spans="1:7" ht="15" customHeight="1">
      <c r="B169" s="42" t="s">
        <v>147</v>
      </c>
      <c r="G169" s="40"/>
    </row>
    <row r="170" spans="1:7" ht="15" customHeight="1">
      <c r="B170" s="42" t="s">
        <v>148</v>
      </c>
      <c r="G170" s="40"/>
    </row>
    <row r="171" spans="1:7" ht="15" customHeight="1">
      <c r="B171" s="42" t="s">
        <v>149</v>
      </c>
      <c r="G171" s="40"/>
    </row>
    <row r="172" spans="1:7" ht="15" customHeight="1">
      <c r="B172" s="42"/>
      <c r="G172" s="40"/>
    </row>
    <row r="173" spans="1:7" ht="15" customHeight="1">
      <c r="B173" s="8" t="s">
        <v>150</v>
      </c>
      <c r="G173" s="40"/>
    </row>
    <row r="174" spans="1:7" ht="15" customHeight="1">
      <c r="B174" s="42" t="s">
        <v>151</v>
      </c>
      <c r="G174" s="40"/>
    </row>
    <row r="175" spans="1:7" ht="15" customHeight="1">
      <c r="B175" s="42" t="s">
        <v>152</v>
      </c>
      <c r="G175" s="40"/>
    </row>
    <row r="176" spans="1:7" ht="15" customHeight="1">
      <c r="B176" s="42"/>
      <c r="G176" s="40"/>
    </row>
    <row r="177" spans="1:7" ht="15" customHeight="1">
      <c r="B177" s="42" t="s">
        <v>153</v>
      </c>
      <c r="G177" s="40"/>
    </row>
    <row r="178" spans="1:7" ht="15" customHeight="1">
      <c r="B178" s="42"/>
      <c r="G178" s="40"/>
    </row>
    <row r="179" spans="1:7" ht="15" customHeight="1">
      <c r="B179" s="42" t="s">
        <v>42</v>
      </c>
      <c r="G179" s="40"/>
    </row>
    <row r="180" spans="1:7" ht="15" customHeight="1">
      <c r="B180" s="42"/>
    </row>
    <row r="181" spans="1:7" ht="15" customHeight="1">
      <c r="A181" s="7" t="s">
        <v>29</v>
      </c>
      <c r="C181" s="9" t="s">
        <v>30</v>
      </c>
      <c r="D181" s="52" t="str">
        <f>D652</f>
        <v>0x8015092C</v>
      </c>
      <c r="E181" t="s">
        <v>154</v>
      </c>
      <c r="F181" s="31"/>
    </row>
    <row r="182" spans="1:7" ht="15" customHeight="1">
      <c r="D182" s="9" t="str">
        <f t="shared" ref="D182:D194" si="2">LEFT(INDEX(D:D,ROW()-1),3)&amp;DEC2HEX(4+HEX2DEC(MID(INDEX(D:D,ROW()-1),4,7)),7)</f>
        <v>0x80150930</v>
      </c>
      <c r="E182" t="s">
        <v>155</v>
      </c>
      <c r="F182" s="31"/>
    </row>
    <row r="183" spans="1:7" ht="15" customHeight="1">
      <c r="D183" s="9" t="str">
        <f t="shared" si="2"/>
        <v>0x80150934</v>
      </c>
      <c r="E183" t="s">
        <v>156</v>
      </c>
      <c r="F183" s="31"/>
    </row>
    <row r="184" spans="1:7" ht="15" customHeight="1">
      <c r="D184" s="9" t="str">
        <f t="shared" si="2"/>
        <v>0x80150938</v>
      </c>
      <c r="E184" t="s">
        <v>157</v>
      </c>
      <c r="F184" s="31"/>
    </row>
    <row r="185" spans="1:7" ht="15" customHeight="1">
      <c r="D185" s="9" t="str">
        <f t="shared" si="2"/>
        <v>0x8015093C</v>
      </c>
      <c r="E185" t="s">
        <v>158</v>
      </c>
      <c r="F185" s="31"/>
    </row>
    <row r="186" spans="1:7" ht="15" customHeight="1">
      <c r="D186" s="9" t="str">
        <f t="shared" si="2"/>
        <v>0x80150940</v>
      </c>
      <c r="E186" s="53" t="str">
        <f>"bgtz r6, "&amp;D189</f>
        <v>bgtz r6, 0x8015094C</v>
      </c>
      <c r="F186" s="31"/>
    </row>
    <row r="187" spans="1:7" ht="15" customHeight="1">
      <c r="D187" s="9" t="str">
        <f t="shared" si="2"/>
        <v>0x80150944</v>
      </c>
      <c r="E187" t="s">
        <v>78</v>
      </c>
      <c r="F187" s="31"/>
    </row>
    <row r="188" spans="1:7" ht="15" customHeight="1">
      <c r="D188" s="9" t="str">
        <f t="shared" si="2"/>
        <v>0x80150948</v>
      </c>
      <c r="E188" t="s">
        <v>159</v>
      </c>
      <c r="F188" s="31"/>
    </row>
    <row r="189" spans="1:7" ht="15" customHeight="1">
      <c r="D189" s="54" t="str">
        <f t="shared" si="2"/>
        <v>0x8015094C</v>
      </c>
      <c r="E189" t="s">
        <v>160</v>
      </c>
      <c r="F189" s="31"/>
    </row>
    <row r="190" spans="1:7" ht="15" customHeight="1">
      <c r="D190" s="9" t="str">
        <f t="shared" si="2"/>
        <v>0x80150950</v>
      </c>
      <c r="E190" t="s">
        <v>64</v>
      </c>
      <c r="F190" s="31"/>
    </row>
    <row r="191" spans="1:7" ht="15" customHeight="1">
      <c r="D191" s="9" t="str">
        <f t="shared" si="2"/>
        <v>0x80150954</v>
      </c>
      <c r="E191" t="s">
        <v>65</v>
      </c>
      <c r="F191" s="31"/>
    </row>
    <row r="192" spans="1:7" ht="15" customHeight="1">
      <c r="D192" s="9" t="str">
        <f t="shared" si="2"/>
        <v>0x80150958</v>
      </c>
      <c r="E192" s="55" t="str">
        <f>"j "&amp;D198</f>
        <v>j 0x80186FE0</v>
      </c>
      <c r="F192" s="31"/>
    </row>
    <row r="193" spans="1:7" ht="15" customHeight="1">
      <c r="D193" s="9" t="str">
        <f t="shared" si="2"/>
        <v>0x8015095C</v>
      </c>
      <c r="E193" t="s">
        <v>78</v>
      </c>
      <c r="F193" s="31"/>
    </row>
    <row r="194" spans="1:7" ht="15" customHeight="1">
      <c r="D194" s="9" t="str">
        <f t="shared" si="2"/>
        <v>0x80150960</v>
      </c>
      <c r="F194" s="31"/>
    </row>
    <row r="196" spans="1:7" ht="15" customHeight="1">
      <c r="A196" s="7" t="s">
        <v>29</v>
      </c>
      <c r="C196" s="9" t="s">
        <v>30</v>
      </c>
      <c r="D196" s="9" t="s">
        <v>161</v>
      </c>
      <c r="E196" s="56" t="str">
        <f>"j "&amp;D181</f>
        <v>j 0x8015092C</v>
      </c>
      <c r="F196" s="31"/>
    </row>
    <row r="197" spans="1:7" ht="15" customHeight="1">
      <c r="D197" s="9" t="str">
        <f>LEFT(INDEX(D:D,ROW()-1),3)&amp;DEC2HEX(4+HEX2DEC(MID(INDEX(D:D,ROW()-1),4,7)),7)</f>
        <v>0x80186FDC</v>
      </c>
      <c r="E197" t="s">
        <v>78</v>
      </c>
      <c r="F197" s="31"/>
    </row>
    <row r="198" spans="1:7" ht="15" customHeight="1">
      <c r="D198" s="57" t="str">
        <f>LEFT(INDEX(D:D,ROW()-1),3)&amp;DEC2HEX(4+HEX2DEC(MID(INDEX(D:D,ROW()-1),4,7)),7)</f>
        <v>0x80186FE0</v>
      </c>
      <c r="F198" s="31"/>
    </row>
    <row r="201" spans="1:7" ht="15" customHeight="1">
      <c r="A201" s="7" t="s">
        <v>28</v>
      </c>
      <c r="B201" s="42" t="s">
        <v>162</v>
      </c>
      <c r="G201" s="40" t="s">
        <v>37</v>
      </c>
    </row>
    <row r="203" spans="1:7" ht="15" customHeight="1">
      <c r="A203" s="7" t="s">
        <v>38</v>
      </c>
      <c r="B203" s="42" t="s">
        <v>163</v>
      </c>
      <c r="G203" s="40" t="s">
        <v>37</v>
      </c>
    </row>
    <row r="204" spans="1:7" ht="15" customHeight="1">
      <c r="B204" s="42" t="s">
        <v>37</v>
      </c>
      <c r="G204" s="40" t="s">
        <v>37</v>
      </c>
    </row>
    <row r="205" spans="1:7" ht="15" customHeight="1">
      <c r="B205" s="42" t="str">
        <f>"Incompatible with: "&amp;B216</f>
        <v>Incompatible with: [Palette] Custom Palette for Special Units, Generic Humans and Generic Monsters</v>
      </c>
      <c r="G205" s="40" t="s">
        <v>37</v>
      </c>
    </row>
    <row r="206" spans="1:7" ht="15" customHeight="1">
      <c r="B206" s="42"/>
      <c r="G206" s="40"/>
    </row>
    <row r="207" spans="1:7" ht="15" customHeight="1">
      <c r="B207" s="8" t="s">
        <v>42</v>
      </c>
      <c r="G207" s="40"/>
    </row>
    <row r="209" spans="1:7" ht="15" customHeight="1">
      <c r="A209" s="7" t="s">
        <v>29</v>
      </c>
      <c r="C209" s="9" t="s">
        <v>30</v>
      </c>
      <c r="D209" s="9" t="s">
        <v>164</v>
      </c>
      <c r="E209" t="s">
        <v>78</v>
      </c>
      <c r="F209" s="31"/>
    </row>
    <row r="210" spans="1:7" ht="15" customHeight="1">
      <c r="D210" s="9" t="str">
        <f>LEFT(INDEX(D:D,ROW()-1),3)&amp;DEC2HEX(4+HEX2DEC(MID(INDEX(D:D,ROW()-1),4,7)),7)</f>
        <v>0x80087AE8</v>
      </c>
      <c r="E210" t="s">
        <v>165</v>
      </c>
      <c r="F210" s="31"/>
    </row>
    <row r="211" spans="1:7" ht="15" customHeight="1">
      <c r="D211" s="9" t="str">
        <f>LEFT(INDEX(D:D,ROW()-1),3)&amp;DEC2HEX(4+HEX2DEC(MID(INDEX(D:D,ROW()-1),4,7)),7)</f>
        <v>0x80087AEC</v>
      </c>
      <c r="F211" s="31"/>
    </row>
    <row r="213" spans="1:7" ht="15" customHeight="1">
      <c r="A213" s="7" t="s">
        <v>29</v>
      </c>
      <c r="C213" s="9" t="s">
        <v>30</v>
      </c>
      <c r="D213" s="9" t="s">
        <v>166</v>
      </c>
      <c r="E213" t="s">
        <v>78</v>
      </c>
      <c r="F213" s="31"/>
      <c r="G213" s="41" t="s">
        <v>167</v>
      </c>
    </row>
    <row r="214" spans="1:7" ht="15" customHeight="1">
      <c r="D214" s="9" t="str">
        <f>LEFT(INDEX(D:D,ROW()-1),3)&amp;DEC2HEX(4+HEX2DEC(MID(INDEX(D:D,ROW()-1),4,7)),7)</f>
        <v>0x80081DD0</v>
      </c>
      <c r="F214" s="31"/>
    </row>
    <row r="216" spans="1:7" ht="15" customHeight="1">
      <c r="A216" s="7" t="s">
        <v>28</v>
      </c>
      <c r="B216" s="42" t="s">
        <v>168</v>
      </c>
      <c r="G216" s="40" t="s">
        <v>37</v>
      </c>
    </row>
    <row r="218" spans="1:7" ht="15" customHeight="1">
      <c r="A218" s="7" t="s">
        <v>38</v>
      </c>
      <c r="B218" s="42" t="s">
        <v>169</v>
      </c>
      <c r="G218" s="40" t="s">
        <v>37</v>
      </c>
    </row>
    <row r="219" spans="1:7" ht="15" customHeight="1">
      <c r="B219" s="42" t="s">
        <v>37</v>
      </c>
      <c r="G219" s="40" t="s">
        <v>37</v>
      </c>
    </row>
    <row r="220" spans="1:7" ht="15" customHeight="1">
      <c r="B220" s="42" t="str">
        <f>"Incompatible with: "&amp;B201</f>
        <v>Incompatible with: [Palette] Custom Palette for Special Units and Generic Humans</v>
      </c>
      <c r="G220" s="40" t="s">
        <v>37</v>
      </c>
    </row>
    <row r="221" spans="1:7" ht="15" customHeight="1">
      <c r="B221" s="42"/>
      <c r="G221" s="40"/>
    </row>
    <row r="222" spans="1:7" ht="15" customHeight="1">
      <c r="B222" s="8" t="s">
        <v>42</v>
      </c>
      <c r="G222" s="40"/>
    </row>
    <row r="224" spans="1:7" ht="15" customHeight="1">
      <c r="A224" s="7" t="s">
        <v>29</v>
      </c>
      <c r="C224" s="9" t="s">
        <v>30</v>
      </c>
      <c r="D224" s="9" t="s">
        <v>164</v>
      </c>
      <c r="E224" t="s">
        <v>170</v>
      </c>
      <c r="F224" s="31"/>
    </row>
    <row r="225" spans="1:7" ht="15" customHeight="1">
      <c r="D225" s="9" t="str">
        <f>LEFT(INDEX(D:D,ROW()-1),3)&amp;DEC2HEX(4+HEX2DEC(MID(INDEX(D:D,ROW()-1),4,7)),7)</f>
        <v>0x80087AE8</v>
      </c>
      <c r="E225" t="s">
        <v>171</v>
      </c>
      <c r="F225" s="31"/>
    </row>
    <row r="226" spans="1:7" ht="15" customHeight="1">
      <c r="D226" s="9" t="str">
        <f>LEFT(INDEX(D:D,ROW()-1),3)&amp;DEC2HEX(4+HEX2DEC(MID(INDEX(D:D,ROW()-1),4,7)),7)</f>
        <v>0x80087AEC</v>
      </c>
      <c r="F226" s="31"/>
    </row>
    <row r="228" spans="1:7" ht="15" customHeight="1">
      <c r="A228" s="7" t="s">
        <v>29</v>
      </c>
      <c r="C228" s="9" t="s">
        <v>30</v>
      </c>
      <c r="D228" s="9" t="s">
        <v>166</v>
      </c>
      <c r="E228" t="s">
        <v>78</v>
      </c>
      <c r="F228" s="31"/>
      <c r="G228" s="41" t="s">
        <v>167</v>
      </c>
    </row>
    <row r="229" spans="1:7" ht="15" customHeight="1">
      <c r="D229" s="9" t="str">
        <f>LEFT(INDEX(D:D,ROW()-1),3)&amp;DEC2HEX(4+HEX2DEC(MID(INDEX(D:D,ROW()-1),4,7)),7)</f>
        <v>0x80081DD0</v>
      </c>
      <c r="F229" s="31"/>
    </row>
    <row r="231" spans="1:7" ht="15" customHeight="1">
      <c r="A231" s="7" t="s">
        <v>28</v>
      </c>
      <c r="B231" s="42" t="s">
        <v>172</v>
      </c>
      <c r="G231" s="40" t="s">
        <v>37</v>
      </c>
    </row>
    <row r="233" spans="1:7" ht="15" customHeight="1">
      <c r="A233" s="7" t="s">
        <v>38</v>
      </c>
      <c r="B233" s="42" t="s">
        <v>173</v>
      </c>
      <c r="G233" s="40" t="s">
        <v>37</v>
      </c>
    </row>
    <row r="234" spans="1:7" ht="15" customHeight="1">
      <c r="B234" s="42" t="s">
        <v>37</v>
      </c>
      <c r="G234" s="40" t="s">
        <v>37</v>
      </c>
    </row>
    <row r="235" spans="1:7" ht="15" customHeight="1">
      <c r="B235" s="42" t="s">
        <v>174</v>
      </c>
      <c r="G235" s="40" t="s">
        <v>37</v>
      </c>
    </row>
    <row r="236" spans="1:7" ht="15" customHeight="1">
      <c r="B236" s="42"/>
      <c r="G236" s="40"/>
    </row>
    <row r="237" spans="1:7" ht="15" customHeight="1">
      <c r="B237" s="8" t="s">
        <v>42</v>
      </c>
      <c r="G237" s="40"/>
    </row>
    <row r="239" spans="1:7" ht="15" customHeight="1">
      <c r="A239" s="7" t="s">
        <v>32</v>
      </c>
      <c r="B239" s="8" t="s">
        <v>175</v>
      </c>
      <c r="C239" s="9" t="s">
        <v>30</v>
      </c>
      <c r="D239" s="9" t="s">
        <v>176</v>
      </c>
      <c r="E239" s="31" t="s">
        <v>177</v>
      </c>
    </row>
    <row r="240" spans="1:7" ht="15" customHeight="1">
      <c r="E240" s="31"/>
    </row>
    <row r="241" spans="1:6" ht="15" customHeight="1">
      <c r="A241" s="7" t="s">
        <v>29</v>
      </c>
      <c r="C241" s="9" t="s">
        <v>30</v>
      </c>
      <c r="D241" s="58" t="str">
        <f>D1436</f>
        <v>0x80150848</v>
      </c>
      <c r="E241" t="s">
        <v>178</v>
      </c>
      <c r="F241" s="31"/>
    </row>
    <row r="242" spans="1:6" ht="15" customHeight="1">
      <c r="D242" s="9" t="str">
        <f t="shared" ref="D242:D265" si="3">LEFT(INDEX(D:D,ROW()-1),3)&amp;DEC2HEX(4+HEX2DEC(MID(INDEX(D:D,ROW()-1),4,7)),7)</f>
        <v>0x8015084C</v>
      </c>
      <c r="E242" t="s">
        <v>179</v>
      </c>
      <c r="F242" s="31"/>
    </row>
    <row r="243" spans="1:6" ht="15" customHeight="1">
      <c r="D243" s="50" t="str">
        <f t="shared" si="3"/>
        <v>0x80150850</v>
      </c>
      <c r="E243" t="s">
        <v>180</v>
      </c>
      <c r="F243" s="31"/>
    </row>
    <row r="244" spans="1:6" ht="15" customHeight="1">
      <c r="D244" s="9" t="str">
        <f t="shared" si="3"/>
        <v>0x80150854</v>
      </c>
      <c r="E244" t="s">
        <v>181</v>
      </c>
      <c r="F244" s="31"/>
    </row>
    <row r="245" spans="1:6" ht="15" customHeight="1">
      <c r="D245" s="9" t="str">
        <f t="shared" si="3"/>
        <v>0x80150858</v>
      </c>
      <c r="E245" t="s">
        <v>182</v>
      </c>
      <c r="F245" s="31"/>
    </row>
    <row r="246" spans="1:6" ht="15" customHeight="1">
      <c r="D246" s="9" t="str">
        <f t="shared" si="3"/>
        <v>0x8015085C</v>
      </c>
      <c r="E246" s="46" t="str">
        <f>"bne r0, r9, "&amp;D243</f>
        <v>bne r0, r9, 0x80150850</v>
      </c>
      <c r="F246" s="31"/>
    </row>
    <row r="247" spans="1:6" ht="15" customHeight="1">
      <c r="D247" s="9" t="str">
        <f t="shared" si="3"/>
        <v>0x80150860</v>
      </c>
      <c r="E247" t="s">
        <v>183</v>
      </c>
      <c r="F247" s="31"/>
    </row>
    <row r="248" spans="1:6" ht="15" customHeight="1">
      <c r="D248" s="9" t="str">
        <f t="shared" si="3"/>
        <v>0x80150864</v>
      </c>
      <c r="E248" s="59" t="str">
        <f>"j "&amp;D276</f>
        <v>j 0x801744C8</v>
      </c>
      <c r="F248" s="31"/>
    </row>
    <row r="249" spans="1:6" ht="15" customHeight="1">
      <c r="D249" s="9" t="str">
        <f t="shared" si="3"/>
        <v>0x80150868</v>
      </c>
      <c r="E249" t="s">
        <v>78</v>
      </c>
      <c r="F249" s="31"/>
    </row>
    <row r="250" spans="1:6" ht="15" customHeight="1">
      <c r="D250" s="60" t="str">
        <f t="shared" si="3"/>
        <v>0x8015086C</v>
      </c>
      <c r="E250" t="s">
        <v>184</v>
      </c>
      <c r="F250" s="31"/>
    </row>
    <row r="251" spans="1:6" ht="15" customHeight="1">
      <c r="D251" s="9" t="str">
        <f t="shared" si="3"/>
        <v>0x80150870</v>
      </c>
      <c r="E251" t="s">
        <v>185</v>
      </c>
      <c r="F251" s="31"/>
    </row>
    <row r="252" spans="1:6" ht="15" customHeight="1">
      <c r="D252" s="9" t="str">
        <f t="shared" si="3"/>
        <v>0x80150874</v>
      </c>
      <c r="E252" t="s">
        <v>186</v>
      </c>
      <c r="F252" s="31"/>
    </row>
    <row r="253" spans="1:6" ht="15" customHeight="1">
      <c r="D253" s="9" t="str">
        <f t="shared" si="3"/>
        <v>0x80150878</v>
      </c>
      <c r="E253" t="s">
        <v>187</v>
      </c>
      <c r="F253" s="31"/>
    </row>
    <row r="254" spans="1:6" ht="15" customHeight="1">
      <c r="D254" s="9" t="str">
        <f t="shared" si="3"/>
        <v>0x8015087C</v>
      </c>
      <c r="E254" t="s">
        <v>188</v>
      </c>
      <c r="F254" s="31"/>
    </row>
    <row r="255" spans="1:6" ht="15" customHeight="1">
      <c r="D255" s="9" t="str">
        <f t="shared" si="3"/>
        <v>0x80150880</v>
      </c>
      <c r="E255" t="s">
        <v>189</v>
      </c>
      <c r="F255" s="31"/>
    </row>
    <row r="256" spans="1:6" ht="15" customHeight="1">
      <c r="D256" s="9" t="str">
        <f t="shared" si="3"/>
        <v>0x80150884</v>
      </c>
      <c r="E256" t="s">
        <v>190</v>
      </c>
      <c r="F256" s="31"/>
    </row>
    <row r="257" spans="2:6" ht="15" customHeight="1">
      <c r="D257" s="9" t="str">
        <f t="shared" si="3"/>
        <v>0x80150888</v>
      </c>
      <c r="E257" t="s">
        <v>191</v>
      </c>
      <c r="F257" s="31"/>
    </row>
    <row r="258" spans="2:6" ht="15" customHeight="1">
      <c r="D258" s="9" t="str">
        <f t="shared" si="3"/>
        <v>0x8015088C</v>
      </c>
      <c r="E258" t="s">
        <v>192</v>
      </c>
      <c r="F258" s="31"/>
    </row>
    <row r="259" spans="2:6" ht="15" customHeight="1">
      <c r="D259" s="9" t="str">
        <f t="shared" si="3"/>
        <v>0x80150890</v>
      </c>
      <c r="E259" t="s">
        <v>193</v>
      </c>
      <c r="F259" s="31"/>
    </row>
    <row r="260" spans="2:6" ht="15" customHeight="1">
      <c r="D260" s="9" t="str">
        <f t="shared" si="3"/>
        <v>0x80150894</v>
      </c>
      <c r="E260" t="s">
        <v>194</v>
      </c>
      <c r="F260" s="31"/>
    </row>
    <row r="261" spans="2:6" ht="15" customHeight="1">
      <c r="D261" s="9" t="str">
        <f t="shared" si="3"/>
        <v>0x80150898</v>
      </c>
      <c r="E261" t="s">
        <v>195</v>
      </c>
      <c r="F261" s="31"/>
    </row>
    <row r="262" spans="2:6" ht="15" customHeight="1">
      <c r="D262" s="9" t="str">
        <f t="shared" si="3"/>
        <v>0x8015089C</v>
      </c>
      <c r="E262" s="61" t="str">
        <f>"bne r0, r21, "&amp;D267</f>
        <v>bne r0, r21, 0x801508B0</v>
      </c>
      <c r="F262" s="31"/>
    </row>
    <row r="263" spans="2:6" ht="15" customHeight="1">
      <c r="D263" s="9" t="str">
        <f t="shared" si="3"/>
        <v>0x801508A0</v>
      </c>
      <c r="E263" t="s">
        <v>196</v>
      </c>
      <c r="F263" s="31"/>
    </row>
    <row r="264" spans="2:6" ht="15" customHeight="1">
      <c r="D264" s="9" t="str">
        <f t="shared" si="3"/>
        <v>0x801508A4</v>
      </c>
      <c r="E264" t="s">
        <v>197</v>
      </c>
      <c r="F264" s="31"/>
    </row>
    <row r="265" spans="2:6" ht="15" customHeight="1">
      <c r="D265" s="9" t="str">
        <f t="shared" si="3"/>
        <v>0x801508A8</v>
      </c>
      <c r="E265" t="s">
        <v>198</v>
      </c>
      <c r="F265" s="31"/>
    </row>
    <row r="266" spans="2:6" ht="15" customHeight="1">
      <c r="B266" s="36"/>
      <c r="C266" s="37"/>
      <c r="D266" s="37" t="str">
        <f>"0x80"&amp;DEC2HEX(4+HEX2DEC(RIGHT(INDEX(D:D,ROW()-1),6)),6)</f>
        <v>0x801508AC</v>
      </c>
      <c r="E266" s="38" t="s">
        <v>78</v>
      </c>
      <c r="F266" s="31"/>
    </row>
    <row r="267" spans="2:6" ht="15" customHeight="1">
      <c r="D267" s="62" t="str">
        <f t="shared" ref="D267:D272" si="4">LEFT(INDEX(D:D,ROW()-1),3)&amp;DEC2HEX(4+HEX2DEC(MID(INDEX(D:D,ROW()-1),4,7)),7)</f>
        <v>0x801508B0</v>
      </c>
      <c r="E267" s="63" t="str">
        <f>"beq r0, r4, "&amp;D270</f>
        <v>beq r0, r4, 0x801508BC</v>
      </c>
      <c r="F267" s="31"/>
    </row>
    <row r="268" spans="2:6" ht="15" customHeight="1">
      <c r="D268" s="9" t="str">
        <f t="shared" si="4"/>
        <v>0x801508B4</v>
      </c>
      <c r="E268" t="s">
        <v>197</v>
      </c>
      <c r="F268" s="31"/>
    </row>
    <row r="269" spans="2:6" ht="15" customHeight="1">
      <c r="D269" s="9" t="str">
        <f t="shared" si="4"/>
        <v>0x801508B8</v>
      </c>
      <c r="E269" t="s">
        <v>198</v>
      </c>
      <c r="F269" s="31"/>
    </row>
    <row r="270" spans="2:6" ht="15" customHeight="1">
      <c r="D270" s="64" t="str">
        <f t="shared" si="4"/>
        <v>0x801508BC</v>
      </c>
      <c r="E270" t="s">
        <v>199</v>
      </c>
      <c r="F270" s="31"/>
    </row>
    <row r="271" spans="2:6" ht="15" customHeight="1">
      <c r="D271" s="9" t="str">
        <f t="shared" si="4"/>
        <v>0x801508C0</v>
      </c>
      <c r="E271" t="s">
        <v>78</v>
      </c>
      <c r="F271" s="31"/>
    </row>
    <row r="272" spans="2:6" ht="15" customHeight="1">
      <c r="D272" s="9" t="str">
        <f t="shared" si="4"/>
        <v>0x801508C4</v>
      </c>
      <c r="F272" s="31"/>
    </row>
    <row r="274" spans="1:7" ht="15" customHeight="1">
      <c r="A274" s="7" t="s">
        <v>29</v>
      </c>
      <c r="C274" s="9" t="s">
        <v>30</v>
      </c>
      <c r="D274" s="9" t="s">
        <v>200</v>
      </c>
      <c r="E274" s="65" t="str">
        <f>"j "&amp;D241</f>
        <v>j 0x80150848</v>
      </c>
      <c r="F274" s="31"/>
    </row>
    <row r="275" spans="1:7" ht="15" customHeight="1">
      <c r="B275" s="36"/>
      <c r="C275" s="37"/>
      <c r="D275" s="37" t="str">
        <f>"0x80"&amp;DEC2HEX(4+HEX2DEC(RIGHT(INDEX(D:D,ROW()-1),6)),6)</f>
        <v>0x801744C4</v>
      </c>
      <c r="E275" s="38"/>
      <c r="F275" s="31"/>
    </row>
    <row r="276" spans="1:7" ht="15" customHeight="1">
      <c r="D276" s="66" t="str">
        <f>LEFT(INDEX(D:D,ROW()-1),3)&amp;DEC2HEX(4+HEX2DEC(MID(INDEX(D:D,ROW()-1),4,7)),7)</f>
        <v>0x801744C8</v>
      </c>
      <c r="F276" s="31"/>
    </row>
    <row r="278" spans="1:7" ht="15" customHeight="1">
      <c r="A278" s="7" t="s">
        <v>29</v>
      </c>
      <c r="C278" s="9" t="s">
        <v>30</v>
      </c>
      <c r="D278" s="9" t="s">
        <v>201</v>
      </c>
      <c r="E278" s="67" t="str">
        <f>"j "&amp;D250</f>
        <v>j 0x8015086C</v>
      </c>
      <c r="F278" s="31"/>
    </row>
    <row r="279" spans="1:7" ht="15" customHeight="1">
      <c r="D279" s="9" t="str">
        <f>LEFT(INDEX(D:D,ROW()-1),3)&amp;DEC2HEX(4+HEX2DEC(MID(INDEX(D:D,ROW()-1),4,7)),7)</f>
        <v>0x80081D8C</v>
      </c>
      <c r="F279" s="31"/>
    </row>
    <row r="282" spans="1:7" ht="15" customHeight="1">
      <c r="A282" s="7" t="s">
        <v>28</v>
      </c>
      <c r="B282" s="42" t="s">
        <v>202</v>
      </c>
      <c r="G282" s="40" t="s">
        <v>37</v>
      </c>
    </row>
    <row r="284" spans="1:7" ht="15" customHeight="1">
      <c r="A284" s="7" t="s">
        <v>38</v>
      </c>
      <c r="B284" s="42" t="s">
        <v>203</v>
      </c>
      <c r="G284" s="40" t="s">
        <v>37</v>
      </c>
    </row>
    <row r="285" spans="1:7" ht="15" customHeight="1">
      <c r="B285" s="42"/>
      <c r="G285" s="40"/>
    </row>
    <row r="286" spans="1:7" ht="15" customHeight="1">
      <c r="B286" s="8" t="s">
        <v>42</v>
      </c>
      <c r="G286" s="40"/>
    </row>
    <row r="288" spans="1:7" ht="15" customHeight="1">
      <c r="A288" s="7" t="s">
        <v>29</v>
      </c>
      <c r="C288" s="9" t="s">
        <v>204</v>
      </c>
      <c r="D288" s="9" t="s">
        <v>205</v>
      </c>
      <c r="E288" t="s">
        <v>206</v>
      </c>
      <c r="F288" s="31"/>
    </row>
    <row r="289" spans="1:7" ht="15" customHeight="1">
      <c r="D289" s="9" t="str">
        <f>LEFT(INDEX(D:D,ROW()-1),3)&amp;DEC2HEX(4+HEX2DEC(MID(INDEX(D:D,ROW()-1),4,7)),7)</f>
        <v>0x801C4998</v>
      </c>
      <c r="F289" s="31"/>
    </row>
    <row r="291" spans="1:7" ht="15" customHeight="1">
      <c r="A291" s="7" t="s">
        <v>29</v>
      </c>
      <c r="C291" s="9" t="s">
        <v>204</v>
      </c>
      <c r="D291" s="9" t="s">
        <v>207</v>
      </c>
      <c r="E291" t="s">
        <v>208</v>
      </c>
      <c r="F291" s="31"/>
    </row>
    <row r="292" spans="1:7" ht="15" customHeight="1">
      <c r="D292" s="9" t="str">
        <f>LEFT(INDEX(D:D,ROW()-1),3)&amp;DEC2HEX(4+HEX2DEC(MID(INDEX(D:D,ROW()-1),4,7)),7)</f>
        <v>0x801C49A4</v>
      </c>
      <c r="E292" t="s">
        <v>209</v>
      </c>
      <c r="F292" s="31"/>
    </row>
    <row r="293" spans="1:7" ht="15" customHeight="1">
      <c r="D293" s="9" t="str">
        <f>LEFT(INDEX(D:D,ROW()-1),3)&amp;DEC2HEX(4+HEX2DEC(MID(INDEX(D:D,ROW()-1),4,7)),7)</f>
        <v>0x801C49A8</v>
      </c>
      <c r="E293" t="s">
        <v>78</v>
      </c>
      <c r="F293" s="31"/>
    </row>
    <row r="294" spans="1:7" ht="15" customHeight="1">
      <c r="D294" s="9" t="str">
        <f>LEFT(INDEX(D:D,ROW()-1),3)&amp;DEC2HEX(4+HEX2DEC(MID(INDEX(D:D,ROW()-1),4,7)),7)</f>
        <v>0x801C49AC</v>
      </c>
      <c r="E294" t="s">
        <v>210</v>
      </c>
      <c r="F294" s="31"/>
    </row>
    <row r="295" spans="1:7" ht="15" customHeight="1">
      <c r="D295" s="9" t="str">
        <f>LEFT(INDEX(D:D,ROW()-1),3)&amp;DEC2HEX(4+HEX2DEC(MID(INDEX(D:D,ROW()-1),4,7)),7)</f>
        <v>0x801C49B0</v>
      </c>
      <c r="F295" s="31"/>
    </row>
    <row r="298" spans="1:7" ht="15" customHeight="1">
      <c r="A298" s="7" t="s">
        <v>28</v>
      </c>
      <c r="B298" s="68" t="s">
        <v>211</v>
      </c>
      <c r="C298" s="33"/>
      <c r="D298" s="33"/>
      <c r="E298" s="39"/>
      <c r="F298" s="39"/>
      <c r="G298" s="69" t="s">
        <v>37</v>
      </c>
    </row>
    <row r="299" spans="1:7" ht="15" customHeight="1">
      <c r="B299" s="32"/>
      <c r="C299" s="33"/>
      <c r="D299" s="33"/>
      <c r="E299" s="39"/>
      <c r="F299" s="39"/>
      <c r="G299" s="43"/>
    </row>
    <row r="300" spans="1:7" ht="15" customHeight="1">
      <c r="A300" s="7" t="s">
        <v>38</v>
      </c>
      <c r="B300" s="32" t="s">
        <v>42</v>
      </c>
      <c r="C300" s="33"/>
      <c r="D300" s="33"/>
      <c r="E300" s="39"/>
      <c r="F300" s="39"/>
      <c r="G300" s="43"/>
    </row>
    <row r="301" spans="1:7" ht="15" customHeight="1">
      <c r="B301" s="32"/>
      <c r="C301" s="33"/>
      <c r="D301" s="33"/>
      <c r="E301" s="39"/>
      <c r="F301" s="39"/>
      <c r="G301" s="43"/>
    </row>
    <row r="302" spans="1:7" ht="15" customHeight="1">
      <c r="A302" s="7" t="s">
        <v>29</v>
      </c>
      <c r="B302" s="32"/>
      <c r="C302" s="33" t="s">
        <v>212</v>
      </c>
      <c r="D302" s="33" t="s">
        <v>213</v>
      </c>
      <c r="E302" s="39" t="s">
        <v>214</v>
      </c>
      <c r="F302" s="34"/>
      <c r="G302" s="43"/>
    </row>
    <row r="303" spans="1:7" ht="15" customHeight="1">
      <c r="B303" s="32"/>
      <c r="C303" s="33"/>
      <c r="D303" s="33" t="str">
        <f t="shared" ref="D303:D308" si="5">LEFT(INDEX(D:D,ROW()-1),3)&amp;DEC2HEX(4+HEX2DEC(MID(INDEX(D:D,ROW()-1),4,7)),7)</f>
        <v>0x8006A494</v>
      </c>
      <c r="E303" s="39" t="s">
        <v>215</v>
      </c>
      <c r="F303" s="34"/>
      <c r="G303" s="43"/>
    </row>
    <row r="304" spans="1:7" ht="15" customHeight="1">
      <c r="B304" s="32"/>
      <c r="C304" s="33"/>
      <c r="D304" s="33" t="str">
        <f t="shared" si="5"/>
        <v>0x8006A498</v>
      </c>
      <c r="E304" s="39" t="s">
        <v>216</v>
      </c>
      <c r="F304" s="34"/>
      <c r="G304" s="43"/>
    </row>
    <row r="305" spans="1:7" ht="15" customHeight="1">
      <c r="B305" s="32"/>
      <c r="C305" s="33"/>
      <c r="D305" s="33" t="str">
        <f t="shared" si="5"/>
        <v>0x8006A49C</v>
      </c>
      <c r="E305" s="39" t="s">
        <v>217</v>
      </c>
      <c r="F305" s="34"/>
      <c r="G305" s="43"/>
    </row>
    <row r="306" spans="1:7" ht="15" customHeight="1">
      <c r="B306" s="32"/>
      <c r="C306" s="33"/>
      <c r="D306" s="33" t="str">
        <f t="shared" si="5"/>
        <v>0x8006A4A0</v>
      </c>
      <c r="E306" s="39" t="s">
        <v>218</v>
      </c>
      <c r="F306" s="34"/>
      <c r="G306" s="43"/>
    </row>
    <row r="307" spans="1:7" ht="15" customHeight="1">
      <c r="B307" s="32"/>
      <c r="C307" s="33"/>
      <c r="D307" s="33" t="str">
        <f t="shared" si="5"/>
        <v>0x8006A4A4</v>
      </c>
      <c r="E307" s="39" t="s">
        <v>215</v>
      </c>
      <c r="F307" s="34"/>
      <c r="G307" s="43"/>
    </row>
    <row r="308" spans="1:7" ht="15" customHeight="1">
      <c r="B308" s="32"/>
      <c r="C308" s="33"/>
      <c r="D308" s="33" t="str">
        <f t="shared" si="5"/>
        <v>0x8006A4A8</v>
      </c>
      <c r="E308" s="39"/>
      <c r="F308" s="34"/>
      <c r="G308" s="43"/>
    </row>
    <row r="309" spans="1:7" ht="15" customHeight="1">
      <c r="B309" s="32"/>
      <c r="C309" s="33"/>
      <c r="D309" s="33"/>
      <c r="E309" s="39"/>
      <c r="F309" s="39"/>
      <c r="G309" s="43"/>
    </row>
    <row r="310" spans="1:7" ht="15" customHeight="1">
      <c r="B310" s="32"/>
      <c r="C310" s="33"/>
      <c r="D310" s="33"/>
      <c r="E310" s="39"/>
      <c r="F310" s="39"/>
      <c r="G310" s="43"/>
    </row>
    <row r="311" spans="1:7" ht="15" customHeight="1">
      <c r="A311" s="7" t="s">
        <v>28</v>
      </c>
      <c r="B311" s="42" t="s">
        <v>219</v>
      </c>
      <c r="G311" s="40" t="s">
        <v>37</v>
      </c>
    </row>
    <row r="313" spans="1:7" ht="15" customHeight="1">
      <c r="A313" s="7" t="s">
        <v>38</v>
      </c>
      <c r="B313" s="42" t="s">
        <v>220</v>
      </c>
      <c r="G313" s="40" t="s">
        <v>37</v>
      </c>
    </row>
    <row r="315" spans="1:7" ht="15" customHeight="1">
      <c r="B315" s="8" t="s">
        <v>42</v>
      </c>
    </row>
    <row r="317" spans="1:7" ht="15" customHeight="1">
      <c r="A317" s="7" t="s">
        <v>29</v>
      </c>
      <c r="C317" s="9" t="s">
        <v>30</v>
      </c>
      <c r="D317" s="9" t="s">
        <v>221</v>
      </c>
      <c r="E317" t="s">
        <v>222</v>
      </c>
      <c r="F317" s="31"/>
    </row>
    <row r="318" spans="1:7" ht="15" customHeight="1">
      <c r="D318" s="9" t="str">
        <f t="shared" ref="D318:D329" si="6">LEFT(INDEX(D:D,ROW()-1),3)&amp;DEC2HEX(4+HEX2DEC(MID(INDEX(D:D,ROW()-1),4,7)),7)</f>
        <v>0x801800BC</v>
      </c>
      <c r="E318" t="s">
        <v>223</v>
      </c>
      <c r="F318" s="31"/>
      <c r="G318" s="40" t="s">
        <v>224</v>
      </c>
    </row>
    <row r="319" spans="1:7" ht="15" customHeight="1">
      <c r="D319" s="9" t="str">
        <f t="shared" si="6"/>
        <v>0x801800C0</v>
      </c>
      <c r="E319" s="70" t="str">
        <f>"beq r0, r16, "&amp;D328</f>
        <v>beq r0, r16, 0x801800E4</v>
      </c>
      <c r="F319" s="31"/>
    </row>
    <row r="320" spans="1:7" ht="15" customHeight="1">
      <c r="D320" s="9" t="str">
        <f t="shared" si="6"/>
        <v>0x801800C4</v>
      </c>
      <c r="E320" t="s">
        <v>78</v>
      </c>
      <c r="F320" s="31"/>
    </row>
    <row r="321" spans="1:7" ht="15" customHeight="1">
      <c r="D321" s="9" t="str">
        <f t="shared" si="6"/>
        <v>0x801800C8</v>
      </c>
      <c r="E321" t="s">
        <v>225</v>
      </c>
      <c r="F321" s="31"/>
    </row>
    <row r="322" spans="1:7" ht="15" customHeight="1">
      <c r="D322" s="9" t="str">
        <f t="shared" si="6"/>
        <v>0x801800CC</v>
      </c>
      <c r="E322" s="70" t="str">
        <f>"beq r2, r0, "&amp;D328</f>
        <v>beq r2, r0, 0x801800E4</v>
      </c>
      <c r="F322" s="31"/>
    </row>
    <row r="323" spans="1:7" ht="15" customHeight="1">
      <c r="D323" s="9" t="str">
        <f t="shared" si="6"/>
        <v>0x801800D0</v>
      </c>
      <c r="E323" t="s">
        <v>75</v>
      </c>
      <c r="F323" s="31"/>
    </row>
    <row r="324" spans="1:7" ht="15" customHeight="1">
      <c r="D324" s="9" t="str">
        <f t="shared" si="6"/>
        <v>0x801800D4</v>
      </c>
      <c r="E324" s="70" t="str">
        <f>"bne r3, r0, "&amp;D328</f>
        <v>bne r3, r0, 0x801800E4</v>
      </c>
      <c r="F324" s="31"/>
      <c r="G324" s="40" t="s">
        <v>226</v>
      </c>
    </row>
    <row r="325" spans="1:7" ht="15" customHeight="1">
      <c r="D325" s="9" t="str">
        <f t="shared" si="6"/>
        <v>0x801800D8</v>
      </c>
      <c r="E325" t="s">
        <v>78</v>
      </c>
      <c r="F325" s="31"/>
    </row>
    <row r="326" spans="1:7" ht="15" customHeight="1">
      <c r="D326" s="9" t="str">
        <f t="shared" si="6"/>
        <v>0x801800DC</v>
      </c>
      <c r="E326" t="s">
        <v>227</v>
      </c>
      <c r="F326" s="31"/>
    </row>
    <row r="327" spans="1:7" ht="15" customHeight="1">
      <c r="D327" s="9" t="str">
        <f t="shared" si="6"/>
        <v>0x801800E0</v>
      </c>
      <c r="E327" t="s">
        <v>228</v>
      </c>
      <c r="F327" s="31"/>
    </row>
    <row r="328" spans="1:7" ht="15" customHeight="1">
      <c r="D328" s="71" t="str">
        <f t="shared" si="6"/>
        <v>0x801800E4</v>
      </c>
      <c r="E328" t="s">
        <v>229</v>
      </c>
      <c r="F328" s="31"/>
    </row>
    <row r="329" spans="1:7" ht="15" customHeight="1">
      <c r="D329" s="9" t="str">
        <f t="shared" si="6"/>
        <v>0x801800E8</v>
      </c>
      <c r="F329" s="31"/>
    </row>
    <row r="332" spans="1:7" ht="15" customHeight="1">
      <c r="A332" s="7" t="s">
        <v>28</v>
      </c>
      <c r="B332" s="68" t="s">
        <v>230</v>
      </c>
      <c r="C332" s="33"/>
      <c r="D332" s="33"/>
      <c r="E332" s="39"/>
      <c r="F332" s="39"/>
      <c r="G332" s="69" t="s">
        <v>37</v>
      </c>
    </row>
    <row r="333" spans="1:7" ht="15" customHeight="1">
      <c r="B333" s="32"/>
      <c r="C333" s="33"/>
      <c r="D333" s="33"/>
      <c r="E333" s="39"/>
      <c r="F333" s="39"/>
      <c r="G333" s="43"/>
    </row>
    <row r="334" spans="1:7" ht="15" customHeight="1">
      <c r="A334" s="7" t="s">
        <v>38</v>
      </c>
      <c r="B334" s="68" t="s">
        <v>231</v>
      </c>
      <c r="C334" s="33"/>
      <c r="D334" s="33"/>
      <c r="E334" s="39"/>
      <c r="F334" s="39"/>
      <c r="G334" s="69" t="s">
        <v>37</v>
      </c>
    </row>
    <row r="335" spans="1:7" ht="15" customHeight="1">
      <c r="B335" s="68"/>
      <c r="C335" s="33"/>
      <c r="D335" s="33"/>
      <c r="E335" s="39"/>
      <c r="F335" s="39"/>
      <c r="G335" s="69"/>
    </row>
    <row r="336" spans="1:7" ht="15" customHeight="1">
      <c r="B336" s="32" t="s">
        <v>42</v>
      </c>
      <c r="C336" s="33"/>
      <c r="D336" s="33"/>
      <c r="E336" s="39"/>
      <c r="F336" s="39"/>
      <c r="G336" s="69"/>
    </row>
    <row r="337" spans="1:7" ht="15" customHeight="1">
      <c r="B337" s="32"/>
      <c r="C337" s="33"/>
      <c r="D337" s="33"/>
      <c r="E337" s="39"/>
      <c r="F337" s="39"/>
      <c r="G337" s="43"/>
    </row>
    <row r="338" spans="1:7" ht="15" customHeight="1">
      <c r="A338" s="7" t="s">
        <v>29</v>
      </c>
      <c r="B338" s="32"/>
      <c r="C338" s="33" t="s">
        <v>232</v>
      </c>
      <c r="D338" s="33" t="s">
        <v>233</v>
      </c>
      <c r="E338" s="39" t="s">
        <v>234</v>
      </c>
      <c r="F338" s="34"/>
      <c r="G338" s="43"/>
    </row>
    <row r="339" spans="1:7" ht="15" customHeight="1">
      <c r="B339" s="32"/>
      <c r="C339" s="33"/>
      <c r="D339" s="33" t="str">
        <f t="shared" ref="D339:D348" si="7">LEFT(INDEX(D:D,ROW()-1),3)&amp;DEC2HEX(4+HEX2DEC(MID(INDEX(D:D,ROW()-1),4,7)),7)</f>
        <v>0x8008F18C</v>
      </c>
      <c r="E339" s="39" t="s">
        <v>235</v>
      </c>
      <c r="F339" s="34"/>
      <c r="G339" s="43"/>
    </row>
    <row r="340" spans="1:7" ht="15" customHeight="1">
      <c r="B340" s="32"/>
      <c r="C340" s="33"/>
      <c r="D340" s="33" t="str">
        <f t="shared" si="7"/>
        <v>0x8008F190</v>
      </c>
      <c r="E340" s="39" t="s">
        <v>78</v>
      </c>
      <c r="F340" s="34"/>
      <c r="G340" s="43"/>
    </row>
    <row r="341" spans="1:7" ht="15" customHeight="1">
      <c r="B341" s="32"/>
      <c r="C341" s="33"/>
      <c r="D341" s="33" t="str">
        <f t="shared" si="7"/>
        <v>0x8008F194</v>
      </c>
      <c r="E341" s="39" t="s">
        <v>236</v>
      </c>
      <c r="F341" s="34"/>
      <c r="G341" s="43"/>
    </row>
    <row r="342" spans="1:7" ht="15" customHeight="1">
      <c r="B342" s="32"/>
      <c r="C342" s="33"/>
      <c r="D342" s="33" t="str">
        <f t="shared" si="7"/>
        <v>0x8008F198</v>
      </c>
      <c r="E342" s="39" t="s">
        <v>78</v>
      </c>
      <c r="F342" s="34"/>
      <c r="G342" s="43"/>
    </row>
    <row r="343" spans="1:7" ht="15" customHeight="1">
      <c r="B343" s="32"/>
      <c r="C343" s="33"/>
      <c r="D343" s="33" t="str">
        <f t="shared" si="7"/>
        <v>0x8008F19C</v>
      </c>
      <c r="E343" s="39" t="s">
        <v>78</v>
      </c>
      <c r="F343" s="34"/>
      <c r="G343" s="43"/>
    </row>
    <row r="344" spans="1:7" ht="15" customHeight="1">
      <c r="B344" s="32"/>
      <c r="C344" s="33"/>
      <c r="D344" s="33" t="str">
        <f t="shared" si="7"/>
        <v>0x8008F1A0</v>
      </c>
      <c r="E344" s="39" t="s">
        <v>78</v>
      </c>
      <c r="F344" s="34"/>
      <c r="G344" s="43"/>
    </row>
    <row r="345" spans="1:7" ht="15" customHeight="1">
      <c r="B345" s="32"/>
      <c r="C345" s="33"/>
      <c r="D345" s="33" t="str">
        <f t="shared" si="7"/>
        <v>0x8008F1A4</v>
      </c>
      <c r="E345" s="39" t="s">
        <v>78</v>
      </c>
      <c r="F345" s="34"/>
      <c r="G345" s="43"/>
    </row>
    <row r="346" spans="1:7" ht="15" customHeight="1">
      <c r="B346" s="32"/>
      <c r="C346" s="33"/>
      <c r="D346" s="33" t="str">
        <f t="shared" si="7"/>
        <v>0x8008F1A8</v>
      </c>
      <c r="E346" s="39" t="s">
        <v>78</v>
      </c>
      <c r="F346" s="34"/>
      <c r="G346" s="43"/>
    </row>
    <row r="347" spans="1:7" ht="15" customHeight="1">
      <c r="B347" s="32"/>
      <c r="C347" s="33"/>
      <c r="D347" s="33" t="str">
        <f t="shared" si="7"/>
        <v>0x8008F1AC</v>
      </c>
      <c r="E347" s="39" t="s">
        <v>237</v>
      </c>
      <c r="F347" s="34"/>
      <c r="G347" s="43"/>
    </row>
    <row r="348" spans="1:7" ht="15" customHeight="1">
      <c r="B348" s="32"/>
      <c r="C348" s="33"/>
      <c r="D348" s="33" t="str">
        <f t="shared" si="7"/>
        <v>0x8008F1B0</v>
      </c>
      <c r="E348" s="39"/>
      <c r="F348" s="34"/>
      <c r="G348" s="43"/>
    </row>
    <row r="349" spans="1:7" ht="15" customHeight="1">
      <c r="B349" s="32"/>
      <c r="C349" s="33"/>
      <c r="D349" s="33"/>
      <c r="E349" s="39"/>
      <c r="F349" s="39"/>
      <c r="G349" s="43"/>
    </row>
    <row r="350" spans="1:7" ht="15" customHeight="1">
      <c r="B350" s="32"/>
      <c r="C350" s="33"/>
      <c r="D350" s="33"/>
      <c r="E350" s="39"/>
      <c r="F350" s="39"/>
      <c r="G350" s="43"/>
    </row>
    <row r="351" spans="1:7" ht="15" customHeight="1">
      <c r="A351" s="7" t="s">
        <v>28</v>
      </c>
      <c r="B351" s="42" t="s">
        <v>238</v>
      </c>
      <c r="G351" s="40" t="s">
        <v>37</v>
      </c>
    </row>
    <row r="353" spans="1:7" ht="15" customHeight="1">
      <c r="A353" s="7" t="s">
        <v>38</v>
      </c>
      <c r="B353" s="42" t="s">
        <v>239</v>
      </c>
      <c r="G353" s="40" t="s">
        <v>37</v>
      </c>
    </row>
    <row r="355" spans="1:7" ht="15" customHeight="1">
      <c r="B355" s="8" t="s">
        <v>42</v>
      </c>
    </row>
    <row r="357" spans="1:7" ht="15" customHeight="1">
      <c r="A357" s="7" t="s">
        <v>240</v>
      </c>
      <c r="B357" s="72" t="s">
        <v>241</v>
      </c>
    </row>
    <row r="358" spans="1:7" ht="15" customHeight="1">
      <c r="B358" s="72"/>
    </row>
    <row r="359" spans="1:7" ht="15" customHeight="1">
      <c r="B359" s="72" t="s">
        <v>242</v>
      </c>
    </row>
    <row r="360" spans="1:7" ht="15" customHeight="1">
      <c r="B360" s="72" t="s">
        <v>243</v>
      </c>
    </row>
    <row r="361" spans="1:7" ht="15" customHeight="1">
      <c r="B361" s="72"/>
    </row>
    <row r="362" spans="1:7" ht="15" customHeight="1">
      <c r="B362" s="72" t="s">
        <v>244</v>
      </c>
    </row>
    <row r="364" spans="1:7" ht="15" customHeight="1">
      <c r="A364" s="7" t="s">
        <v>29</v>
      </c>
      <c r="C364" s="9" t="s">
        <v>30</v>
      </c>
      <c r="D364" s="9" t="s">
        <v>245</v>
      </c>
      <c r="E364" t="s">
        <v>66</v>
      </c>
      <c r="F364" s="31"/>
    </row>
    <row r="365" spans="1:7" ht="15" customHeight="1">
      <c r="D365" s="9" t="str">
        <f t="shared" ref="D365:D377" si="8">LEFT(INDEX(D:D,ROW()-1),3)&amp;DEC2HEX(4+HEX2DEC(MID(INDEX(D:D,ROW()-1),4,7)),7)</f>
        <v>0x801865DC</v>
      </c>
      <c r="E365" t="s">
        <v>246</v>
      </c>
      <c r="F365" s="31"/>
    </row>
    <row r="366" spans="1:7" ht="15" customHeight="1">
      <c r="D366" s="9" t="str">
        <f t="shared" si="8"/>
        <v>0x801865E0</v>
      </c>
      <c r="E366" t="s">
        <v>247</v>
      </c>
      <c r="F366" s="31"/>
    </row>
    <row r="367" spans="1:7" ht="15" customHeight="1">
      <c r="D367" s="9" t="str">
        <f t="shared" si="8"/>
        <v>0x801865E4</v>
      </c>
      <c r="E367" t="s">
        <v>248</v>
      </c>
      <c r="F367" s="31"/>
    </row>
    <row r="368" spans="1:7" ht="15" customHeight="1">
      <c r="D368" s="9" t="str">
        <f t="shared" si="8"/>
        <v>0x801865E8</v>
      </c>
      <c r="E368" t="s">
        <v>249</v>
      </c>
      <c r="F368" s="31"/>
      <c r="G368" s="41" t="s">
        <v>250</v>
      </c>
    </row>
    <row r="369" spans="1:7" ht="15" customHeight="1">
      <c r="D369" s="9" t="str">
        <f t="shared" si="8"/>
        <v>0x801865EC</v>
      </c>
      <c r="E369" t="s">
        <v>251</v>
      </c>
      <c r="F369" s="31"/>
    </row>
    <row r="370" spans="1:7" ht="15" customHeight="1">
      <c r="D370" s="9" t="str">
        <f t="shared" si="8"/>
        <v>0x801865F0</v>
      </c>
      <c r="E370" t="s">
        <v>246</v>
      </c>
      <c r="F370" s="31"/>
    </row>
    <row r="371" spans="1:7" ht="15" customHeight="1">
      <c r="D371" s="9" t="str">
        <f t="shared" si="8"/>
        <v>0x801865F4</v>
      </c>
      <c r="E371" t="s">
        <v>252</v>
      </c>
      <c r="F371" s="31"/>
      <c r="G371" s="41" t="s">
        <v>253</v>
      </c>
    </row>
    <row r="372" spans="1:7" ht="15" customHeight="1">
      <c r="D372" s="9" t="str">
        <f t="shared" si="8"/>
        <v>0x801865F8</v>
      </c>
      <c r="E372" s="44" t="str">
        <f>"beq r0, r4, "&amp;D376</f>
        <v>beq r0, r4, 0x80186608</v>
      </c>
      <c r="F372" s="31"/>
    </row>
    <row r="373" spans="1:7" ht="15" customHeight="1">
      <c r="D373" s="9" t="str">
        <f t="shared" si="8"/>
        <v>0x801865FC</v>
      </c>
      <c r="E373" t="s">
        <v>254</v>
      </c>
      <c r="F373" s="31"/>
    </row>
    <row r="374" spans="1:7" ht="15" customHeight="1">
      <c r="D374" s="9" t="str">
        <f t="shared" si="8"/>
        <v>0x80186600</v>
      </c>
      <c r="E374" t="s">
        <v>255</v>
      </c>
      <c r="F374" s="31"/>
    </row>
    <row r="375" spans="1:7" ht="15" customHeight="1">
      <c r="D375" s="9" t="str">
        <f t="shared" si="8"/>
        <v>0x80186604</v>
      </c>
      <c r="E375" t="s">
        <v>256</v>
      </c>
      <c r="F375" s="31"/>
    </row>
    <row r="376" spans="1:7" ht="15" customHeight="1">
      <c r="D376" s="48" t="str">
        <f t="shared" si="8"/>
        <v>0x80186608</v>
      </c>
      <c r="E376" t="s">
        <v>257</v>
      </c>
      <c r="F376" s="31"/>
    </row>
    <row r="377" spans="1:7" ht="15" customHeight="1">
      <c r="D377" s="9" t="str">
        <f t="shared" si="8"/>
        <v>0x8018660C</v>
      </c>
      <c r="F377" s="31"/>
    </row>
    <row r="380" spans="1:7" ht="15" customHeight="1">
      <c r="A380" s="7" t="s">
        <v>28</v>
      </c>
      <c r="B380" s="42" t="s">
        <v>258</v>
      </c>
      <c r="G380" s="40" t="s">
        <v>37</v>
      </c>
    </row>
    <row r="382" spans="1:7" ht="15" customHeight="1">
      <c r="A382" s="7" t="s">
        <v>38</v>
      </c>
      <c r="B382" s="8" t="s">
        <v>42</v>
      </c>
    </row>
    <row r="384" spans="1:7" ht="15" customHeight="1">
      <c r="A384" s="7" t="s">
        <v>29</v>
      </c>
      <c r="C384" s="9" t="s">
        <v>30</v>
      </c>
      <c r="D384" s="9" t="s">
        <v>259</v>
      </c>
      <c r="E384" t="s">
        <v>78</v>
      </c>
      <c r="F384" s="31"/>
    </row>
    <row r="385" spans="1:7" ht="15" customHeight="1">
      <c r="D385" s="9" t="str">
        <f>LEFT(INDEX(D:D,ROW()-1),3)&amp;DEC2HEX(4+HEX2DEC(MID(INDEX(D:D,ROW()-1),4,7)),7)</f>
        <v>0x801850CC</v>
      </c>
      <c r="E385" t="s">
        <v>78</v>
      </c>
      <c r="F385" s="31"/>
    </row>
    <row r="386" spans="1:7" ht="15" customHeight="1">
      <c r="D386" s="9" t="str">
        <f>LEFT(INDEX(D:D,ROW()-1),3)&amp;DEC2HEX(4+HEX2DEC(MID(INDEX(D:D,ROW()-1),4,7)),7)</f>
        <v>0x801850D0</v>
      </c>
      <c r="E386" t="s">
        <v>78</v>
      </c>
      <c r="F386" s="31"/>
    </row>
    <row r="387" spans="1:7" ht="15" customHeight="1">
      <c r="D387" s="9" t="str">
        <f>LEFT(INDEX(D:D,ROW()-1),3)&amp;DEC2HEX(4+HEX2DEC(MID(INDEX(D:D,ROW()-1),4,7)),7)</f>
        <v>0x801850D4</v>
      </c>
      <c r="F387" s="31"/>
    </row>
    <row r="390" spans="1:7" ht="15" customHeight="1">
      <c r="A390" s="7" t="s">
        <v>28</v>
      </c>
      <c r="B390" s="42" t="s">
        <v>260</v>
      </c>
      <c r="G390" s="40" t="s">
        <v>37</v>
      </c>
    </row>
    <row r="392" spans="1:7" ht="15" customHeight="1">
      <c r="A392" s="7" t="s">
        <v>38</v>
      </c>
      <c r="B392" s="42" t="s">
        <v>261</v>
      </c>
      <c r="G392" s="40" t="s">
        <v>37</v>
      </c>
    </row>
    <row r="394" spans="1:7" ht="15" customHeight="1">
      <c r="B394" s="8" t="s">
        <v>42</v>
      </c>
    </row>
    <row r="396" spans="1:7" ht="15" customHeight="1">
      <c r="A396" s="7" t="s">
        <v>29</v>
      </c>
      <c r="C396" s="9" t="s">
        <v>30</v>
      </c>
      <c r="D396" s="9" t="s">
        <v>262</v>
      </c>
      <c r="E396" t="s">
        <v>263</v>
      </c>
      <c r="F396" s="31"/>
    </row>
    <row r="397" spans="1:7" ht="15" customHeight="1">
      <c r="D397" s="9" t="str">
        <f>LEFT(INDEX(D:D,ROW()-1),3)&amp;DEC2HEX(4+HEX2DEC(MID(INDEX(D:D,ROW()-1),4,7)),7)</f>
        <v>0x801316C8</v>
      </c>
      <c r="E397" t="s">
        <v>264</v>
      </c>
      <c r="F397" s="31"/>
    </row>
    <row r="398" spans="1:7" ht="15" customHeight="1">
      <c r="D398" s="9" t="str">
        <f>LEFT(INDEX(D:D,ROW()-1),3)&amp;DEC2HEX(4+HEX2DEC(MID(INDEX(D:D,ROW()-1),4,7)),7)</f>
        <v>0x801316CC</v>
      </c>
      <c r="E398" s="65" t="str">
        <f>"j "&amp;D443</f>
        <v>j 0x80150338</v>
      </c>
      <c r="F398" s="31"/>
    </row>
    <row r="399" spans="1:7" ht="15" customHeight="1">
      <c r="D399" s="9" t="str">
        <f>LEFT(INDEX(D:D,ROW()-1),3)&amp;DEC2HEX(4+HEX2DEC(MID(INDEX(D:D,ROW()-1),4,7)),7)</f>
        <v>0x801316D0</v>
      </c>
      <c r="E399" t="s">
        <v>265</v>
      </c>
      <c r="F399" s="31"/>
    </row>
    <row r="400" spans="1:7" ht="15" customHeight="1">
      <c r="D400" s="73" t="str">
        <f>LEFT(INDEX(D:D,ROW()-1),3)&amp;DEC2HEX(4+HEX2DEC(MID(INDEX(D:D,ROW()-1),4,7)),7)</f>
        <v>0x801316D4</v>
      </c>
      <c r="F400" s="31"/>
    </row>
    <row r="402" spans="1:6" ht="15" customHeight="1">
      <c r="A402" s="7" t="s">
        <v>29</v>
      </c>
      <c r="C402" s="9" t="s">
        <v>30</v>
      </c>
      <c r="D402" s="9" t="s">
        <v>266</v>
      </c>
      <c r="E402" s="67" t="str">
        <f>"j "&amp;D448</f>
        <v>j 0x8015034C</v>
      </c>
      <c r="F402" s="31"/>
    </row>
    <row r="403" spans="1:6" ht="15" customHeight="1">
      <c r="D403" s="9" t="str">
        <f>LEFT(INDEX(D:D,ROW()-1),3)&amp;DEC2HEX(4+HEX2DEC(MID(INDEX(D:D,ROW()-1),4,7)),7)</f>
        <v>0x80131340</v>
      </c>
      <c r="F403" s="31"/>
    </row>
    <row r="405" spans="1:6" ht="15" customHeight="1">
      <c r="A405" s="7" t="s">
        <v>29</v>
      </c>
      <c r="C405" s="9" t="s">
        <v>30</v>
      </c>
      <c r="D405" s="9" t="s">
        <v>267</v>
      </c>
      <c r="E405" s="74" t="str">
        <f>"j "&amp;D473</f>
        <v>j 0x801503B0</v>
      </c>
      <c r="F405" s="31"/>
    </row>
    <row r="406" spans="1:6" ht="15" customHeight="1">
      <c r="D406" s="9" t="str">
        <f>LEFT(INDEX(D:D,ROW()-1),3)&amp;DEC2HEX(4+HEX2DEC(MID(INDEX(D:D,ROW()-1),4,7)),7)</f>
        <v>0x8012FBCC</v>
      </c>
      <c r="E406" t="s">
        <v>268</v>
      </c>
      <c r="F406" s="31"/>
    </row>
    <row r="407" spans="1:6" ht="15" customHeight="1">
      <c r="D407" s="75" t="str">
        <f>LEFT(INDEX(D:D,ROW()-1),3)&amp;DEC2HEX(4+HEX2DEC(MID(INDEX(D:D,ROW()-1),4,7)),7)</f>
        <v>0x8012FBD0</v>
      </c>
      <c r="F407" s="31"/>
    </row>
    <row r="409" spans="1:6" ht="15" customHeight="1">
      <c r="A409" s="7" t="s">
        <v>29</v>
      </c>
      <c r="C409" s="9" t="s">
        <v>30</v>
      </c>
      <c r="D409" s="9" t="s">
        <v>269</v>
      </c>
      <c r="E409" s="76" t="str">
        <f>"j "&amp;D457</f>
        <v>j 0x80150370</v>
      </c>
      <c r="F409" s="31"/>
    </row>
    <row r="410" spans="1:6" ht="15" customHeight="1">
      <c r="D410" s="9" t="str">
        <f t="shared" ref="D410:D421" si="9">LEFT(INDEX(D:D,ROW()-1),3)&amp;DEC2HEX(4+HEX2DEC(MID(INDEX(D:D,ROW()-1),4,7)),7)</f>
        <v>0x801326F4</v>
      </c>
      <c r="E410" t="s">
        <v>270</v>
      </c>
      <c r="F410" s="31"/>
    </row>
    <row r="411" spans="1:6" ht="15" customHeight="1">
      <c r="D411" s="77" t="str">
        <f t="shared" si="9"/>
        <v>0x801326F8</v>
      </c>
      <c r="E411" t="s">
        <v>271</v>
      </c>
      <c r="F411" s="31"/>
    </row>
    <row r="412" spans="1:6" ht="15" customHeight="1">
      <c r="D412" s="9" t="str">
        <f t="shared" si="9"/>
        <v>0x801326FC</v>
      </c>
      <c r="E412" s="78" t="str">
        <f>"bne r8, r0, "&amp;D415</f>
        <v>bne r8, r0, 0x80132708</v>
      </c>
      <c r="F412" s="31"/>
    </row>
    <row r="413" spans="1:6" ht="15" customHeight="1">
      <c r="D413" s="9" t="str">
        <f t="shared" si="9"/>
        <v>0x80132700</v>
      </c>
      <c r="E413" t="s">
        <v>272</v>
      </c>
      <c r="F413" s="31"/>
    </row>
    <row r="414" spans="1:6" ht="15" customHeight="1">
      <c r="D414" s="9" t="str">
        <f t="shared" si="9"/>
        <v>0x80132704</v>
      </c>
      <c r="E414" t="s">
        <v>273</v>
      </c>
      <c r="F414" s="31"/>
    </row>
    <row r="415" spans="1:6" ht="15" customHeight="1">
      <c r="D415" s="79" t="str">
        <f t="shared" si="9"/>
        <v>0x80132708</v>
      </c>
      <c r="E415" t="s">
        <v>274</v>
      </c>
      <c r="F415" s="31"/>
    </row>
    <row r="416" spans="1:6" ht="15" customHeight="1">
      <c r="D416" s="9" t="str">
        <f t="shared" si="9"/>
        <v>0x8013270C</v>
      </c>
      <c r="E416" t="s">
        <v>275</v>
      </c>
      <c r="F416" s="31"/>
    </row>
    <row r="417" spans="1:6" ht="15" customHeight="1">
      <c r="D417" s="9" t="str">
        <f t="shared" si="9"/>
        <v>0x80132710</v>
      </c>
      <c r="E417" t="s">
        <v>276</v>
      </c>
      <c r="F417" s="31"/>
    </row>
    <row r="418" spans="1:6" ht="15" customHeight="1">
      <c r="D418" s="9" t="str">
        <f t="shared" si="9"/>
        <v>0x80132714</v>
      </c>
      <c r="E418" t="s">
        <v>277</v>
      </c>
      <c r="F418" s="31"/>
    </row>
    <row r="419" spans="1:6" ht="15" customHeight="1">
      <c r="D419" s="9" t="str">
        <f t="shared" si="9"/>
        <v>0x80132718</v>
      </c>
      <c r="E419" t="s">
        <v>278</v>
      </c>
      <c r="F419" s="31"/>
    </row>
    <row r="420" spans="1:6" ht="15" customHeight="1">
      <c r="D420" s="9" t="str">
        <f t="shared" si="9"/>
        <v>0x8013271C</v>
      </c>
      <c r="E420" t="s">
        <v>279</v>
      </c>
      <c r="F420" s="31"/>
    </row>
    <row r="421" spans="1:6" ht="15" customHeight="1">
      <c r="D421" s="9" t="str">
        <f t="shared" si="9"/>
        <v>0x80132720</v>
      </c>
      <c r="F421" s="31"/>
    </row>
    <row r="423" spans="1:6" ht="15" customHeight="1">
      <c r="A423" s="7" t="s">
        <v>29</v>
      </c>
      <c r="C423" s="9" t="s">
        <v>280</v>
      </c>
      <c r="D423" s="9" t="s">
        <v>281</v>
      </c>
      <c r="E423" s="80" t="str">
        <f>"jal "&amp;D461</f>
        <v>jal 0x80150380</v>
      </c>
      <c r="F423" s="31"/>
    </row>
    <row r="424" spans="1:6" ht="15" customHeight="1">
      <c r="D424" s="9" t="str">
        <f>LEFT(INDEX(D:D,ROW()-1),3)&amp;DEC2HEX(4+HEX2DEC(MID(INDEX(D:D,ROW()-1),4,7)),7)</f>
        <v>0x801BF214</v>
      </c>
      <c r="E424" t="s">
        <v>274</v>
      </c>
      <c r="F424" s="31"/>
    </row>
    <row r="425" spans="1:6" ht="15" customHeight="1">
      <c r="D425" s="9" t="str">
        <f>LEFT(INDEX(D:D,ROW()-1),3)&amp;DEC2HEX(4+HEX2DEC(MID(INDEX(D:D,ROW()-1),4,7)),7)</f>
        <v>0x801BF218</v>
      </c>
      <c r="F425" s="31"/>
    </row>
    <row r="427" spans="1:6" ht="15" customHeight="1">
      <c r="A427" s="7" t="s">
        <v>29</v>
      </c>
      <c r="C427" s="9" t="s">
        <v>280</v>
      </c>
      <c r="D427" s="9" t="s">
        <v>282</v>
      </c>
      <c r="E427" s="80" t="str">
        <f>"jal "&amp;D461</f>
        <v>jal 0x80150380</v>
      </c>
      <c r="F427" s="31"/>
    </row>
    <row r="428" spans="1:6" ht="15" customHeight="1">
      <c r="D428" s="9" t="str">
        <f>LEFT(INDEX(D:D,ROW()-1),3)&amp;DEC2HEX(4+HEX2DEC(MID(INDEX(D:D,ROW()-1),4,7)),7)</f>
        <v>0x801BF25C</v>
      </c>
      <c r="E428" t="s">
        <v>274</v>
      </c>
      <c r="F428" s="31"/>
    </row>
    <row r="429" spans="1:6" ht="15" customHeight="1">
      <c r="D429" s="9" t="str">
        <f>LEFT(INDEX(D:D,ROW()-1),3)&amp;DEC2HEX(4+HEX2DEC(MID(INDEX(D:D,ROW()-1),4,7)),7)</f>
        <v>0x801BF260</v>
      </c>
      <c r="F429" s="31"/>
    </row>
    <row r="431" spans="1:6" ht="15" customHeight="1">
      <c r="A431" s="7" t="s">
        <v>29</v>
      </c>
      <c r="C431" s="9" t="s">
        <v>280</v>
      </c>
      <c r="D431" s="9" t="s">
        <v>283</v>
      </c>
      <c r="E431" s="80" t="str">
        <f>"jal "&amp;D461</f>
        <v>jal 0x80150380</v>
      </c>
      <c r="F431" s="31"/>
    </row>
    <row r="432" spans="1:6" ht="15" customHeight="1">
      <c r="D432" s="9" t="str">
        <f>LEFT(INDEX(D:D,ROW()-1),3)&amp;DEC2HEX(4+HEX2DEC(MID(INDEX(D:D,ROW()-1),4,7)),7)</f>
        <v>0x801BF2A4</v>
      </c>
      <c r="E432" t="s">
        <v>274</v>
      </c>
      <c r="F432" s="31"/>
    </row>
    <row r="433" spans="1:6" ht="15" customHeight="1">
      <c r="D433" s="9" t="str">
        <f>LEFT(INDEX(D:D,ROW()-1),3)&amp;DEC2HEX(4+HEX2DEC(MID(INDEX(D:D,ROW()-1),4,7)),7)</f>
        <v>0x801BF2A8</v>
      </c>
      <c r="F433" s="31"/>
    </row>
    <row r="435" spans="1:6" ht="15" customHeight="1">
      <c r="A435" s="7" t="s">
        <v>29</v>
      </c>
      <c r="C435" s="9" t="s">
        <v>280</v>
      </c>
      <c r="D435" s="9" t="s">
        <v>284</v>
      </c>
      <c r="E435" s="80" t="str">
        <f>"jal "&amp;D461</f>
        <v>jal 0x80150380</v>
      </c>
      <c r="F435" s="31"/>
    </row>
    <row r="436" spans="1:6" ht="15" customHeight="1">
      <c r="D436" s="9" t="str">
        <f>LEFT(INDEX(D:D,ROW()-1),3)&amp;DEC2HEX(4+HEX2DEC(MID(INDEX(D:D,ROW()-1),4,7)),7)</f>
        <v>0x801BF2E8</v>
      </c>
      <c r="E436" t="s">
        <v>274</v>
      </c>
      <c r="F436" s="31"/>
    </row>
    <row r="437" spans="1:6" ht="15" customHeight="1">
      <c r="D437" s="9" t="str">
        <f>LEFT(INDEX(D:D,ROW()-1),3)&amp;DEC2HEX(4+HEX2DEC(MID(INDEX(D:D,ROW()-1),4,7)),7)</f>
        <v>0x801BF2EC</v>
      </c>
      <c r="F437" s="31"/>
    </row>
    <row r="439" spans="1:6" ht="15" customHeight="1">
      <c r="A439" s="7" t="s">
        <v>29</v>
      </c>
      <c r="C439" s="9" t="s">
        <v>280</v>
      </c>
      <c r="D439" s="9" t="s">
        <v>285</v>
      </c>
      <c r="E439" s="80" t="str">
        <f>"jal "&amp;D461</f>
        <v>jal 0x80150380</v>
      </c>
      <c r="F439" s="31"/>
    </row>
    <row r="440" spans="1:6" ht="15" customHeight="1">
      <c r="D440" s="9" t="str">
        <f>LEFT(INDEX(D:D,ROW()-1),3)&amp;DEC2HEX(4+HEX2DEC(MID(INDEX(D:D,ROW()-1),4,7)),7)</f>
        <v>0x801BF324</v>
      </c>
      <c r="E440" t="s">
        <v>274</v>
      </c>
      <c r="F440" s="31"/>
    </row>
    <row r="441" spans="1:6" ht="15" customHeight="1">
      <c r="D441" s="9" t="str">
        <f>LEFT(INDEX(D:D,ROW()-1),3)&amp;DEC2HEX(4+HEX2DEC(MID(INDEX(D:D,ROW()-1),4,7)),7)</f>
        <v>0x801BF328</v>
      </c>
      <c r="F441" s="31"/>
    </row>
    <row r="443" spans="1:6" ht="15" customHeight="1">
      <c r="A443" s="7" t="s">
        <v>29</v>
      </c>
      <c r="C443" s="9" t="s">
        <v>30</v>
      </c>
      <c r="D443" s="58" t="str">
        <f>D796</f>
        <v>0x80150338</v>
      </c>
      <c r="E443" t="s">
        <v>286</v>
      </c>
      <c r="F443" s="31"/>
    </row>
    <row r="444" spans="1:6" ht="15" customHeight="1">
      <c r="D444" s="9" t="str">
        <f t="shared" ref="D444:D483" si="10">LEFT(INDEX(D:D,ROW()-1),3)&amp;DEC2HEX(4+HEX2DEC(MID(INDEX(D:D,ROW()-1),4,7)),7)</f>
        <v>0x8015033C</v>
      </c>
      <c r="E444" t="s">
        <v>287</v>
      </c>
      <c r="F444" s="31"/>
    </row>
    <row r="445" spans="1:6" ht="15" customHeight="1">
      <c r="D445" s="9" t="str">
        <f t="shared" si="10"/>
        <v>0x80150340</v>
      </c>
      <c r="E445" t="s">
        <v>288</v>
      </c>
      <c r="F445" s="31"/>
    </row>
    <row r="446" spans="1:6" ht="15" customHeight="1">
      <c r="D446" s="9" t="str">
        <f t="shared" si="10"/>
        <v>0x80150344</v>
      </c>
      <c r="E446" s="81" t="str">
        <f>"j "&amp;D400</f>
        <v>j 0x801316D4</v>
      </c>
      <c r="F446" s="31"/>
    </row>
    <row r="447" spans="1:6" ht="15" customHeight="1">
      <c r="D447" s="9" t="str">
        <f t="shared" si="10"/>
        <v>0x80150348</v>
      </c>
      <c r="E447" t="s">
        <v>289</v>
      </c>
      <c r="F447" s="31"/>
    </row>
    <row r="448" spans="1:6" ht="15" customHeight="1">
      <c r="D448" s="60" t="str">
        <f t="shared" si="10"/>
        <v>0x8015034C</v>
      </c>
      <c r="E448" t="s">
        <v>268</v>
      </c>
      <c r="F448" s="31"/>
    </row>
    <row r="449" spans="4:6" ht="15" customHeight="1">
      <c r="D449" s="9" t="str">
        <f t="shared" si="10"/>
        <v>0x80150350</v>
      </c>
      <c r="E449" t="s">
        <v>290</v>
      </c>
      <c r="F449" s="31"/>
    </row>
    <row r="450" spans="4:6" ht="15" customHeight="1">
      <c r="D450" s="9" t="str">
        <f t="shared" si="10"/>
        <v>0x80150354</v>
      </c>
      <c r="E450" t="s">
        <v>291</v>
      </c>
      <c r="F450" s="31"/>
    </row>
    <row r="451" spans="4:6" ht="15" customHeight="1">
      <c r="D451" s="9" t="str">
        <f t="shared" si="10"/>
        <v>0x80150358</v>
      </c>
      <c r="E451" t="s">
        <v>292</v>
      </c>
      <c r="F451" s="31"/>
    </row>
    <row r="452" spans="4:6" ht="15" customHeight="1">
      <c r="D452" s="9" t="str">
        <f t="shared" si="10"/>
        <v>0x8015035C</v>
      </c>
      <c r="E452" s="70" t="str">
        <f>"beq r2, r0, "&amp;D455</f>
        <v>beq r2, r0, 0x80150368</v>
      </c>
      <c r="F452" s="31"/>
    </row>
    <row r="453" spans="4:6" ht="15" customHeight="1">
      <c r="D453" s="9" t="str">
        <f t="shared" si="10"/>
        <v>0x80150360</v>
      </c>
      <c r="E453" t="s">
        <v>293</v>
      </c>
      <c r="F453" s="31"/>
    </row>
    <row r="454" spans="4:6" ht="15" customHeight="1">
      <c r="D454" s="9" t="str">
        <f t="shared" si="10"/>
        <v>0x80150364</v>
      </c>
      <c r="E454" t="s">
        <v>294</v>
      </c>
      <c r="F454" s="31"/>
    </row>
    <row r="455" spans="4:6" ht="15" customHeight="1">
      <c r="D455" s="71" t="str">
        <f t="shared" si="10"/>
        <v>0x80150368</v>
      </c>
      <c r="E455" t="s">
        <v>295</v>
      </c>
      <c r="F455" s="31"/>
    </row>
    <row r="456" spans="4:6" ht="15" customHeight="1">
      <c r="D456" s="9" t="str">
        <f t="shared" si="10"/>
        <v>0x8015036C</v>
      </c>
      <c r="E456" t="s">
        <v>78</v>
      </c>
      <c r="F456" s="31"/>
    </row>
    <row r="457" spans="4:6" ht="15" customHeight="1">
      <c r="D457" s="82" t="str">
        <f t="shared" si="10"/>
        <v>0x80150370</v>
      </c>
      <c r="E457" t="s">
        <v>296</v>
      </c>
      <c r="F457" s="31"/>
    </row>
    <row r="458" spans="4:6" ht="15" customHeight="1">
      <c r="D458" s="9" t="str">
        <f t="shared" si="10"/>
        <v>0x80150374</v>
      </c>
      <c r="E458" t="s">
        <v>297</v>
      </c>
      <c r="F458" s="31"/>
    </row>
    <row r="459" spans="4:6" ht="15" customHeight="1">
      <c r="D459" s="9" t="str">
        <f t="shared" si="10"/>
        <v>0x80150378</v>
      </c>
      <c r="E459" s="83" t="str">
        <f>"j "&amp;D411</f>
        <v>j 0x801326F8</v>
      </c>
      <c r="F459" s="31"/>
    </row>
    <row r="460" spans="4:6" ht="15" customHeight="1">
      <c r="D460" s="9" t="str">
        <f t="shared" si="10"/>
        <v>0x8015037C</v>
      </c>
      <c r="E460" t="s">
        <v>78</v>
      </c>
      <c r="F460" s="31"/>
    </row>
    <row r="461" spans="4:6" ht="15" customHeight="1">
      <c r="D461" s="84" t="str">
        <f t="shared" si="10"/>
        <v>0x80150380</v>
      </c>
      <c r="E461" t="s">
        <v>298</v>
      </c>
      <c r="F461" s="31"/>
    </row>
    <row r="462" spans="4:6" ht="15" customHeight="1">
      <c r="D462" s="9" t="str">
        <f t="shared" si="10"/>
        <v>0x80150384</v>
      </c>
      <c r="E462" t="s">
        <v>78</v>
      </c>
      <c r="F462" s="31"/>
    </row>
    <row r="463" spans="4:6" ht="15" customHeight="1">
      <c r="D463" s="9" t="str">
        <f t="shared" si="10"/>
        <v>0x80150388</v>
      </c>
      <c r="E463" s="85" t="str">
        <f>"bne r3, r0, "&amp;D471</f>
        <v>bne r3, r0, 0x801503A8</v>
      </c>
      <c r="F463" s="31"/>
    </row>
    <row r="464" spans="4:6" ht="15" customHeight="1">
      <c r="D464" s="9" t="str">
        <f t="shared" si="10"/>
        <v>0x8015038C</v>
      </c>
      <c r="E464" t="s">
        <v>268</v>
      </c>
      <c r="F464" s="31"/>
    </row>
    <row r="465" spans="4:6" ht="15" customHeight="1">
      <c r="D465" s="9" t="str">
        <f t="shared" si="10"/>
        <v>0x80150390</v>
      </c>
      <c r="E465" t="s">
        <v>290</v>
      </c>
      <c r="F465" s="31"/>
    </row>
    <row r="466" spans="4:6" ht="15" customHeight="1">
      <c r="D466" s="9" t="str">
        <f t="shared" si="10"/>
        <v>0x80150394</v>
      </c>
      <c r="E466" t="s">
        <v>78</v>
      </c>
      <c r="F466" s="31"/>
    </row>
    <row r="467" spans="4:6" ht="15" customHeight="1">
      <c r="D467" s="9" t="str">
        <f t="shared" si="10"/>
        <v>0x80150398</v>
      </c>
      <c r="E467" t="s">
        <v>292</v>
      </c>
      <c r="F467" s="31"/>
    </row>
    <row r="468" spans="4:6" ht="15" customHeight="1">
      <c r="D468" s="9" t="str">
        <f t="shared" si="10"/>
        <v>0x8015039C</v>
      </c>
      <c r="E468" s="85" t="str">
        <f>"beq r2, r0, "&amp;D471</f>
        <v>beq r2, r0, 0x801503A8</v>
      </c>
      <c r="F468" s="31"/>
    </row>
    <row r="469" spans="4:6" ht="15" customHeight="1">
      <c r="D469" s="9" t="str">
        <f t="shared" si="10"/>
        <v>0x801503A0</v>
      </c>
      <c r="E469" t="s">
        <v>78</v>
      </c>
      <c r="F469" s="31"/>
    </row>
    <row r="470" spans="4:6" ht="15" customHeight="1">
      <c r="D470" s="9" t="str">
        <f t="shared" si="10"/>
        <v>0x801503A4</v>
      </c>
      <c r="E470" t="s">
        <v>299</v>
      </c>
      <c r="F470" s="31"/>
    </row>
    <row r="471" spans="4:6" ht="15" customHeight="1">
      <c r="D471" s="86" t="str">
        <f t="shared" si="10"/>
        <v>0x801503A8</v>
      </c>
      <c r="E471" t="s">
        <v>111</v>
      </c>
      <c r="F471" s="31"/>
    </row>
    <row r="472" spans="4:6" ht="15" customHeight="1">
      <c r="D472" s="9" t="str">
        <f t="shared" si="10"/>
        <v>0x801503AC</v>
      </c>
      <c r="E472" t="s">
        <v>300</v>
      </c>
      <c r="F472" s="31"/>
    </row>
    <row r="473" spans="4:6" ht="15" customHeight="1">
      <c r="D473" s="87" t="str">
        <f t="shared" si="10"/>
        <v>0x801503B0</v>
      </c>
      <c r="E473" t="s">
        <v>290</v>
      </c>
      <c r="F473" s="31"/>
    </row>
    <row r="474" spans="4:6" ht="15" customHeight="1">
      <c r="D474" s="9" t="str">
        <f t="shared" si="10"/>
        <v>0x801503B4</v>
      </c>
      <c r="E474" t="s">
        <v>78</v>
      </c>
      <c r="F474" s="31"/>
    </row>
    <row r="475" spans="4:6" ht="15" customHeight="1">
      <c r="D475" s="9" t="str">
        <f t="shared" si="10"/>
        <v>0x801503B8</v>
      </c>
      <c r="E475" t="s">
        <v>292</v>
      </c>
      <c r="F475" s="31"/>
    </row>
    <row r="476" spans="4:6" ht="15" customHeight="1">
      <c r="D476" s="9" t="str">
        <f t="shared" si="10"/>
        <v>0x801503BC</v>
      </c>
      <c r="E476" s="88" t="str">
        <f>"beq r2, r0, "&amp;D481</f>
        <v>beq r2, r0, 0x801503D0</v>
      </c>
      <c r="F476" s="31"/>
    </row>
    <row r="477" spans="4:6" ht="15" customHeight="1">
      <c r="D477" s="9" t="str">
        <f t="shared" si="10"/>
        <v>0x801503C0</v>
      </c>
      <c r="E477" t="s">
        <v>301</v>
      </c>
      <c r="F477" s="31"/>
    </row>
    <row r="478" spans="4:6" ht="15" customHeight="1">
      <c r="D478" s="9" t="str">
        <f t="shared" si="10"/>
        <v>0x801503C4</v>
      </c>
      <c r="E478" t="s">
        <v>302</v>
      </c>
      <c r="F478" s="31"/>
    </row>
    <row r="479" spans="4:6" ht="15" customHeight="1">
      <c r="D479" s="9" t="str">
        <f t="shared" si="10"/>
        <v>0x801503C8</v>
      </c>
      <c r="E479" t="s">
        <v>274</v>
      </c>
      <c r="F479" s="31"/>
    </row>
    <row r="480" spans="4:6" ht="15" customHeight="1">
      <c r="D480" s="9" t="str">
        <f t="shared" si="10"/>
        <v>0x801503CC</v>
      </c>
      <c r="E480" t="s">
        <v>303</v>
      </c>
      <c r="F480" s="31"/>
    </row>
    <row r="481" spans="1:7" ht="15" customHeight="1">
      <c r="D481" s="89" t="str">
        <f t="shared" si="10"/>
        <v>0x801503D0</v>
      </c>
      <c r="E481" s="90" t="str">
        <f>"j "&amp;D407</f>
        <v>j 0x8012FBD0</v>
      </c>
      <c r="F481" s="31"/>
    </row>
    <row r="482" spans="1:7" ht="15" customHeight="1">
      <c r="D482" s="9" t="str">
        <f t="shared" si="10"/>
        <v>0x801503D4</v>
      </c>
      <c r="E482" t="s">
        <v>304</v>
      </c>
      <c r="F482" s="31"/>
    </row>
    <row r="483" spans="1:7" ht="15" customHeight="1">
      <c r="D483" s="9" t="str">
        <f t="shared" si="10"/>
        <v>0x801503D8</v>
      </c>
      <c r="F483" s="31"/>
    </row>
    <row r="486" spans="1:7" ht="15" customHeight="1">
      <c r="A486" s="7" t="s">
        <v>28</v>
      </c>
      <c r="B486" s="42" t="s">
        <v>305</v>
      </c>
      <c r="G486" s="40" t="s">
        <v>37</v>
      </c>
    </row>
    <row r="488" spans="1:7" ht="15" customHeight="1">
      <c r="A488" s="7" t="s">
        <v>38</v>
      </c>
      <c r="B488" s="42" t="s">
        <v>306</v>
      </c>
      <c r="G488" s="40" t="s">
        <v>37</v>
      </c>
    </row>
    <row r="489" spans="1:7" ht="15" customHeight="1">
      <c r="B489" s="8" t="s">
        <v>307</v>
      </c>
      <c r="G489" s="40" t="s">
        <v>37</v>
      </c>
    </row>
    <row r="490" spans="1:7" ht="15" customHeight="1">
      <c r="B490" s="42" t="s">
        <v>37</v>
      </c>
      <c r="G490" s="40" t="s">
        <v>37</v>
      </c>
    </row>
    <row r="491" spans="1:7" ht="15" customHeight="1">
      <c r="B491" s="42" t="s">
        <v>308</v>
      </c>
      <c r="G491" s="40" t="s">
        <v>37</v>
      </c>
    </row>
    <row r="492" spans="1:7" ht="15" customHeight="1">
      <c r="B492" s="42" t="s">
        <v>309</v>
      </c>
      <c r="G492" s="40" t="s">
        <v>37</v>
      </c>
    </row>
    <row r="493" spans="1:7" ht="15" customHeight="1">
      <c r="B493" s="42" t="s">
        <v>310</v>
      </c>
      <c r="G493" s="40" t="s">
        <v>37</v>
      </c>
    </row>
    <row r="494" spans="1:7" ht="15" customHeight="1">
      <c r="B494" s="42" t="s">
        <v>311</v>
      </c>
      <c r="G494" s="40" t="s">
        <v>37</v>
      </c>
    </row>
    <row r="495" spans="1:7" ht="15" customHeight="1">
      <c r="B495" s="42" t="s">
        <v>312</v>
      </c>
      <c r="G495" s="40" t="s">
        <v>37</v>
      </c>
    </row>
    <row r="496" spans="1:7" ht="15" customHeight="1">
      <c r="B496" s="42" t="s">
        <v>313</v>
      </c>
      <c r="G496" s="40" t="s">
        <v>37</v>
      </c>
    </row>
    <row r="497" spans="1:7" ht="15" customHeight="1">
      <c r="B497" s="42" t="s">
        <v>314</v>
      </c>
      <c r="G497" s="40" t="s">
        <v>37</v>
      </c>
    </row>
    <row r="498" spans="1:7" ht="15" customHeight="1">
      <c r="B498" s="42" t="s">
        <v>315</v>
      </c>
      <c r="G498" s="40" t="s">
        <v>37</v>
      </c>
    </row>
    <row r="499" spans="1:7" ht="15" customHeight="1">
      <c r="B499" s="42" t="s">
        <v>316</v>
      </c>
      <c r="G499" s="40" t="s">
        <v>37</v>
      </c>
    </row>
    <row r="500" spans="1:7" ht="15" customHeight="1">
      <c r="B500" s="42" t="s">
        <v>317</v>
      </c>
      <c r="G500" s="40" t="s">
        <v>37</v>
      </c>
    </row>
    <row r="501" spans="1:7" ht="15" customHeight="1">
      <c r="B501" s="42" t="s">
        <v>318</v>
      </c>
      <c r="G501" s="40" t="s">
        <v>37</v>
      </c>
    </row>
    <row r="502" spans="1:7" ht="15" customHeight="1">
      <c r="B502" s="42" t="s">
        <v>319</v>
      </c>
      <c r="G502" s="40" t="s">
        <v>37</v>
      </c>
    </row>
    <row r="503" spans="1:7" ht="15" customHeight="1">
      <c r="B503" s="42" t="s">
        <v>320</v>
      </c>
      <c r="G503" s="40" t="s">
        <v>37</v>
      </c>
    </row>
    <row r="504" spans="1:7" ht="15" customHeight="1">
      <c r="B504" s="42" t="s">
        <v>321</v>
      </c>
      <c r="G504" s="40" t="s">
        <v>37</v>
      </c>
    </row>
    <row r="505" spans="1:7" ht="15" customHeight="1">
      <c r="B505" s="42" t="s">
        <v>322</v>
      </c>
      <c r="G505" s="40" t="s">
        <v>37</v>
      </c>
    </row>
    <row r="506" spans="1:7" ht="15" customHeight="1">
      <c r="B506" s="42" t="s">
        <v>323</v>
      </c>
      <c r="G506" s="40" t="s">
        <v>37</v>
      </c>
    </row>
    <row r="507" spans="1:7" ht="15" customHeight="1">
      <c r="B507" s="42"/>
      <c r="G507" s="40"/>
    </row>
    <row r="508" spans="1:7" ht="15" customHeight="1">
      <c r="B508" s="8" t="s">
        <v>42</v>
      </c>
      <c r="G508" s="40"/>
    </row>
    <row r="510" spans="1:7" ht="15" customHeight="1">
      <c r="A510" s="7" t="s">
        <v>32</v>
      </c>
      <c r="B510" s="8" t="s">
        <v>324</v>
      </c>
      <c r="C510" s="9" t="s">
        <v>44</v>
      </c>
      <c r="D510" s="9" t="str">
        <f>D550</f>
        <v>0x800286FC</v>
      </c>
      <c r="E510" s="31" t="s">
        <v>325</v>
      </c>
    </row>
    <row r="512" spans="1:7" ht="15" customHeight="1">
      <c r="A512" s="7" t="s">
        <v>32</v>
      </c>
      <c r="B512" s="8" t="s">
        <v>326</v>
      </c>
      <c r="C512" s="9" t="s">
        <v>44</v>
      </c>
      <c r="D512" s="9" t="str">
        <f>D543</f>
        <v>0x800286E0</v>
      </c>
      <c r="E512" s="31" t="s">
        <v>327</v>
      </c>
    </row>
    <row r="514" spans="1:7" ht="15" customHeight="1">
      <c r="A514" s="7" t="s">
        <v>32</v>
      </c>
      <c r="B514" s="8" t="s">
        <v>328</v>
      </c>
      <c r="C514" s="9" t="s">
        <v>44</v>
      </c>
      <c r="D514" s="9" t="str">
        <f>D544</f>
        <v>0x800286E4</v>
      </c>
      <c r="E514" s="31" t="s">
        <v>140</v>
      </c>
    </row>
    <row r="515" spans="1:7" ht="15" customHeight="1">
      <c r="E515" s="31"/>
    </row>
    <row r="516" spans="1:7" ht="15" customHeight="1">
      <c r="A516" s="7" t="s">
        <v>29</v>
      </c>
      <c r="C516" s="9" t="s">
        <v>44</v>
      </c>
      <c r="D516" s="9" t="s">
        <v>329</v>
      </c>
      <c r="E516" t="s">
        <v>330</v>
      </c>
      <c r="F516" s="31"/>
    </row>
    <row r="517" spans="1:7" ht="15" customHeight="1">
      <c r="D517" s="9" t="str">
        <f>LEFT(INDEX(D:D,ROW()-1),3)&amp;DEC2HEX(4+HEX2DEC(MID(INDEX(D:D,ROW()-1),4,7)),7)</f>
        <v>0x8001DD68</v>
      </c>
      <c r="E517" t="s">
        <v>331</v>
      </c>
      <c r="F517" s="31"/>
    </row>
    <row r="518" spans="1:7" ht="15" customHeight="1">
      <c r="D518" s="9" t="str">
        <f>LEFT(INDEX(D:D,ROW()-1),3)&amp;DEC2HEX(4+HEX2DEC(MID(INDEX(D:D,ROW()-1),4,7)),7)</f>
        <v>0x8001DD6C</v>
      </c>
      <c r="E518" s="59" t="str">
        <f>"j "&amp;D522</f>
        <v>j 0x8002868C</v>
      </c>
      <c r="F518" s="31"/>
    </row>
    <row r="519" spans="1:7" ht="15" customHeight="1">
      <c r="D519" s="9" t="str">
        <f>LEFT(INDEX(D:D,ROW()-1),3)&amp;DEC2HEX(4+HEX2DEC(MID(INDEX(D:D,ROW()-1),4,7)),7)</f>
        <v>0x8001DD70</v>
      </c>
      <c r="E519" t="s">
        <v>332</v>
      </c>
      <c r="F519" s="31"/>
    </row>
    <row r="520" spans="1:7" ht="15" customHeight="1">
      <c r="D520" s="82" t="str">
        <f>LEFT(INDEX(D:D,ROW()-1),3)&amp;DEC2HEX(4+HEX2DEC(MID(INDEX(D:D,ROW()-1),4,7)),7)</f>
        <v>0x8001DD74</v>
      </c>
      <c r="F520" s="31"/>
    </row>
    <row r="522" spans="1:7" ht="15" customHeight="1">
      <c r="A522" s="7" t="s">
        <v>29</v>
      </c>
      <c r="C522" s="9" t="s">
        <v>44</v>
      </c>
      <c r="D522" s="66" t="str">
        <f t="shared" ref="D522:D565" si="11">LEFT(INDEX(D:D,ROW()+1),3)&amp;DEC2HEX(-4+HEX2DEC(MID(INDEX(D:D,ROW()+1),4,7)),7)</f>
        <v>0x8002868C</v>
      </c>
      <c r="E522" s="61" t="str">
        <f>"bne r5, r2, "&amp;D535</f>
        <v>bne r5, r2, 0x800286C0</v>
      </c>
      <c r="F522" s="31"/>
      <c r="G522" s="91" t="s">
        <v>333</v>
      </c>
    </row>
    <row r="523" spans="1:7" ht="15" customHeight="1">
      <c r="D523" s="9" t="str">
        <f t="shared" si="11"/>
        <v>0x80028690</v>
      </c>
      <c r="E523" t="s">
        <v>334</v>
      </c>
      <c r="F523" s="31"/>
    </row>
    <row r="524" spans="1:7" ht="15" customHeight="1">
      <c r="D524" s="9" t="str">
        <f t="shared" si="11"/>
        <v>0x80028694</v>
      </c>
      <c r="E524" t="s">
        <v>335</v>
      </c>
      <c r="F524" s="31"/>
    </row>
    <row r="525" spans="1:7" ht="15" customHeight="1">
      <c r="D525" s="9" t="str">
        <f t="shared" si="11"/>
        <v>0x80028698</v>
      </c>
      <c r="E525" t="s">
        <v>336</v>
      </c>
      <c r="F525" s="31"/>
    </row>
    <row r="526" spans="1:7" ht="15" customHeight="1">
      <c r="D526" s="9" t="str">
        <f t="shared" si="11"/>
        <v>0x8002869C</v>
      </c>
      <c r="E526" t="s">
        <v>78</v>
      </c>
      <c r="F526" s="31"/>
    </row>
    <row r="527" spans="1:7" ht="15" customHeight="1">
      <c r="D527" s="9" t="str">
        <f t="shared" si="11"/>
        <v>0x800286A0</v>
      </c>
      <c r="E527" s="63" t="str">
        <f>"bne r5, r0, "&amp;D561</f>
        <v>bne r5, r0, 0x80028728</v>
      </c>
      <c r="F527" s="31"/>
      <c r="G527" s="91" t="s">
        <v>337</v>
      </c>
    </row>
    <row r="528" spans="1:7" ht="15" customHeight="1">
      <c r="D528" s="9" t="str">
        <f t="shared" si="11"/>
        <v>0x800286A4</v>
      </c>
      <c r="E528" t="s">
        <v>338</v>
      </c>
      <c r="F528" s="31"/>
    </row>
    <row r="529" spans="1:7" ht="15" customHeight="1">
      <c r="D529" s="9" t="str">
        <f t="shared" si="11"/>
        <v>0x800286A8</v>
      </c>
      <c r="E529" t="s">
        <v>339</v>
      </c>
      <c r="F529" s="31"/>
    </row>
    <row r="530" spans="1:7" ht="15" customHeight="1">
      <c r="D530" s="9" t="str">
        <f t="shared" si="11"/>
        <v>0x800286AC</v>
      </c>
      <c r="E530" t="s">
        <v>78</v>
      </c>
      <c r="F530" s="31"/>
    </row>
    <row r="531" spans="1:7" ht="15" customHeight="1">
      <c r="D531" s="9" t="str">
        <f t="shared" si="11"/>
        <v>0x800286B0</v>
      </c>
      <c r="E531" s="63" t="str">
        <f>"bne r5, r0, "&amp;D561</f>
        <v>bne r5, r0, 0x80028728</v>
      </c>
      <c r="F531" s="31"/>
    </row>
    <row r="532" spans="1:7" ht="15" customHeight="1">
      <c r="D532" s="9" t="str">
        <f t="shared" si="11"/>
        <v>0x800286B4</v>
      </c>
      <c r="E532" t="s">
        <v>340</v>
      </c>
      <c r="F532" s="31"/>
    </row>
    <row r="533" spans="1:7" ht="15" customHeight="1">
      <c r="D533" s="9" t="str">
        <f t="shared" si="11"/>
        <v>0x800286B8</v>
      </c>
      <c r="E533" s="65" t="str">
        <f>"j "&amp;D542</f>
        <v>j 0x800286DC</v>
      </c>
      <c r="F533" s="31"/>
    </row>
    <row r="534" spans="1:7" ht="15" customHeight="1">
      <c r="D534" s="9" t="str">
        <f t="shared" si="11"/>
        <v>0x800286BC</v>
      </c>
      <c r="E534" t="s">
        <v>341</v>
      </c>
      <c r="F534" s="31"/>
    </row>
    <row r="535" spans="1:7" ht="15" customHeight="1">
      <c r="D535" s="62" t="str">
        <f t="shared" si="11"/>
        <v>0x800286C0</v>
      </c>
      <c r="E535" s="63" t="str">
        <f>"bne r5, r2, "&amp;D561</f>
        <v>bne r5, r2, 0x80028728</v>
      </c>
      <c r="F535" s="31"/>
      <c r="G535" s="91" t="s">
        <v>342</v>
      </c>
    </row>
    <row r="536" spans="1:7" ht="15" customHeight="1">
      <c r="D536" s="9" t="str">
        <f t="shared" si="11"/>
        <v>0x800286C4</v>
      </c>
      <c r="E536" t="s">
        <v>343</v>
      </c>
      <c r="F536" s="31"/>
    </row>
    <row r="537" spans="1:7" ht="15" customHeight="1">
      <c r="D537" s="9" t="str">
        <f t="shared" si="11"/>
        <v>0x800286C8</v>
      </c>
      <c r="E537" t="s">
        <v>344</v>
      </c>
      <c r="F537" s="31"/>
    </row>
    <row r="538" spans="1:7" ht="15" customHeight="1">
      <c r="D538" s="9" t="str">
        <f t="shared" si="11"/>
        <v>0x800286CC</v>
      </c>
      <c r="E538" t="s">
        <v>78</v>
      </c>
      <c r="F538" s="31"/>
    </row>
    <row r="539" spans="1:7" ht="15" customHeight="1">
      <c r="D539" s="9" t="str">
        <f t="shared" si="11"/>
        <v>0x800286D0</v>
      </c>
      <c r="E539" s="63" t="str">
        <f>"bne r5, r0, "&amp;D561</f>
        <v>bne r5, r0, 0x80028728</v>
      </c>
      <c r="F539" s="31"/>
      <c r="G539" s="91" t="s">
        <v>337</v>
      </c>
    </row>
    <row r="540" spans="1:7" ht="15" customHeight="1">
      <c r="D540" s="9" t="str">
        <f t="shared" si="11"/>
        <v>0x800286D4</v>
      </c>
      <c r="E540" t="s">
        <v>345</v>
      </c>
      <c r="F540" s="31"/>
    </row>
    <row r="541" spans="1:7" ht="15" customHeight="1">
      <c r="D541" s="9" t="str">
        <f t="shared" si="11"/>
        <v>0x800286D8</v>
      </c>
      <c r="E541" t="s">
        <v>346</v>
      </c>
      <c r="F541" s="31"/>
    </row>
    <row r="542" spans="1:7" ht="15" customHeight="1">
      <c r="D542" s="58" t="str">
        <f t="shared" si="11"/>
        <v>0x800286DC</v>
      </c>
      <c r="E542" t="s">
        <v>347</v>
      </c>
      <c r="F542" s="31"/>
    </row>
    <row r="543" spans="1:7" ht="15" customHeight="1">
      <c r="A543" s="7" t="s">
        <v>135</v>
      </c>
      <c r="C543" s="9" t="s">
        <v>44</v>
      </c>
      <c r="D543" s="9" t="str">
        <f t="shared" si="11"/>
        <v>0x800286E0</v>
      </c>
      <c r="E543" t="s">
        <v>348</v>
      </c>
      <c r="F543" s="31"/>
    </row>
    <row r="544" spans="1:7" ht="15" customHeight="1">
      <c r="A544" s="7" t="s">
        <v>96</v>
      </c>
      <c r="C544" s="9" t="s">
        <v>44</v>
      </c>
      <c r="D544" s="9" t="str">
        <f t="shared" si="11"/>
        <v>0x800286E4</v>
      </c>
      <c r="E544" s="38" t="s">
        <v>349</v>
      </c>
      <c r="F544" s="31"/>
    </row>
    <row r="545" spans="1:7" ht="15" customHeight="1">
      <c r="B545" s="36"/>
      <c r="C545" s="37"/>
      <c r="D545" s="9" t="str">
        <f t="shared" si="11"/>
        <v>0x800286E8</v>
      </c>
      <c r="E545" s="92" t="str">
        <f>"bne r2, r0, "&amp;D548</f>
        <v>bne r2, r0, 0x800286F4</v>
      </c>
      <c r="F545" s="31"/>
      <c r="G545" s="91" t="s">
        <v>350</v>
      </c>
    </row>
    <row r="546" spans="1:7" ht="15" customHeight="1">
      <c r="D546" s="9" t="str">
        <f t="shared" si="11"/>
        <v>0x800286EC</v>
      </c>
      <c r="E546" t="s">
        <v>351</v>
      </c>
      <c r="F546" s="31"/>
    </row>
    <row r="547" spans="1:7" ht="15" customHeight="1">
      <c r="D547" s="9" t="str">
        <f t="shared" si="11"/>
        <v>0x800286F0</v>
      </c>
      <c r="E547" s="67" t="str">
        <f>"bne r2, r3, "&amp;D550</f>
        <v>bne r2, r3, 0x800286FC</v>
      </c>
      <c r="F547" s="31"/>
      <c r="G547" s="91" t="s">
        <v>352</v>
      </c>
    </row>
    <row r="548" spans="1:7" ht="15" customHeight="1">
      <c r="D548" s="93" t="str">
        <f t="shared" si="11"/>
        <v>0x800286F4</v>
      </c>
      <c r="E548" t="s">
        <v>353</v>
      </c>
      <c r="F548" s="31"/>
    </row>
    <row r="549" spans="1:7" ht="15" customHeight="1">
      <c r="D549" s="9" t="str">
        <f t="shared" si="11"/>
        <v>0x800286F8</v>
      </c>
      <c r="E549" t="s">
        <v>354</v>
      </c>
      <c r="F549" s="31"/>
    </row>
    <row r="550" spans="1:7" ht="15" customHeight="1">
      <c r="A550" s="7" t="s">
        <v>135</v>
      </c>
      <c r="C550" s="9" t="s">
        <v>44</v>
      </c>
      <c r="D550" s="60" t="str">
        <f t="shared" si="11"/>
        <v>0x800286FC</v>
      </c>
      <c r="E550" t="s">
        <v>355</v>
      </c>
      <c r="F550" s="31"/>
    </row>
    <row r="551" spans="1:7" ht="15" customHeight="1">
      <c r="D551" s="9" t="str">
        <f t="shared" si="11"/>
        <v>0x80028700</v>
      </c>
      <c r="E551" t="s">
        <v>351</v>
      </c>
      <c r="F551" s="31"/>
    </row>
    <row r="552" spans="1:7" ht="15" customHeight="1">
      <c r="D552" s="9" t="str">
        <f t="shared" si="11"/>
        <v>0x80028704</v>
      </c>
      <c r="E552" s="74" t="str">
        <f>"bne r2, r3, "&amp;D555</f>
        <v>bne r2, r3, 0x80028710</v>
      </c>
      <c r="F552" s="31"/>
      <c r="G552" s="91" t="s">
        <v>356</v>
      </c>
    </row>
    <row r="553" spans="1:7" ht="15" customHeight="1">
      <c r="D553" s="9" t="str">
        <f t="shared" si="11"/>
        <v>0x80028708</v>
      </c>
      <c r="E553" t="s">
        <v>78</v>
      </c>
      <c r="F553" s="31"/>
    </row>
    <row r="554" spans="1:7" ht="15" customHeight="1">
      <c r="D554" s="9" t="str">
        <f t="shared" si="11"/>
        <v>0x8002870C</v>
      </c>
      <c r="E554" t="s">
        <v>357</v>
      </c>
      <c r="F554" s="31"/>
    </row>
    <row r="555" spans="1:7" ht="15" customHeight="1">
      <c r="D555" s="87" t="str">
        <f t="shared" si="11"/>
        <v>0x80028710</v>
      </c>
      <c r="E555" t="s">
        <v>358</v>
      </c>
      <c r="F555" s="31"/>
    </row>
    <row r="556" spans="1:7" ht="15" customHeight="1">
      <c r="D556" s="9" t="str">
        <f t="shared" si="11"/>
        <v>0x80028714</v>
      </c>
      <c r="E556" t="s">
        <v>78</v>
      </c>
      <c r="F556" s="31"/>
    </row>
    <row r="557" spans="1:7" ht="15" customHeight="1">
      <c r="D557" s="9" t="str">
        <f t="shared" si="11"/>
        <v>0x80028718</v>
      </c>
      <c r="E557" s="63" t="str">
        <f>"bne r2, r0, "&amp;D561</f>
        <v>bne r2, r0, 0x80028728</v>
      </c>
      <c r="F557" s="31"/>
      <c r="G557" s="91" t="s">
        <v>359</v>
      </c>
    </row>
    <row r="558" spans="1:7" ht="15" customHeight="1">
      <c r="D558" s="9" t="str">
        <f t="shared" si="11"/>
        <v>0x8002871C</v>
      </c>
      <c r="E558" t="s">
        <v>78</v>
      </c>
      <c r="F558" s="31"/>
    </row>
    <row r="559" spans="1:7" ht="15" customHeight="1">
      <c r="D559" s="9" t="str">
        <f t="shared" si="11"/>
        <v>0x80028720</v>
      </c>
      <c r="E559" t="s">
        <v>360</v>
      </c>
      <c r="F559" s="31"/>
    </row>
    <row r="560" spans="1:7" ht="15" customHeight="1">
      <c r="D560" s="9" t="str">
        <f t="shared" si="11"/>
        <v>0x80028724</v>
      </c>
      <c r="E560" t="s">
        <v>78</v>
      </c>
      <c r="F560" s="31"/>
    </row>
    <row r="561" spans="1:7" ht="15" customHeight="1">
      <c r="D561" s="64" t="str">
        <f t="shared" si="11"/>
        <v>0x80028728</v>
      </c>
      <c r="E561" t="s">
        <v>361</v>
      </c>
      <c r="F561" s="31"/>
    </row>
    <row r="562" spans="1:7" ht="15" customHeight="1">
      <c r="D562" s="9" t="str">
        <f t="shared" si="11"/>
        <v>0x8002872C</v>
      </c>
      <c r="E562" t="s">
        <v>362</v>
      </c>
      <c r="F562" s="31"/>
    </row>
    <row r="563" spans="1:7" ht="15" customHeight="1">
      <c r="D563" s="9" t="str">
        <f t="shared" si="11"/>
        <v>0x80028730</v>
      </c>
      <c r="E563" t="s">
        <v>78</v>
      </c>
      <c r="F563" s="31"/>
    </row>
    <row r="564" spans="1:7" ht="15" customHeight="1">
      <c r="D564" s="9" t="str">
        <f t="shared" si="11"/>
        <v>0x80028734</v>
      </c>
      <c r="E564" s="76" t="str">
        <f>"j "&amp;D520</f>
        <v>j 0x8001DD74</v>
      </c>
      <c r="F564" s="31"/>
    </row>
    <row r="565" spans="1:7" ht="15" customHeight="1">
      <c r="D565" s="9" t="str">
        <f t="shared" si="11"/>
        <v>0x80028738</v>
      </c>
      <c r="E565" t="s">
        <v>363</v>
      </c>
      <c r="F565" s="31"/>
    </row>
    <row r="566" spans="1:7" ht="15" customHeight="1">
      <c r="D566" s="9" t="s">
        <v>364</v>
      </c>
      <c r="E566" s="31" t="s">
        <v>365</v>
      </c>
      <c r="F566" s="31"/>
      <c r="G566" s="40"/>
    </row>
    <row r="567" spans="1:7" ht="15" customHeight="1">
      <c r="F567" s="31"/>
    </row>
    <row r="570" spans="1:7" ht="15" customHeight="1">
      <c r="A570" s="7" t="s">
        <v>28</v>
      </c>
      <c r="B570" s="42" t="s">
        <v>366</v>
      </c>
      <c r="G570" s="40" t="s">
        <v>37</v>
      </c>
    </row>
    <row r="572" spans="1:7" ht="15" customHeight="1">
      <c r="A572" s="7" t="s">
        <v>38</v>
      </c>
      <c r="B572" s="42" t="s">
        <v>367</v>
      </c>
      <c r="G572" s="40" t="s">
        <v>37</v>
      </c>
    </row>
    <row r="574" spans="1:7" ht="15" customHeight="1">
      <c r="B574" s="8" t="s">
        <v>42</v>
      </c>
    </row>
    <row r="576" spans="1:7" ht="15" customHeight="1">
      <c r="A576" s="7" t="s">
        <v>29</v>
      </c>
      <c r="C576" s="9" t="s">
        <v>44</v>
      </c>
      <c r="D576" s="9" t="s">
        <v>368</v>
      </c>
      <c r="E576" t="s">
        <v>369</v>
      </c>
      <c r="F576" s="31"/>
    </row>
    <row r="577" spans="1:7" ht="15" customHeight="1">
      <c r="D577" s="9" t="str">
        <f>LEFT(INDEX(D:D,ROW()-1),3)&amp;DEC2HEX(4+HEX2DEC(MID(INDEX(D:D,ROW()-1),4,7)),7)</f>
        <v>0x80059BD4</v>
      </c>
      <c r="F577" s="31"/>
    </row>
    <row r="579" spans="1:7" ht="15" customHeight="1">
      <c r="A579" s="7" t="s">
        <v>29</v>
      </c>
      <c r="C579" s="9" t="s">
        <v>44</v>
      </c>
      <c r="D579" s="9" t="s">
        <v>370</v>
      </c>
      <c r="E579" t="s">
        <v>371</v>
      </c>
      <c r="F579" s="31"/>
    </row>
    <row r="580" spans="1:7" ht="15" customHeight="1">
      <c r="D580" s="9" t="str">
        <f>LEFT(INDEX(D:D,ROW()-1),3)&amp;DEC2HEX(4+HEX2DEC(MID(INDEX(D:D,ROW()-1),4,7)),7)</f>
        <v>0x80059FC0</v>
      </c>
      <c r="F580" s="31"/>
    </row>
    <row r="583" spans="1:7" ht="15" customHeight="1">
      <c r="A583" s="7" t="s">
        <v>28</v>
      </c>
      <c r="B583" s="42" t="s">
        <v>372</v>
      </c>
      <c r="G583" s="40" t="s">
        <v>37</v>
      </c>
    </row>
    <row r="585" spans="1:7" ht="15" customHeight="1">
      <c r="A585" s="7" t="s">
        <v>38</v>
      </c>
      <c r="B585" s="8" t="s">
        <v>42</v>
      </c>
    </row>
    <row r="587" spans="1:7" ht="15" customHeight="1">
      <c r="A587" s="7" t="s">
        <v>32</v>
      </c>
      <c r="B587" s="8" t="s">
        <v>373</v>
      </c>
      <c r="C587" s="9" t="s">
        <v>30</v>
      </c>
      <c r="D587" s="9" t="str">
        <f>D590</f>
        <v>0x80180DE4</v>
      </c>
      <c r="E587" s="31" t="s">
        <v>130</v>
      </c>
    </row>
    <row r="588" spans="1:7" ht="15" customHeight="1">
      <c r="A588" s="7" t="s">
        <v>32</v>
      </c>
      <c r="B588" s="8" t="s">
        <v>375</v>
      </c>
      <c r="C588" s="9" t="s">
        <v>30</v>
      </c>
      <c r="D588" s="9" t="str">
        <f>D596</f>
        <v>0x80180EDC</v>
      </c>
      <c r="E588" s="31" t="s">
        <v>377</v>
      </c>
    </row>
    <row r="590" spans="1:7" ht="15" customHeight="1">
      <c r="A590" s="7" t="s">
        <v>135</v>
      </c>
      <c r="C590" s="9" t="s">
        <v>30</v>
      </c>
      <c r="D590" s="9" t="s">
        <v>374</v>
      </c>
      <c r="E590" t="s">
        <v>34</v>
      </c>
      <c r="F590" s="31"/>
    </row>
    <row r="591" spans="1:7" ht="15" customHeight="1">
      <c r="D591" s="9" t="str">
        <f>LEFT(INDEX(D:D,ROW()-1),3)&amp;DEC2HEX(4+HEX2DEC(MID(INDEX(D:D,ROW()-1),4,7)),7)</f>
        <v>0x80180DE8</v>
      </c>
      <c r="F591" s="31"/>
    </row>
    <row r="593" spans="1:7" ht="15" customHeight="1">
      <c r="A593" s="7" t="s">
        <v>29</v>
      </c>
      <c r="C593" s="9" t="s">
        <v>30</v>
      </c>
      <c r="D593" s="9" t="s">
        <v>378</v>
      </c>
      <c r="E593" t="s">
        <v>379</v>
      </c>
      <c r="F593" s="31"/>
    </row>
    <row r="594" spans="1:7" ht="15" customHeight="1">
      <c r="D594" s="9" t="str">
        <f>LEFT(INDEX(D:D,ROW()-1),3)&amp;DEC2HEX(4+HEX2DEC(MID(INDEX(D:D,ROW()-1),4,7)),7)</f>
        <v>0x80180DF0</v>
      </c>
      <c r="F594" s="31"/>
    </row>
    <row r="596" spans="1:7" ht="15" customHeight="1">
      <c r="A596" s="7" t="s">
        <v>135</v>
      </c>
      <c r="C596" s="9" t="s">
        <v>30</v>
      </c>
      <c r="D596" s="9" t="s">
        <v>376</v>
      </c>
      <c r="E596" t="s">
        <v>380</v>
      </c>
      <c r="F596" s="31"/>
    </row>
    <row r="597" spans="1:7" ht="15" customHeight="1">
      <c r="D597" s="9" t="str">
        <f>LEFT(INDEX(D:D,ROW()-1),3)&amp;DEC2HEX(4+HEX2DEC(MID(INDEX(D:D,ROW()-1),4,7)),7)</f>
        <v>0x80180EE0</v>
      </c>
      <c r="E597" t="s">
        <v>381</v>
      </c>
      <c r="F597" s="31"/>
    </row>
    <row r="598" spans="1:7" ht="15" customHeight="1">
      <c r="D598" s="9" t="str">
        <f>LEFT(INDEX(D:D,ROW()-1),3)&amp;DEC2HEX(4+HEX2DEC(MID(INDEX(D:D,ROW()-1),4,7)),7)</f>
        <v>0x80180EE4</v>
      </c>
      <c r="E598" t="s">
        <v>382</v>
      </c>
      <c r="F598" s="31"/>
    </row>
    <row r="599" spans="1:7" ht="15" customHeight="1">
      <c r="D599" s="9" t="str">
        <f>LEFT(INDEX(D:D,ROW()-1),3)&amp;DEC2HEX(4+HEX2DEC(MID(INDEX(D:D,ROW()-1),4,7)),7)</f>
        <v>0x80180EE8</v>
      </c>
      <c r="E599" t="s">
        <v>78</v>
      </c>
      <c r="F599" s="31"/>
    </row>
    <row r="600" spans="1:7" ht="15" customHeight="1">
      <c r="D600" s="9" t="str">
        <f>LEFT(INDEX(D:D,ROW()-1),3)&amp;DEC2HEX(4+HEX2DEC(MID(INDEX(D:D,ROW()-1),4,7)),7)</f>
        <v>0x80180EEC</v>
      </c>
      <c r="F600" s="31"/>
    </row>
    <row r="602" spans="1:7" ht="15" customHeight="1">
      <c r="A602" s="7" t="s">
        <v>29</v>
      </c>
      <c r="C602" s="9" t="s">
        <v>30</v>
      </c>
      <c r="D602" s="9" t="s">
        <v>383</v>
      </c>
      <c r="E602" t="s">
        <v>78</v>
      </c>
      <c r="F602" s="31"/>
    </row>
    <row r="603" spans="1:7" ht="15" customHeight="1">
      <c r="D603" s="9" t="str">
        <f>LEFT(INDEX(D:D,ROW()-1),3)&amp;DEC2HEX(4+HEX2DEC(MID(INDEX(D:D,ROW()-1),4,7)),7)</f>
        <v>0x80180EF8</v>
      </c>
      <c r="F603" s="31"/>
    </row>
    <row r="606" spans="1:7" ht="15" customHeight="1">
      <c r="A606" s="7" t="s">
        <v>28</v>
      </c>
      <c r="B606" s="42" t="s">
        <v>384</v>
      </c>
      <c r="G606" s="40" t="s">
        <v>37</v>
      </c>
    </row>
    <row r="608" spans="1:7" ht="15" customHeight="1">
      <c r="A608" s="7" t="s">
        <v>38</v>
      </c>
      <c r="B608" s="42" t="s">
        <v>385</v>
      </c>
      <c r="G608" s="40" t="s">
        <v>37</v>
      </c>
    </row>
    <row r="609" spans="1:7" ht="15" customHeight="1">
      <c r="B609" s="42" t="s">
        <v>37</v>
      </c>
      <c r="G609" s="40" t="s">
        <v>37</v>
      </c>
    </row>
    <row r="610" spans="1:7" ht="15" customHeight="1">
      <c r="B610" s="42" t="s">
        <v>386</v>
      </c>
      <c r="G610" s="40" t="s">
        <v>37</v>
      </c>
    </row>
    <row r="611" spans="1:7" ht="15" customHeight="1">
      <c r="B611" s="42" t="s">
        <v>387</v>
      </c>
      <c r="G611" s="40" t="s">
        <v>37</v>
      </c>
    </row>
    <row r="612" spans="1:7" ht="15" customHeight="1">
      <c r="B612" s="42" t="s">
        <v>37</v>
      </c>
      <c r="G612" s="40" t="s">
        <v>37</v>
      </c>
    </row>
    <row r="613" spans="1:7" ht="15" customHeight="1">
      <c r="B613" s="42" t="s">
        <v>388</v>
      </c>
      <c r="G613" s="40" t="s">
        <v>37</v>
      </c>
    </row>
    <row r="614" spans="1:7" ht="15" customHeight="1">
      <c r="B614" s="42" t="s">
        <v>37</v>
      </c>
      <c r="G614" s="40" t="s">
        <v>37</v>
      </c>
    </row>
    <row r="615" spans="1:7" ht="15" customHeight="1">
      <c r="B615" s="42" t="s">
        <v>389</v>
      </c>
      <c r="G615" s="40" t="s">
        <v>37</v>
      </c>
    </row>
    <row r="616" spans="1:7" ht="15" customHeight="1">
      <c r="B616" s="42" t="s">
        <v>37</v>
      </c>
      <c r="G616" s="40" t="s">
        <v>37</v>
      </c>
    </row>
    <row r="617" spans="1:7" ht="15" customHeight="1">
      <c r="B617" s="42" t="s">
        <v>390</v>
      </c>
      <c r="G617" s="40" t="s">
        <v>37</v>
      </c>
    </row>
    <row r="618" spans="1:7" ht="15" customHeight="1">
      <c r="B618" s="42"/>
      <c r="G618" s="40"/>
    </row>
    <row r="619" spans="1:7" ht="15" customHeight="1">
      <c r="B619" s="8" t="s">
        <v>42</v>
      </c>
      <c r="G619" s="40"/>
    </row>
    <row r="621" spans="1:7" ht="15" customHeight="1">
      <c r="A621" s="7" t="s">
        <v>32</v>
      </c>
      <c r="B621" s="8" t="s">
        <v>391</v>
      </c>
      <c r="C621" s="9" t="s">
        <v>30</v>
      </c>
      <c r="D621" s="9" t="str">
        <f>D631</f>
        <v>0x801508D8</v>
      </c>
      <c r="E621" s="31" t="s">
        <v>392</v>
      </c>
      <c r="F621" s="31"/>
    </row>
    <row r="622" spans="1:7" ht="15" customHeight="1">
      <c r="A622" s="7" t="s">
        <v>32</v>
      </c>
      <c r="B622" s="8" t="s">
        <v>393</v>
      </c>
      <c r="C622" s="9" t="s">
        <v>30</v>
      </c>
      <c r="D622" s="9" t="str">
        <f>D632</f>
        <v>0x801508DC</v>
      </c>
      <c r="E622" s="31" t="s">
        <v>392</v>
      </c>
      <c r="F622" s="31"/>
    </row>
    <row r="623" spans="1:7" ht="15" customHeight="1">
      <c r="E623" s="31"/>
      <c r="F623" s="31"/>
    </row>
    <row r="624" spans="1:7" ht="15" customHeight="1">
      <c r="A624" s="7" t="s">
        <v>29</v>
      </c>
      <c r="C624" s="9" t="s">
        <v>30</v>
      </c>
      <c r="D624" s="9" t="s">
        <v>394</v>
      </c>
      <c r="E624" s="31" t="s">
        <v>395</v>
      </c>
      <c r="F624" s="31"/>
      <c r="G624" s="41" t="s">
        <v>396</v>
      </c>
    </row>
    <row r="625" spans="1:7" ht="15" customHeight="1">
      <c r="B625" s="36"/>
      <c r="C625" s="37"/>
      <c r="D625" s="37"/>
      <c r="E625" s="38"/>
      <c r="F625" s="31"/>
    </row>
    <row r="626" spans="1:7" ht="15" customHeight="1">
      <c r="A626" s="7" t="s">
        <v>29</v>
      </c>
      <c r="C626" s="9" t="s">
        <v>30</v>
      </c>
      <c r="D626" s="62" t="str">
        <f>D272</f>
        <v>0x801508C4</v>
      </c>
      <c r="E626" t="s">
        <v>397</v>
      </c>
      <c r="F626" s="31"/>
    </row>
    <row r="627" spans="1:7" ht="15" customHeight="1">
      <c r="D627" s="9" t="str">
        <f t="shared" ref="D627:D634" si="12">LEFT(INDEX(D:D,ROW()-1),3)&amp;DEC2HEX(4+HEX2DEC(MID(INDEX(D:D,ROW()-1),4,7)),7)</f>
        <v>0x801508C8</v>
      </c>
      <c r="E627" t="s">
        <v>398</v>
      </c>
      <c r="F627" s="31"/>
      <c r="G627" s="41" t="s">
        <v>399</v>
      </c>
    </row>
    <row r="628" spans="1:7" ht="15" customHeight="1">
      <c r="D628" s="9" t="str">
        <f t="shared" si="12"/>
        <v>0x801508CC</v>
      </c>
      <c r="E628" t="s">
        <v>400</v>
      </c>
      <c r="F628" s="31"/>
      <c r="G628" s="41" t="s">
        <v>401</v>
      </c>
    </row>
    <row r="629" spans="1:7" ht="15" customHeight="1">
      <c r="D629" s="9" t="str">
        <f t="shared" si="12"/>
        <v>0x801508D0</v>
      </c>
      <c r="E629" t="s">
        <v>402</v>
      </c>
      <c r="F629" s="31"/>
    </row>
    <row r="630" spans="1:7" ht="15" customHeight="1">
      <c r="D630" s="9" t="str">
        <f t="shared" si="12"/>
        <v>0x801508D4</v>
      </c>
      <c r="E630" t="s">
        <v>134</v>
      </c>
      <c r="F630" s="31"/>
    </row>
    <row r="631" spans="1:7" ht="15" customHeight="1">
      <c r="A631" s="7" t="s">
        <v>96</v>
      </c>
      <c r="B631" s="36"/>
      <c r="C631" s="9" t="s">
        <v>30</v>
      </c>
      <c r="D631" s="9" t="str">
        <f t="shared" si="12"/>
        <v>0x801508D8</v>
      </c>
      <c r="E631" t="s">
        <v>403</v>
      </c>
      <c r="F631" s="31"/>
      <c r="G631" s="41" t="s">
        <v>404</v>
      </c>
    </row>
    <row r="632" spans="1:7" ht="15" customHeight="1">
      <c r="A632" s="7" t="s">
        <v>96</v>
      </c>
      <c r="B632" s="36"/>
      <c r="C632" s="9" t="s">
        <v>30</v>
      </c>
      <c r="D632" s="9" t="str">
        <f t="shared" si="12"/>
        <v>0x801508DC</v>
      </c>
      <c r="E632" t="s">
        <v>405</v>
      </c>
      <c r="F632" s="31"/>
      <c r="G632" s="41" t="s">
        <v>406</v>
      </c>
    </row>
    <row r="633" spans="1:7" ht="15" customHeight="1">
      <c r="D633" s="9" t="str">
        <f t="shared" si="12"/>
        <v>0x801508E0</v>
      </c>
      <c r="E633" t="s">
        <v>407</v>
      </c>
      <c r="F633" s="31"/>
    </row>
    <row r="634" spans="1:7" ht="15" customHeight="1">
      <c r="D634" s="9" t="str">
        <f t="shared" si="12"/>
        <v>0x801508E4</v>
      </c>
      <c r="E634" t="s">
        <v>408</v>
      </c>
      <c r="F634" s="31"/>
      <c r="G634" s="41" t="s">
        <v>409</v>
      </c>
    </row>
    <row r="635" spans="1:7" ht="15" customHeight="1">
      <c r="D635" s="37" t="str">
        <f>"0x80"&amp;DEC2HEX(4+HEX2DEC(RIGHT(INDEX(D:D,ROW()-1),6)),6)</f>
        <v>0x801508E8</v>
      </c>
      <c r="E635" t="s">
        <v>410</v>
      </c>
      <c r="F635" s="31"/>
    </row>
    <row r="636" spans="1:7" ht="15" customHeight="1">
      <c r="B636" s="36"/>
      <c r="C636" s="37"/>
      <c r="D636" s="9" t="str">
        <f t="shared" ref="D636:D642" si="13">LEFT(INDEX(D:D,ROW()-1),3)&amp;DEC2HEX(4+HEX2DEC(MID(INDEX(D:D,ROW()-1),4,7)),7)</f>
        <v>0x801508EC</v>
      </c>
      <c r="E636" t="str">
        <f>"lui r3, "&amp;UpperAddress($D$624)</f>
        <v>lui r3, 0x8015</v>
      </c>
      <c r="F636" s="31"/>
    </row>
    <row r="637" spans="1:7" ht="15" customHeight="1">
      <c r="D637" s="9" t="str">
        <f t="shared" si="13"/>
        <v>0x801508F0</v>
      </c>
      <c r="E637" s="46" t="str">
        <f>"j "&amp;D656</f>
        <v>j 0x8018625C</v>
      </c>
      <c r="F637" s="31"/>
    </row>
    <row r="638" spans="1:7" ht="15" customHeight="1">
      <c r="D638" s="9" t="str">
        <f t="shared" si="13"/>
        <v>0x801508F4</v>
      </c>
      <c r="E638" t="str">
        <f>"sh r2, "&amp;LowerAddress($D$624)&amp;"(r3)"</f>
        <v>sh r2, 0x04DC(r3)</v>
      </c>
      <c r="F638" s="31"/>
    </row>
    <row r="639" spans="1:7" ht="15" customHeight="1">
      <c r="D639" s="64" t="str">
        <f t="shared" si="13"/>
        <v>0x801508F8</v>
      </c>
      <c r="E639" t="s">
        <v>411</v>
      </c>
      <c r="F639" s="31"/>
    </row>
    <row r="640" spans="1:7" ht="15" customHeight="1">
      <c r="D640" s="9" t="str">
        <f t="shared" si="13"/>
        <v>0x801508FC</v>
      </c>
      <c r="E640" t="s">
        <v>408</v>
      </c>
      <c r="F640" s="31"/>
    </row>
    <row r="641" spans="1:6" ht="15" customHeight="1">
      <c r="D641" s="9" t="str">
        <f t="shared" si="13"/>
        <v>0x80150900</v>
      </c>
      <c r="E641" t="str">
        <f>"lui r1, "&amp;UpperAddress($D$624)</f>
        <v>lui r1, 0x8015</v>
      </c>
      <c r="F641" s="31"/>
    </row>
    <row r="642" spans="1:6" ht="15" customHeight="1">
      <c r="D642" s="9" t="str">
        <f t="shared" si="13"/>
        <v>0x80150904</v>
      </c>
      <c r="E642" t="str">
        <f>"lhu r4, "&amp;LowerAddress($D$624)&amp;"(r1)"</f>
        <v>lhu r4, 0x04DC(r1)</v>
      </c>
      <c r="F642" s="31"/>
    </row>
    <row r="643" spans="1:6" ht="15" customHeight="1">
      <c r="D643" s="37" t="str">
        <f>"0x80"&amp;DEC2HEX(4+HEX2DEC(RIGHT(INDEX(D:D,ROW()-1),6)),6)</f>
        <v>0x80150908</v>
      </c>
      <c r="E643" s="38" t="s">
        <v>78</v>
      </c>
      <c r="F643" s="31"/>
    </row>
    <row r="644" spans="1:6" ht="15" customHeight="1">
      <c r="B644" s="36"/>
      <c r="C644" s="37"/>
      <c r="D644" s="9" t="str">
        <f>LEFT(INDEX(D:D,ROW()-1),3)&amp;DEC2HEX(4+HEX2DEC(MID(INDEX(D:D,ROW()-1),4,7)),7)</f>
        <v>0x8015090C</v>
      </c>
      <c r="E644" t="s">
        <v>413</v>
      </c>
      <c r="F644" s="31"/>
    </row>
    <row r="645" spans="1:6" ht="15" customHeight="1">
      <c r="D645" s="9" t="str">
        <f>LEFT(INDEX(D:D,ROW()-1),3)&amp;DEC2HEX(4+HEX2DEC(MID(INDEX(D:D,ROW()-1),4,7)),7)</f>
        <v>0x80150910</v>
      </c>
      <c r="E645" t="s">
        <v>408</v>
      </c>
      <c r="F645" s="31"/>
    </row>
    <row r="646" spans="1:6" ht="15" customHeight="1">
      <c r="D646" s="9" t="str">
        <f>LEFT(INDEX(D:D,ROW()-1),3)&amp;DEC2HEX(4+HEX2DEC(MID(INDEX(D:D,ROW()-1),4,7)),7)</f>
        <v>0x80150914</v>
      </c>
      <c r="E646" t="s">
        <v>414</v>
      </c>
      <c r="F646" s="31"/>
    </row>
    <row r="647" spans="1:6" ht="15" customHeight="1">
      <c r="D647" s="37" t="str">
        <f>"0x80"&amp;DEC2HEX(4+HEX2DEC(RIGHT(INDEX(D:D,ROW()-1),6)),6)</f>
        <v>0x80150918</v>
      </c>
      <c r="E647" s="38" t="s">
        <v>78</v>
      </c>
      <c r="F647" s="31"/>
    </row>
    <row r="648" spans="1:6" ht="15" customHeight="1">
      <c r="B648" s="36"/>
      <c r="C648" s="37"/>
      <c r="D648" s="9" t="str">
        <f>LEFT(INDEX(D:D,ROW()-1),3)&amp;DEC2HEX(4+HEX2DEC(MID(INDEX(D:D,ROW()-1),4,7)),7)</f>
        <v>0x8015091C</v>
      </c>
      <c r="E648" t="s">
        <v>415</v>
      </c>
      <c r="F648" s="31"/>
    </row>
    <row r="649" spans="1:6" ht="15" customHeight="1">
      <c r="D649" s="9" t="str">
        <f>LEFT(INDEX(D:D,ROW()-1),3)&amp;DEC2HEX(4+HEX2DEC(MID(INDEX(D:D,ROW()-1),4,7)),7)</f>
        <v>0x80150920</v>
      </c>
      <c r="E649" t="str">
        <f>"sh r4, "&amp;LowerAddress($D$624)&amp;"(r1)"</f>
        <v>sh r4, 0x04DC(r1)</v>
      </c>
      <c r="F649" s="31"/>
    </row>
    <row r="650" spans="1:6" ht="15" customHeight="1">
      <c r="D650" s="9" t="str">
        <f>LEFT(INDEX(D:D,ROW()-1),3)&amp;DEC2HEX(4+HEX2DEC(MID(INDEX(D:D,ROW()-1),4,7)),7)</f>
        <v>0x80150924</v>
      </c>
      <c r="E650" s="59" t="str">
        <f>"j "&amp;D662</f>
        <v>j 0x80186594</v>
      </c>
      <c r="F650" s="31"/>
    </row>
    <row r="651" spans="1:6" ht="15" customHeight="1">
      <c r="D651" s="9" t="str">
        <f>LEFT(INDEX(D:D,ROW()-1),3)&amp;DEC2HEX(4+HEX2DEC(MID(INDEX(D:D,ROW()-1),4,7)),7)</f>
        <v>0x80150928</v>
      </c>
      <c r="E651" t="s">
        <v>408</v>
      </c>
      <c r="F651" s="31"/>
    </row>
    <row r="652" spans="1:6" ht="15" customHeight="1">
      <c r="D652" s="37" t="str">
        <f>"0x80"&amp;DEC2HEX(4+HEX2DEC(RIGHT(INDEX(D:D,ROW()-1),6)),6)</f>
        <v>0x8015092C</v>
      </c>
      <c r="E652" s="38"/>
      <c r="F652" s="31"/>
    </row>
    <row r="654" spans="1:6" ht="15" customHeight="1">
      <c r="A654" s="7" t="s">
        <v>29</v>
      </c>
      <c r="C654" s="9" t="s">
        <v>30</v>
      </c>
      <c r="D654" s="9" t="s">
        <v>416</v>
      </c>
      <c r="E654" s="61" t="str">
        <f>"j "&amp;D626</f>
        <v>j 0x801508C4</v>
      </c>
      <c r="F654" s="31"/>
    </row>
    <row r="655" spans="1:6" ht="15" customHeight="1">
      <c r="D655" s="9" t="str">
        <f>LEFT(INDEX(D:D,ROW()-1),3)&amp;DEC2HEX(4+HEX2DEC(MID(INDEX(D:D,ROW()-1),4,7)),7)</f>
        <v>0x80186258</v>
      </c>
      <c r="E655" t="s">
        <v>66</v>
      </c>
      <c r="F655" s="31"/>
    </row>
    <row r="656" spans="1:6" ht="15" customHeight="1">
      <c r="D656" s="50" t="str">
        <f>LEFT(INDEX(D:D,ROW()-1),3)&amp;DEC2HEX(4+HEX2DEC(MID(INDEX(D:D,ROW()-1),4,7)),7)</f>
        <v>0x8018625C</v>
      </c>
      <c r="E656" t="s">
        <v>417</v>
      </c>
      <c r="F656" s="31"/>
    </row>
    <row r="657" spans="1:7" ht="15" customHeight="1">
      <c r="D657" s="9" t="str">
        <f>LEFT(INDEX(D:D,ROW()-1),3)&amp;DEC2HEX(4+HEX2DEC(MID(INDEX(D:D,ROW()-1),4,7)),7)</f>
        <v>0x80186260</v>
      </c>
      <c r="F657" s="31"/>
    </row>
    <row r="658" spans="1:7" ht="15" customHeight="1">
      <c r="D658" s="9" t="str">
        <f>LEFT(INDEX(D:D,ROW()-1),3)&amp;DEC2HEX(4+HEX2DEC(MID(INDEX(D:D,ROW()-1),4,7)),7)</f>
        <v>0x80186264</v>
      </c>
      <c r="F658" s="31"/>
    </row>
    <row r="660" spans="1:7" ht="15" customHeight="1">
      <c r="A660" s="7" t="s">
        <v>29</v>
      </c>
      <c r="C660" s="9" t="s">
        <v>30</v>
      </c>
      <c r="D660" s="9" t="s">
        <v>418</v>
      </c>
      <c r="E660" s="63" t="str">
        <f>"j "&amp;D639</f>
        <v>j 0x801508F8</v>
      </c>
      <c r="F660" s="31"/>
    </row>
    <row r="661" spans="1:7" ht="15" customHeight="1">
      <c r="D661" s="9" t="str">
        <f>LEFT(INDEX(D:D,ROW()-1),3)&amp;DEC2HEX(4+HEX2DEC(MID(INDEX(D:D,ROW()-1),4,7)),7)</f>
        <v>0x80186590</v>
      </c>
      <c r="E661" t="s">
        <v>78</v>
      </c>
      <c r="F661" s="31"/>
    </row>
    <row r="662" spans="1:7" ht="15" customHeight="1">
      <c r="D662" s="66" t="str">
        <f>LEFT(INDEX(D:D,ROW()-1),3)&amp;DEC2HEX(4+HEX2DEC(MID(INDEX(D:D,ROW()-1),4,7)),7)</f>
        <v>0x80186594</v>
      </c>
      <c r="F662" s="31"/>
    </row>
    <row r="665" spans="1:7" ht="15" customHeight="1">
      <c r="A665" s="7" t="s">
        <v>28</v>
      </c>
      <c r="B665" s="42" t="s">
        <v>419</v>
      </c>
      <c r="G665" s="40" t="s">
        <v>37</v>
      </c>
    </row>
    <row r="667" spans="1:7" ht="15" customHeight="1">
      <c r="A667" s="7" t="s">
        <v>38</v>
      </c>
      <c r="B667" s="42" t="s">
        <v>420</v>
      </c>
      <c r="G667" s="40" t="s">
        <v>37</v>
      </c>
    </row>
    <row r="668" spans="1:7" ht="15" customHeight="1">
      <c r="B668" s="42" t="s">
        <v>37</v>
      </c>
      <c r="G668" s="40" t="s">
        <v>37</v>
      </c>
    </row>
    <row r="669" spans="1:7" ht="15" customHeight="1">
      <c r="B669" s="42" t="s">
        <v>421</v>
      </c>
      <c r="G669" s="40" t="s">
        <v>37</v>
      </c>
    </row>
    <row r="670" spans="1:7" ht="15" customHeight="1">
      <c r="B670" s="42" t="s">
        <v>422</v>
      </c>
      <c r="G670" s="40" t="s">
        <v>37</v>
      </c>
    </row>
    <row r="671" spans="1:7" ht="15" customHeight="1">
      <c r="B671" s="42" t="s">
        <v>423</v>
      </c>
      <c r="G671" s="40" t="s">
        <v>37</v>
      </c>
    </row>
    <row r="672" spans="1:7" ht="15" customHeight="1">
      <c r="B672" s="42" t="s">
        <v>424</v>
      </c>
      <c r="G672" s="40" t="s">
        <v>37</v>
      </c>
    </row>
    <row r="673" spans="1:7" ht="15" customHeight="1">
      <c r="B673" s="42" t="s">
        <v>425</v>
      </c>
      <c r="G673" s="40" t="s">
        <v>37</v>
      </c>
    </row>
    <row r="674" spans="1:7" ht="15" customHeight="1">
      <c r="B674" s="42" t="s">
        <v>426</v>
      </c>
      <c r="G674" s="40" t="s">
        <v>37</v>
      </c>
    </row>
    <row r="675" spans="1:7" ht="15" customHeight="1">
      <c r="B675" s="42"/>
      <c r="G675" s="40"/>
    </row>
    <row r="676" spans="1:7" ht="15" customHeight="1">
      <c r="B676" s="8" t="s">
        <v>42</v>
      </c>
      <c r="G676" s="40"/>
    </row>
    <row r="678" spans="1:7" ht="15" customHeight="1">
      <c r="A678" s="7" t="s">
        <v>32</v>
      </c>
      <c r="B678" s="8" t="s">
        <v>427</v>
      </c>
      <c r="C678" s="9" t="s">
        <v>30</v>
      </c>
      <c r="D678" s="9" t="s">
        <v>428</v>
      </c>
      <c r="E678" s="31" t="s">
        <v>429</v>
      </c>
    </row>
    <row r="680" spans="1:7" ht="15" customHeight="1">
      <c r="A680" s="7" t="s">
        <v>32</v>
      </c>
      <c r="B680" s="8" t="s">
        <v>430</v>
      </c>
      <c r="C680" s="9" t="s">
        <v>431</v>
      </c>
      <c r="D680" s="9" t="s">
        <v>432</v>
      </c>
      <c r="E680" s="31" t="s">
        <v>429</v>
      </c>
    </row>
    <row r="682" spans="1:7" ht="15" customHeight="1">
      <c r="A682" s="7" t="s">
        <v>32</v>
      </c>
      <c r="B682" s="8" t="s">
        <v>433</v>
      </c>
      <c r="C682" s="9" t="s">
        <v>30</v>
      </c>
      <c r="D682" s="9" t="s">
        <v>434</v>
      </c>
      <c r="E682" s="31" t="s">
        <v>429</v>
      </c>
    </row>
    <row r="684" spans="1:7" ht="15" customHeight="1">
      <c r="A684" s="7" t="s">
        <v>32</v>
      </c>
      <c r="B684" s="8" t="s">
        <v>435</v>
      </c>
      <c r="C684" s="9" t="s">
        <v>30</v>
      </c>
      <c r="D684" s="9" t="s">
        <v>436</v>
      </c>
      <c r="E684" s="31" t="s">
        <v>429</v>
      </c>
    </row>
    <row r="686" spans="1:7" ht="15" customHeight="1">
      <c r="A686" s="7" t="s">
        <v>32</v>
      </c>
      <c r="B686" s="8" t="s">
        <v>437</v>
      </c>
      <c r="C686" s="9" t="s">
        <v>30</v>
      </c>
      <c r="D686" s="9" t="s">
        <v>438</v>
      </c>
      <c r="E686" s="31" t="s">
        <v>429</v>
      </c>
    </row>
    <row r="689" spans="1:7" ht="15" customHeight="1">
      <c r="A689" s="7" t="s">
        <v>28</v>
      </c>
      <c r="B689" s="42" t="s">
        <v>439</v>
      </c>
      <c r="G689" s="40" t="s">
        <v>37</v>
      </c>
    </row>
    <row r="691" spans="1:7" ht="15" customHeight="1">
      <c r="A691" s="7" t="s">
        <v>38</v>
      </c>
      <c r="B691" s="42" t="s">
        <v>440</v>
      </c>
      <c r="G691" s="40" t="s">
        <v>37</v>
      </c>
    </row>
    <row r="692" spans="1:7" ht="15" customHeight="1">
      <c r="B692" s="42" t="s">
        <v>441</v>
      </c>
      <c r="G692" s="40" t="s">
        <v>37</v>
      </c>
    </row>
    <row r="693" spans="1:7" ht="15" customHeight="1">
      <c r="B693" s="42"/>
      <c r="G693" s="40"/>
    </row>
    <row r="694" spans="1:7" ht="15" customHeight="1">
      <c r="B694" s="8" t="s">
        <v>42</v>
      </c>
      <c r="G694" s="40"/>
    </row>
    <row r="696" spans="1:7" ht="15" customHeight="1">
      <c r="A696" s="7" t="s">
        <v>29</v>
      </c>
      <c r="C696" s="9" t="s">
        <v>30</v>
      </c>
      <c r="D696" s="9" t="s">
        <v>442</v>
      </c>
      <c r="E696" t="s">
        <v>443</v>
      </c>
      <c r="F696" s="31"/>
    </row>
    <row r="697" spans="1:7" ht="15" customHeight="1">
      <c r="D697" s="9" t="str">
        <f>LEFT(INDEX(D:D,ROW()-1),3)&amp;DEC2HEX(4+HEX2DEC(MID(INDEX(D:D,ROW()-1),4,7)),7)</f>
        <v>0x8019CC04</v>
      </c>
      <c r="F697" s="31"/>
    </row>
    <row r="699" spans="1:7" ht="15" customHeight="1">
      <c r="A699" s="7" t="s">
        <v>29</v>
      </c>
      <c r="C699" s="9" t="s">
        <v>30</v>
      </c>
      <c r="D699" s="9" t="s">
        <v>444</v>
      </c>
      <c r="E699" t="s">
        <v>443</v>
      </c>
      <c r="F699" s="31"/>
    </row>
    <row r="700" spans="1:7" ht="15" customHeight="1">
      <c r="D700" s="9" t="str">
        <f>LEFT(INDEX(D:D,ROW()-1),3)&amp;DEC2HEX(4+HEX2DEC(MID(INDEX(D:D,ROW()-1),4,7)),7)</f>
        <v>0x8019B5DC</v>
      </c>
      <c r="F700" s="31"/>
    </row>
    <row r="702" spans="1:7" ht="15" customHeight="1">
      <c r="A702" s="7" t="s">
        <v>29</v>
      </c>
      <c r="C702" s="9" t="s">
        <v>30</v>
      </c>
      <c r="D702" s="9" t="s">
        <v>445</v>
      </c>
      <c r="E702" t="s">
        <v>111</v>
      </c>
      <c r="F702" s="31"/>
    </row>
    <row r="703" spans="1:7" ht="15" customHeight="1">
      <c r="D703" s="9" t="str">
        <f>LEFT(INDEX(D:D,ROW()-1),3)&amp;DEC2HEX(4+HEX2DEC(MID(INDEX(D:D,ROW()-1),4,7)),7)</f>
        <v>0x80182434</v>
      </c>
      <c r="E703" t="s">
        <v>349</v>
      </c>
      <c r="F703" s="31"/>
    </row>
    <row r="704" spans="1:7" ht="15" customHeight="1">
      <c r="D704" s="9" t="str">
        <f>LEFT(INDEX(D:D,ROW()-1),3)&amp;DEC2HEX(4+HEX2DEC(MID(INDEX(D:D,ROW()-1),4,7)),7)</f>
        <v>0x80182438</v>
      </c>
      <c r="F704" s="31"/>
    </row>
    <row r="706" spans="1:7" ht="15" customHeight="1">
      <c r="A706" s="7" t="s">
        <v>29</v>
      </c>
      <c r="C706" s="9" t="s">
        <v>30</v>
      </c>
      <c r="D706" s="9" t="s">
        <v>446</v>
      </c>
      <c r="E706" t="s">
        <v>78</v>
      </c>
      <c r="F706" s="31"/>
    </row>
    <row r="707" spans="1:7" ht="15" customHeight="1">
      <c r="D707" s="9" t="str">
        <f t="shared" ref="D707:D712" si="14">LEFT(INDEX(D:D,ROW()-1),3)&amp;DEC2HEX(4+HEX2DEC(MID(INDEX(D:D,ROW()-1),4,7)),7)</f>
        <v>0x8019A964</v>
      </c>
      <c r="E707" t="s">
        <v>78</v>
      </c>
      <c r="F707" s="31"/>
    </row>
    <row r="708" spans="1:7" ht="15" customHeight="1">
      <c r="D708" s="9" t="str">
        <f t="shared" si="14"/>
        <v>0x8019A968</v>
      </c>
      <c r="E708" t="s">
        <v>78</v>
      </c>
      <c r="F708" s="31"/>
    </row>
    <row r="709" spans="1:7" ht="15" customHeight="1">
      <c r="D709" s="9" t="str">
        <f t="shared" si="14"/>
        <v>0x8019A96C</v>
      </c>
      <c r="E709" t="s">
        <v>78</v>
      </c>
      <c r="F709" s="31"/>
    </row>
    <row r="710" spans="1:7" ht="15" customHeight="1">
      <c r="D710" s="9" t="str">
        <f t="shared" si="14"/>
        <v>0x8019A970</v>
      </c>
      <c r="E710" t="s">
        <v>78</v>
      </c>
      <c r="F710" s="31"/>
    </row>
    <row r="711" spans="1:7" ht="15" customHeight="1">
      <c r="D711" s="9" t="str">
        <f t="shared" si="14"/>
        <v>0x8019A974</v>
      </c>
      <c r="E711" t="s">
        <v>78</v>
      </c>
      <c r="F711" s="31"/>
    </row>
    <row r="712" spans="1:7" ht="15" customHeight="1">
      <c r="D712" s="9" t="str">
        <f t="shared" si="14"/>
        <v>0x8019A978</v>
      </c>
      <c r="F712" s="31"/>
    </row>
    <row r="715" spans="1:7" ht="15" customHeight="1">
      <c r="A715" s="7" t="s">
        <v>28</v>
      </c>
      <c r="B715" s="42" t="s">
        <v>447</v>
      </c>
      <c r="G715" s="40" t="s">
        <v>37</v>
      </c>
    </row>
    <row r="717" spans="1:7" ht="15" customHeight="1">
      <c r="A717" s="7" t="s">
        <v>38</v>
      </c>
      <c r="B717" s="42" t="s">
        <v>448</v>
      </c>
      <c r="G717" s="40" t="s">
        <v>37</v>
      </c>
    </row>
    <row r="718" spans="1:7" ht="15" customHeight="1">
      <c r="B718" s="42" t="s">
        <v>449</v>
      </c>
      <c r="G718" s="40" t="s">
        <v>37</v>
      </c>
    </row>
    <row r="719" spans="1:7" ht="15" customHeight="1">
      <c r="B719" s="42"/>
      <c r="G719" s="40"/>
    </row>
    <row r="720" spans="1:7" ht="15" customHeight="1">
      <c r="B720" s="8" t="s">
        <v>42</v>
      </c>
      <c r="G720" s="40"/>
    </row>
    <row r="722" spans="1:7" ht="15" customHeight="1">
      <c r="A722" s="7" t="s">
        <v>29</v>
      </c>
      <c r="C722" s="9" t="s">
        <v>44</v>
      </c>
      <c r="D722" s="9" t="s">
        <v>450</v>
      </c>
      <c r="E722" t="s">
        <v>349</v>
      </c>
      <c r="F722" s="31"/>
      <c r="G722" s="41" t="s">
        <v>451</v>
      </c>
    </row>
    <row r="723" spans="1:7" ht="15" customHeight="1">
      <c r="A723" s="7" t="s">
        <v>29</v>
      </c>
      <c r="C723" s="9" t="s">
        <v>44</v>
      </c>
      <c r="D723" s="9" t="s">
        <v>452</v>
      </c>
      <c r="E723" t="s">
        <v>349</v>
      </c>
      <c r="F723" s="31"/>
      <c r="G723" s="41" t="s">
        <v>453</v>
      </c>
    </row>
    <row r="724" spans="1:7" ht="15" customHeight="1">
      <c r="A724" s="7" t="s">
        <v>29</v>
      </c>
      <c r="C724" s="9" t="s">
        <v>44</v>
      </c>
      <c r="D724" s="9" t="s">
        <v>454</v>
      </c>
      <c r="E724" t="s">
        <v>349</v>
      </c>
      <c r="F724" s="31"/>
      <c r="G724" s="41" t="s">
        <v>455</v>
      </c>
    </row>
    <row r="727" spans="1:7" ht="15" customHeight="1">
      <c r="A727" s="7" t="s">
        <v>28</v>
      </c>
      <c r="B727" s="42" t="s">
        <v>456</v>
      </c>
      <c r="G727" s="40" t="s">
        <v>37</v>
      </c>
    </row>
    <row r="729" spans="1:7" ht="15" customHeight="1">
      <c r="A729" s="7" t="s">
        <v>38</v>
      </c>
      <c r="B729" s="42" t="s">
        <v>457</v>
      </c>
      <c r="G729" s="40" t="s">
        <v>37</v>
      </c>
    </row>
    <row r="730" spans="1:7" ht="15" customHeight="1">
      <c r="B730" s="42" t="s">
        <v>37</v>
      </c>
      <c r="G730" s="40" t="s">
        <v>37</v>
      </c>
    </row>
    <row r="731" spans="1:7" ht="15" customHeight="1">
      <c r="B731" s="42" t="s">
        <v>458</v>
      </c>
      <c r="G731" s="40" t="s">
        <v>37</v>
      </c>
    </row>
    <row r="732" spans="1:7" ht="15" customHeight="1">
      <c r="B732" s="42"/>
      <c r="G732" s="40"/>
    </row>
    <row r="733" spans="1:7" ht="15" customHeight="1">
      <c r="B733" s="8" t="s">
        <v>42</v>
      </c>
      <c r="G733" s="40"/>
    </row>
    <row r="735" spans="1:7" ht="15" customHeight="1">
      <c r="A735" s="7" t="s">
        <v>29</v>
      </c>
      <c r="C735" s="9" t="s">
        <v>30</v>
      </c>
      <c r="D735" s="9" t="s">
        <v>459</v>
      </c>
      <c r="E735" t="s">
        <v>460</v>
      </c>
      <c r="F735" s="31"/>
    </row>
    <row r="736" spans="1:7" ht="15" customHeight="1">
      <c r="D736" s="9" t="str">
        <f>LEFT(INDEX(D:D,ROW()-1),3)&amp;DEC2HEX(4+HEX2DEC(MID(INDEX(D:D,ROW()-1),4,7)),7)</f>
        <v>0x8017E8B0</v>
      </c>
      <c r="E736" t="s">
        <v>461</v>
      </c>
      <c r="F736" s="31"/>
    </row>
    <row r="737" spans="1:7" ht="15" customHeight="1">
      <c r="D737" s="9" t="str">
        <f>LEFT(INDEX(D:D,ROW()-1),3)&amp;DEC2HEX(4+HEX2DEC(MID(INDEX(D:D,ROW()-1),4,7)),7)</f>
        <v>0x8017E8B4</v>
      </c>
      <c r="E737" t="s">
        <v>462</v>
      </c>
      <c r="F737" s="31"/>
    </row>
    <row r="738" spans="1:7" ht="15" customHeight="1">
      <c r="D738" s="9" t="str">
        <f>LEFT(INDEX(D:D,ROW()-1),3)&amp;DEC2HEX(4+HEX2DEC(MID(INDEX(D:D,ROW()-1),4,7)),7)</f>
        <v>0x8017E8B8</v>
      </c>
      <c r="E738" t="s">
        <v>78</v>
      </c>
      <c r="F738" s="31"/>
    </row>
    <row r="739" spans="1:7" ht="15" customHeight="1">
      <c r="D739" s="9" t="str">
        <f>LEFT(INDEX(D:D,ROW()-1),3)&amp;DEC2HEX(4+HEX2DEC(MID(INDEX(D:D,ROW()-1),4,7)),7)</f>
        <v>0x8017E8BC</v>
      </c>
      <c r="E739" t="s">
        <v>78</v>
      </c>
      <c r="F739" s="31"/>
    </row>
    <row r="740" spans="1:7" ht="15" customHeight="1">
      <c r="D740" s="9" t="str">
        <f>LEFT(INDEX(D:D,ROW()-1),3)&amp;DEC2HEX(4+HEX2DEC(MID(INDEX(D:D,ROW()-1),4,7)),7)</f>
        <v>0x8017E8C0</v>
      </c>
      <c r="F740" s="31"/>
    </row>
    <row r="743" spans="1:7" ht="15" customHeight="1">
      <c r="A743" s="7" t="s">
        <v>28</v>
      </c>
      <c r="B743" s="42" t="s">
        <v>463</v>
      </c>
      <c r="G743" s="40" t="s">
        <v>37</v>
      </c>
    </row>
    <row r="745" spans="1:7" ht="15" customHeight="1">
      <c r="A745" s="7" t="s">
        <v>38</v>
      </c>
      <c r="B745" s="42" t="s">
        <v>464</v>
      </c>
      <c r="G745" s="40" t="s">
        <v>37</v>
      </c>
    </row>
    <row r="746" spans="1:7" ht="15" customHeight="1">
      <c r="B746" s="42"/>
      <c r="G746" s="40"/>
    </row>
    <row r="747" spans="1:7" ht="15" customHeight="1">
      <c r="B747" s="8" t="s">
        <v>42</v>
      </c>
      <c r="G747" s="40"/>
    </row>
    <row r="749" spans="1:7" ht="15" customHeight="1">
      <c r="A749" s="7" t="s">
        <v>29</v>
      </c>
      <c r="C749" s="9" t="s">
        <v>30</v>
      </c>
      <c r="D749" s="94" t="s">
        <v>465</v>
      </c>
      <c r="E749" s="31" t="s">
        <v>466</v>
      </c>
      <c r="F749" s="31"/>
      <c r="G749" s="41" t="s">
        <v>396</v>
      </c>
    </row>
    <row r="750" spans="1:7" ht="15" customHeight="1">
      <c r="E750" s="31"/>
      <c r="F750" s="31"/>
    </row>
    <row r="751" spans="1:7" ht="15" customHeight="1">
      <c r="A751" s="7" t="s">
        <v>29</v>
      </c>
      <c r="C751" s="9" t="s">
        <v>30</v>
      </c>
      <c r="D751" s="95" t="s">
        <v>467</v>
      </c>
      <c r="E751" t="s">
        <v>468</v>
      </c>
      <c r="F751" s="31"/>
    </row>
    <row r="752" spans="1:7" ht="15" customHeight="1">
      <c r="D752" s="9" t="str">
        <f t="shared" ref="D752:D795" si="15">LEFT(INDEX(D:D,ROW()-1),3)&amp;DEC2HEX(4+HEX2DEC(MID(INDEX(D:D,ROW()-1),4,7)),7)</f>
        <v>0x80150288</v>
      </c>
      <c r="E752" t="s">
        <v>469</v>
      </c>
      <c r="F752" s="31"/>
    </row>
    <row r="753" spans="4:7" ht="15" customHeight="1">
      <c r="D753" s="9" t="str">
        <f t="shared" si="15"/>
        <v>0x8015028C</v>
      </c>
      <c r="E753" t="s">
        <v>470</v>
      </c>
      <c r="F753" s="31"/>
    </row>
    <row r="754" spans="4:7" ht="15" customHeight="1">
      <c r="D754" s="9" t="str">
        <f t="shared" si="15"/>
        <v>0x80150290</v>
      </c>
      <c r="E754" t="s">
        <v>471</v>
      </c>
      <c r="F754" s="31"/>
    </row>
    <row r="755" spans="4:7" ht="15" customHeight="1">
      <c r="D755" s="9" t="str">
        <f t="shared" si="15"/>
        <v>0x80150294</v>
      </c>
      <c r="E755" t="s">
        <v>472</v>
      </c>
      <c r="F755" s="31"/>
    </row>
    <row r="756" spans="4:7" ht="15" customHeight="1">
      <c r="D756" s="9" t="str">
        <f t="shared" si="15"/>
        <v>0x80150298</v>
      </c>
      <c r="E756" t="s">
        <v>473</v>
      </c>
      <c r="F756" s="31"/>
    </row>
    <row r="757" spans="4:7" ht="15" customHeight="1">
      <c r="D757" s="9" t="str">
        <f t="shared" si="15"/>
        <v>0x8015029C</v>
      </c>
      <c r="E757" t="s">
        <v>474</v>
      </c>
      <c r="F757" s="31"/>
      <c r="G757" s="41" t="s">
        <v>475</v>
      </c>
    </row>
    <row r="758" spans="4:7" ht="15" customHeight="1">
      <c r="D758" s="9" t="str">
        <f t="shared" si="15"/>
        <v>0x801502A0</v>
      </c>
      <c r="E758" t="s">
        <v>476</v>
      </c>
      <c r="F758" s="31"/>
      <c r="G758" s="41" t="s">
        <v>477</v>
      </c>
    </row>
    <row r="759" spans="4:7" ht="15" customHeight="1">
      <c r="D759" s="54" t="str">
        <f t="shared" si="15"/>
        <v>0x801502A4</v>
      </c>
      <c r="E759" t="s">
        <v>478</v>
      </c>
      <c r="F759" s="31"/>
      <c r="G759" s="41" t="s">
        <v>479</v>
      </c>
    </row>
    <row r="760" spans="4:7" ht="15" customHeight="1">
      <c r="D760" s="9" t="str">
        <f t="shared" si="15"/>
        <v>0x801502A8</v>
      </c>
      <c r="E760" t="s">
        <v>480</v>
      </c>
      <c r="F760" s="31"/>
      <c r="G760" s="41" t="s">
        <v>481</v>
      </c>
    </row>
    <row r="761" spans="4:7" ht="15" customHeight="1">
      <c r="D761" s="9" t="str">
        <f t="shared" si="15"/>
        <v>0x801502AC</v>
      </c>
      <c r="E761" t="s">
        <v>482</v>
      </c>
      <c r="F761" s="31"/>
    </row>
    <row r="762" spans="4:7" ht="15" customHeight="1">
      <c r="D762" s="9" t="str">
        <f t="shared" si="15"/>
        <v>0x801502B0</v>
      </c>
      <c r="E762" t="s">
        <v>483</v>
      </c>
      <c r="F762" s="31"/>
    </row>
    <row r="763" spans="4:7" ht="15" customHeight="1">
      <c r="D763" s="9" t="str">
        <f t="shared" si="15"/>
        <v>0x801502B4</v>
      </c>
      <c r="E763" s="96" t="str">
        <f>"bne r2, r3, "&amp;D769</f>
        <v>bne r2, r3, 0x801502CC</v>
      </c>
      <c r="F763" s="31"/>
      <c r="G763" s="91" t="s">
        <v>484</v>
      </c>
    </row>
    <row r="764" spans="4:7" ht="15" customHeight="1">
      <c r="D764" s="9" t="str">
        <f t="shared" si="15"/>
        <v>0x801502B8</v>
      </c>
      <c r="E764" t="s">
        <v>353</v>
      </c>
      <c r="F764" s="31"/>
      <c r="G764" s="41" t="s">
        <v>485</v>
      </c>
    </row>
    <row r="765" spans="4:7" ht="15" customHeight="1">
      <c r="D765" s="9" t="str">
        <f t="shared" si="15"/>
        <v>0x801502BC</v>
      </c>
      <c r="E765" t="s">
        <v>486</v>
      </c>
      <c r="F765" s="31"/>
      <c r="G765" s="41" t="s">
        <v>487</v>
      </c>
    </row>
    <row r="766" spans="4:7" ht="15" customHeight="1">
      <c r="D766" s="9" t="str">
        <f t="shared" si="15"/>
        <v>0x801502C0</v>
      </c>
      <c r="E766" s="53" t="str">
        <f>"bne r2, r0, "&amp;D759</f>
        <v>bne r2, r0, 0x801502A4</v>
      </c>
      <c r="F766" s="31"/>
      <c r="G766" s="91" t="s">
        <v>488</v>
      </c>
    </row>
    <row r="767" spans="4:7" ht="15" customHeight="1">
      <c r="D767" s="9" t="str">
        <f t="shared" si="15"/>
        <v>0x801502C4</v>
      </c>
      <c r="E767" t="s">
        <v>489</v>
      </c>
      <c r="F767" s="31"/>
    </row>
    <row r="768" spans="4:7" ht="15" customHeight="1">
      <c r="D768" s="9" t="str">
        <f t="shared" si="15"/>
        <v>0x801502C8</v>
      </c>
      <c r="E768" t="s">
        <v>490</v>
      </c>
      <c r="F768" s="31"/>
      <c r="G768" s="41" t="s">
        <v>491</v>
      </c>
    </row>
    <row r="769" spans="4:7" ht="15" customHeight="1">
      <c r="D769" s="97" t="str">
        <f t="shared" si="15"/>
        <v>0x801502CC</v>
      </c>
      <c r="E769" t="s">
        <v>492</v>
      </c>
      <c r="F769" s="31"/>
    </row>
    <row r="770" spans="4:7" ht="15" customHeight="1">
      <c r="D770" s="9" t="str">
        <f t="shared" si="15"/>
        <v>0x801502D0</v>
      </c>
      <c r="E770" t="s">
        <v>493</v>
      </c>
      <c r="F770" s="31"/>
    </row>
    <row r="771" spans="4:7" ht="15" customHeight="1">
      <c r="D771" s="9" t="str">
        <f t="shared" si="15"/>
        <v>0x801502D4</v>
      </c>
      <c r="E771" t="s">
        <v>494</v>
      </c>
      <c r="F771" s="31"/>
    </row>
    <row r="772" spans="4:7" ht="15" customHeight="1">
      <c r="D772" s="9" t="str">
        <f t="shared" si="15"/>
        <v>0x801502D8</v>
      </c>
      <c r="E772" t="s">
        <v>495</v>
      </c>
      <c r="F772" s="31"/>
    </row>
    <row r="773" spans="4:7" ht="15" customHeight="1">
      <c r="D773" s="9" t="str">
        <f t="shared" si="15"/>
        <v>0x801502DC</v>
      </c>
      <c r="E773" t="s">
        <v>496</v>
      </c>
      <c r="F773" s="31"/>
    </row>
    <row r="774" spans="4:7" ht="15" customHeight="1">
      <c r="D774" s="9" t="str">
        <f t="shared" si="15"/>
        <v>0x801502E0</v>
      </c>
      <c r="E774" t="s">
        <v>66</v>
      </c>
      <c r="F774" s="31"/>
    </row>
    <row r="775" spans="4:7" ht="15" customHeight="1">
      <c r="D775" s="9" t="str">
        <f t="shared" si="15"/>
        <v>0x801502E4</v>
      </c>
      <c r="E775" t="s">
        <v>497</v>
      </c>
      <c r="F775" s="31"/>
    </row>
    <row r="776" spans="4:7" ht="15" customHeight="1">
      <c r="D776" s="9" t="str">
        <f t="shared" si="15"/>
        <v>0x801502E8</v>
      </c>
      <c r="E776" t="s">
        <v>498</v>
      </c>
      <c r="F776" s="31"/>
      <c r="G776" s="41" t="s">
        <v>499</v>
      </c>
    </row>
    <row r="777" spans="4:7" ht="15" customHeight="1">
      <c r="D777" s="9" t="str">
        <f t="shared" si="15"/>
        <v>0x801502EC</v>
      </c>
      <c r="E777" t="s">
        <v>500</v>
      </c>
      <c r="F777" s="31"/>
      <c r="G777" s="41" t="s">
        <v>501</v>
      </c>
    </row>
    <row r="778" spans="4:7" ht="15" customHeight="1">
      <c r="D778" s="9" t="str">
        <f t="shared" si="15"/>
        <v>0x801502F0</v>
      </c>
      <c r="E778" t="str">
        <f>"lui r1, "&amp;UpperAddress($D$749)</f>
        <v>lui r1, 0x8015</v>
      </c>
      <c r="F778" s="31"/>
    </row>
    <row r="779" spans="4:7" ht="15" customHeight="1">
      <c r="D779" s="9" t="str">
        <f t="shared" si="15"/>
        <v>0x801502F4</v>
      </c>
      <c r="E779" t="s">
        <v>502</v>
      </c>
      <c r="F779" s="31"/>
    </row>
    <row r="780" spans="4:7" ht="15" customHeight="1">
      <c r="D780" s="9" t="str">
        <f t="shared" si="15"/>
        <v>0x801502F8</v>
      </c>
      <c r="E780" t="s">
        <v>503</v>
      </c>
      <c r="F780" s="31"/>
    </row>
    <row r="781" spans="4:7" ht="15" customHeight="1">
      <c r="D781" s="9" t="str">
        <f t="shared" si="15"/>
        <v>0x801502FC</v>
      </c>
      <c r="E781" t="str">
        <f>"sb r3, "&amp;LowerAddress($D$749)&amp;"(r1)"</f>
        <v>sb r3, 0x04D8(r1)</v>
      </c>
      <c r="F781" s="31"/>
      <c r="G781" s="41" t="s">
        <v>504</v>
      </c>
    </row>
    <row r="782" spans="4:7" ht="15" customHeight="1">
      <c r="D782" s="9" t="str">
        <f t="shared" si="15"/>
        <v>0x80150300</v>
      </c>
      <c r="E782" t="s">
        <v>505</v>
      </c>
      <c r="F782" s="31"/>
    </row>
    <row r="783" spans="4:7" ht="15" customHeight="1">
      <c r="D783" s="9" t="str">
        <f t="shared" si="15"/>
        <v>0x80150304</v>
      </c>
      <c r="E783" t="s">
        <v>506</v>
      </c>
      <c r="F783" s="31"/>
    </row>
    <row r="784" spans="4:7" ht="15" customHeight="1">
      <c r="D784" s="9" t="str">
        <f t="shared" si="15"/>
        <v>0x80150308</v>
      </c>
      <c r="E784" s="55" t="str">
        <f>"j "&amp;D800</f>
        <v>j 0x800751C8</v>
      </c>
      <c r="F784" s="31"/>
    </row>
    <row r="785" spans="1:7" ht="15" customHeight="1">
      <c r="D785" s="9" t="str">
        <f t="shared" si="15"/>
        <v>0x8015030C</v>
      </c>
      <c r="E785" t="s">
        <v>507</v>
      </c>
      <c r="F785" s="31"/>
    </row>
    <row r="786" spans="1:7" ht="15" customHeight="1">
      <c r="D786" s="48" t="str">
        <f t="shared" si="15"/>
        <v>0x80150310</v>
      </c>
      <c r="E786" t="str">
        <f>"sb r0, "&amp;LowerAddress($D$749)&amp;"(r4)"</f>
        <v>sb r0, 0x04D8(r4)</v>
      </c>
      <c r="F786" s="31"/>
      <c r="G786" s="41" t="s">
        <v>508</v>
      </c>
    </row>
    <row r="787" spans="1:7" ht="15" customHeight="1">
      <c r="D787" s="9" t="str">
        <f t="shared" si="15"/>
        <v>0x80150314</v>
      </c>
      <c r="E787" s="56" t="str">
        <f>"beq r5, r0, "&amp;D791</f>
        <v>beq r5, r0, 0x80150324</v>
      </c>
      <c r="F787" s="31"/>
      <c r="G787" s="91" t="s">
        <v>509</v>
      </c>
    </row>
    <row r="788" spans="1:7" ht="15" customHeight="1">
      <c r="D788" s="9" t="str">
        <f t="shared" si="15"/>
        <v>0x80150318</v>
      </c>
      <c r="E788" t="s">
        <v>502</v>
      </c>
      <c r="F788" s="31"/>
    </row>
    <row r="789" spans="1:7" ht="15" customHeight="1">
      <c r="D789" s="9" t="str">
        <f t="shared" si="15"/>
        <v>0x8015031C</v>
      </c>
      <c r="E789" s="98" t="str">
        <f>"j "&amp;D805</f>
        <v>j 0x80138F18</v>
      </c>
      <c r="F789" s="31"/>
    </row>
    <row r="790" spans="1:7" ht="15" customHeight="1">
      <c r="D790" s="9" t="str">
        <f t="shared" si="15"/>
        <v>0x80150320</v>
      </c>
      <c r="E790" t="s">
        <v>510</v>
      </c>
      <c r="F790" s="31"/>
    </row>
    <row r="791" spans="1:7" ht="15" customHeight="1">
      <c r="D791" s="52" t="str">
        <f t="shared" si="15"/>
        <v>0x80150324</v>
      </c>
      <c r="E791" s="99" t="str">
        <f>"bne r2, r3, "&amp;D794</f>
        <v>bne r2, r3, 0x80150330</v>
      </c>
      <c r="F791" s="31"/>
      <c r="G791" s="91" t="s">
        <v>511</v>
      </c>
    </row>
    <row r="792" spans="1:7" ht="15" customHeight="1">
      <c r="D792" s="9" t="str">
        <f t="shared" si="15"/>
        <v>0x80150328</v>
      </c>
      <c r="E792" t="s">
        <v>512</v>
      </c>
      <c r="F792" s="31"/>
    </row>
    <row r="793" spans="1:7" ht="15" customHeight="1">
      <c r="D793" s="9" t="str">
        <f t="shared" si="15"/>
        <v>0x8015032C</v>
      </c>
      <c r="E793" t="s">
        <v>513</v>
      </c>
      <c r="F793" s="31"/>
    </row>
    <row r="794" spans="1:7" ht="15" customHeight="1">
      <c r="D794" s="100" t="str">
        <f t="shared" si="15"/>
        <v>0x80150330</v>
      </c>
      <c r="E794" s="98" t="str">
        <f>"j "&amp;D805</f>
        <v>j 0x80138F18</v>
      </c>
      <c r="F794" s="31"/>
    </row>
    <row r="795" spans="1:7" ht="15" customHeight="1">
      <c r="D795" s="9" t="str">
        <f t="shared" si="15"/>
        <v>0x80150334</v>
      </c>
      <c r="E795" t="s">
        <v>78</v>
      </c>
      <c r="F795" s="31"/>
    </row>
    <row r="796" spans="1:7" ht="15" customHeight="1">
      <c r="B796" s="36"/>
      <c r="C796" s="37"/>
      <c r="D796" s="37" t="str">
        <f>"0x80"&amp;DEC2HEX(4+HEX2DEC(RIGHT(INDEX(D:D,ROW()-1),6)),6)</f>
        <v>0x80150338</v>
      </c>
      <c r="E796" s="38"/>
      <c r="F796" s="31"/>
    </row>
    <row r="798" spans="1:7" ht="15" customHeight="1">
      <c r="A798" s="7" t="s">
        <v>29</v>
      </c>
      <c r="C798" s="9" t="s">
        <v>30</v>
      </c>
      <c r="D798" s="9" t="s">
        <v>514</v>
      </c>
      <c r="E798" s="101" t="str">
        <f>"j "&amp;D751</f>
        <v>j 0x80150284</v>
      </c>
      <c r="F798" s="31"/>
    </row>
    <row r="799" spans="1:7" ht="15" customHeight="1">
      <c r="D799" s="9" t="str">
        <f>LEFT(INDEX(D:D,ROW()-1),3)&amp;DEC2HEX(4+HEX2DEC(MID(INDEX(D:D,ROW()-1),4,7)),7)</f>
        <v>0x800751C4</v>
      </c>
      <c r="E799" t="s">
        <v>515</v>
      </c>
      <c r="F799" s="31"/>
    </row>
    <row r="800" spans="1:7" ht="15" customHeight="1">
      <c r="D800" s="57" t="str">
        <f>LEFT(INDEX(D:D,ROW()-1),3)&amp;DEC2HEX(4+HEX2DEC(MID(INDEX(D:D,ROW()-1),4,7)),7)</f>
        <v>0x800751C8</v>
      </c>
      <c r="F800" s="31"/>
    </row>
    <row r="802" spans="1:7" ht="15" customHeight="1">
      <c r="A802" s="7" t="s">
        <v>29</v>
      </c>
      <c r="C802" s="9" t="s">
        <v>30</v>
      </c>
      <c r="D802" s="9" t="s">
        <v>516</v>
      </c>
      <c r="E802" t="str">
        <f>"lui r4, "&amp;UpperAddress($D$749)</f>
        <v>lui r4, 0x8015</v>
      </c>
      <c r="F802" s="31"/>
    </row>
    <row r="803" spans="1:7" ht="15" customHeight="1">
      <c r="D803" s="9" t="str">
        <f>LEFT(INDEX(D:D,ROW()-1),3)&amp;DEC2HEX(4+HEX2DEC(MID(INDEX(D:D,ROW()-1),4,7)),7)</f>
        <v>0x80138F10</v>
      </c>
      <c r="E803" s="44" t="str">
        <f>"j "&amp;D786</f>
        <v>j 0x80150310</v>
      </c>
      <c r="F803" s="31"/>
    </row>
    <row r="804" spans="1:7" ht="15" customHeight="1">
      <c r="D804" s="9" t="str">
        <f>LEFT(INDEX(D:D,ROW()-1),3)&amp;DEC2HEX(4+HEX2DEC(MID(INDEX(D:D,ROW()-1),4,7)),7)</f>
        <v>0x80138F14</v>
      </c>
      <c r="E804" t="str">
        <f>"lbu r5, "&amp;LowerAddress($D$749)&amp;"(r4)"</f>
        <v>lbu r5, 0x04D8(r4)</v>
      </c>
      <c r="F804" s="31"/>
    </row>
    <row r="805" spans="1:7" ht="15" customHeight="1">
      <c r="D805" s="102" t="str">
        <f>LEFT(INDEX(D:D,ROW()-1),3)&amp;DEC2HEX(4+HEX2DEC(MID(INDEX(D:D,ROW()-1),4,7)),7)</f>
        <v>0x80138F18</v>
      </c>
      <c r="F805" s="31"/>
    </row>
    <row r="808" spans="1:7" ht="15" customHeight="1">
      <c r="A808" s="7" t="s">
        <v>28</v>
      </c>
      <c r="B808" s="42" t="s">
        <v>517</v>
      </c>
      <c r="G808" s="40" t="s">
        <v>37</v>
      </c>
    </row>
    <row r="810" spans="1:7" ht="15" customHeight="1">
      <c r="A810" s="7" t="s">
        <v>38</v>
      </c>
      <c r="B810" s="42" t="s">
        <v>518</v>
      </c>
      <c r="G810" s="40" t="s">
        <v>37</v>
      </c>
    </row>
    <row r="811" spans="1:7" ht="15" customHeight="1">
      <c r="B811" s="42"/>
      <c r="G811" s="40"/>
    </row>
    <row r="812" spans="1:7" ht="15" customHeight="1">
      <c r="B812" s="8" t="s">
        <v>42</v>
      </c>
      <c r="G812" s="40"/>
    </row>
    <row r="814" spans="1:7" ht="15" customHeight="1">
      <c r="A814" s="7" t="s">
        <v>29</v>
      </c>
      <c r="C814" s="9" t="s">
        <v>30</v>
      </c>
      <c r="D814" s="52" t="s">
        <v>31</v>
      </c>
      <c r="E814" t="s">
        <v>519</v>
      </c>
      <c r="F814" s="31"/>
    </row>
    <row r="815" spans="1:7" ht="15" customHeight="1">
      <c r="D815" s="9" t="str">
        <f t="shared" ref="D815:D878" si="16">LEFT(INDEX(D:D,ROW()-1),3)&amp;DEC2HEX(4+HEX2DEC(MID(INDEX(D:D,ROW()-1),4,7)),7)</f>
        <v>0x80151004</v>
      </c>
      <c r="E815" s="46" t="str">
        <f>"beq r2, r0, "&amp;D827</f>
        <v>beq r2, r0, 0x80151034</v>
      </c>
      <c r="F815" s="31"/>
    </row>
    <row r="816" spans="1:7" ht="15" customHeight="1">
      <c r="D816" s="9" t="str">
        <f t="shared" si="16"/>
        <v>0x80151008</v>
      </c>
      <c r="E816" t="s">
        <v>520</v>
      </c>
      <c r="F816" s="31"/>
    </row>
    <row r="817" spans="4:6" ht="15" customHeight="1">
      <c r="D817" s="9" t="str">
        <f t="shared" si="16"/>
        <v>0x8015100C</v>
      </c>
      <c r="E817" t="s">
        <v>521</v>
      </c>
      <c r="F817" s="31"/>
    </row>
    <row r="818" spans="4:6" ht="15" customHeight="1">
      <c r="D818" s="9" t="str">
        <f t="shared" si="16"/>
        <v>0x80151010</v>
      </c>
      <c r="E818" t="s">
        <v>522</v>
      </c>
      <c r="F818" s="31"/>
    </row>
    <row r="819" spans="4:6" ht="15" customHeight="1">
      <c r="D819" s="9" t="str">
        <f t="shared" si="16"/>
        <v>0x80151014</v>
      </c>
      <c r="E819" t="s">
        <v>523</v>
      </c>
      <c r="F819" s="31"/>
    </row>
    <row r="820" spans="4:6" ht="15" customHeight="1">
      <c r="D820" s="9" t="str">
        <f t="shared" si="16"/>
        <v>0x80151018</v>
      </c>
      <c r="E820" t="s">
        <v>524</v>
      </c>
      <c r="F820" s="31"/>
    </row>
    <row r="821" spans="4:6" ht="15" customHeight="1">
      <c r="D821" s="9" t="str">
        <f t="shared" si="16"/>
        <v>0x8015101C</v>
      </c>
      <c r="E821" s="59" t="str">
        <f>"bne r3, r0, "&amp;D824</f>
        <v>bne r3, r0, 0x80151028</v>
      </c>
      <c r="F821" s="31"/>
    </row>
    <row r="822" spans="4:6" ht="15" customHeight="1">
      <c r="D822" s="9" t="str">
        <f t="shared" si="16"/>
        <v>0x80151020</v>
      </c>
      <c r="E822" t="s">
        <v>525</v>
      </c>
      <c r="F822" s="31"/>
    </row>
    <row r="823" spans="4:6" ht="15" customHeight="1">
      <c r="D823" s="9" t="str">
        <f t="shared" si="16"/>
        <v>0x80151024</v>
      </c>
      <c r="E823" t="s">
        <v>526</v>
      </c>
      <c r="F823" s="31"/>
    </row>
    <row r="824" spans="4:6" ht="15" customHeight="1">
      <c r="D824" s="66" t="str">
        <f t="shared" si="16"/>
        <v>0x80151028</v>
      </c>
      <c r="E824" t="s">
        <v>527</v>
      </c>
      <c r="F824" s="31"/>
    </row>
    <row r="825" spans="4:6" ht="15" customHeight="1">
      <c r="D825" s="9" t="str">
        <f t="shared" si="16"/>
        <v>0x8015102C</v>
      </c>
      <c r="E825" s="61" t="str">
        <f>"j "&amp;D1301</f>
        <v>j 0x8014A384</v>
      </c>
      <c r="F825" s="31"/>
    </row>
    <row r="826" spans="4:6" ht="15" customHeight="1">
      <c r="D826" s="9" t="str">
        <f t="shared" si="16"/>
        <v>0x80151030</v>
      </c>
      <c r="E826" t="s">
        <v>528</v>
      </c>
      <c r="F826" s="31"/>
    </row>
    <row r="827" spans="4:6" ht="15" customHeight="1">
      <c r="D827" s="50" t="str">
        <f t="shared" si="16"/>
        <v>0x80151034</v>
      </c>
      <c r="E827" t="s">
        <v>529</v>
      </c>
      <c r="F827" s="31"/>
    </row>
    <row r="828" spans="4:6" ht="15" customHeight="1">
      <c r="D828" s="9" t="str">
        <f t="shared" si="16"/>
        <v>0x80151038</v>
      </c>
      <c r="E828" s="63" t="str">
        <f>"beq r2, r0, "&amp;D836</f>
        <v>beq r2, r0, 0x80151058</v>
      </c>
      <c r="F828" s="31"/>
    </row>
    <row r="829" spans="4:6" ht="15" customHeight="1">
      <c r="D829" s="9" t="str">
        <f t="shared" si="16"/>
        <v>0x8015103C</v>
      </c>
      <c r="E829" t="s">
        <v>530</v>
      </c>
      <c r="F829" s="31"/>
    </row>
    <row r="830" spans="4:6" ht="15" customHeight="1">
      <c r="D830" s="9" t="str">
        <f t="shared" si="16"/>
        <v>0x80151040</v>
      </c>
      <c r="E830" t="s">
        <v>531</v>
      </c>
      <c r="F830" s="31"/>
    </row>
    <row r="831" spans="4:6" ht="15" customHeight="1">
      <c r="D831" s="9" t="str">
        <f t="shared" si="16"/>
        <v>0x80151044</v>
      </c>
      <c r="E831" t="s">
        <v>524</v>
      </c>
      <c r="F831" s="31"/>
    </row>
    <row r="832" spans="4:6" ht="15" customHeight="1">
      <c r="D832" s="9" t="str">
        <f t="shared" si="16"/>
        <v>0x80151048</v>
      </c>
      <c r="E832" t="s">
        <v>525</v>
      </c>
      <c r="F832" s="31"/>
    </row>
    <row r="833" spans="4:6" ht="15" customHeight="1">
      <c r="D833" s="9" t="str">
        <f t="shared" si="16"/>
        <v>0x8015104C</v>
      </c>
      <c r="E833" t="s">
        <v>532</v>
      </c>
      <c r="F833" s="31"/>
    </row>
    <row r="834" spans="4:6" ht="15" customHeight="1">
      <c r="D834" s="9" t="str">
        <f t="shared" si="16"/>
        <v>0x80151050</v>
      </c>
      <c r="E834" s="61" t="str">
        <f>"j "&amp;D1301</f>
        <v>j 0x8014A384</v>
      </c>
      <c r="F834" s="31"/>
    </row>
    <row r="835" spans="4:6" ht="15" customHeight="1">
      <c r="D835" s="9" t="str">
        <f t="shared" si="16"/>
        <v>0x80151054</v>
      </c>
      <c r="E835" t="s">
        <v>528</v>
      </c>
      <c r="F835" s="31"/>
    </row>
    <row r="836" spans="4:6" ht="15" customHeight="1">
      <c r="D836" s="64" t="str">
        <f t="shared" si="16"/>
        <v>0x80151058</v>
      </c>
      <c r="E836" t="s">
        <v>533</v>
      </c>
      <c r="F836" s="31"/>
    </row>
    <row r="837" spans="4:6" ht="15" customHeight="1">
      <c r="D837" s="9" t="str">
        <f t="shared" si="16"/>
        <v>0x8015105C</v>
      </c>
      <c r="E837" s="65" t="str">
        <f>"beq r2, r0, "&amp;D845</f>
        <v>beq r2, r0, 0x8015107C</v>
      </c>
      <c r="F837" s="31"/>
    </row>
    <row r="838" spans="4:6" ht="15" customHeight="1">
      <c r="D838" s="9" t="str">
        <f t="shared" si="16"/>
        <v>0x80151060</v>
      </c>
      <c r="E838" t="s">
        <v>534</v>
      </c>
      <c r="F838" s="31"/>
    </row>
    <row r="839" spans="4:6" ht="15" customHeight="1">
      <c r="D839" s="9" t="str">
        <f t="shared" si="16"/>
        <v>0x80151064</v>
      </c>
      <c r="E839" t="s">
        <v>535</v>
      </c>
      <c r="F839" s="31"/>
    </row>
    <row r="840" spans="4:6" ht="15" customHeight="1">
      <c r="D840" s="9" t="str">
        <f t="shared" si="16"/>
        <v>0x80151068</v>
      </c>
      <c r="E840" t="s">
        <v>524</v>
      </c>
      <c r="F840" s="31"/>
    </row>
    <row r="841" spans="4:6" ht="15" customHeight="1">
      <c r="D841" s="9" t="str">
        <f t="shared" si="16"/>
        <v>0x8015106C</v>
      </c>
      <c r="E841" t="s">
        <v>536</v>
      </c>
      <c r="F841" s="31"/>
    </row>
    <row r="842" spans="4:6" ht="15" customHeight="1">
      <c r="D842" s="9" t="str">
        <f t="shared" si="16"/>
        <v>0x80151070</v>
      </c>
      <c r="E842" t="s">
        <v>537</v>
      </c>
      <c r="F842" s="31"/>
    </row>
    <row r="843" spans="4:6" ht="15" customHeight="1">
      <c r="D843" s="9" t="str">
        <f t="shared" si="16"/>
        <v>0x80151074</v>
      </c>
      <c r="E843" s="61" t="str">
        <f>"j "&amp;D1301</f>
        <v>j 0x8014A384</v>
      </c>
      <c r="F843" s="31"/>
    </row>
    <row r="844" spans="4:6" ht="15" customHeight="1">
      <c r="D844" s="9" t="str">
        <f t="shared" si="16"/>
        <v>0x80151078</v>
      </c>
      <c r="E844" t="s">
        <v>528</v>
      </c>
      <c r="F844" s="31"/>
    </row>
    <row r="845" spans="4:6" ht="15" customHeight="1">
      <c r="D845" s="58" t="str">
        <f t="shared" si="16"/>
        <v>0x8015107C</v>
      </c>
      <c r="E845" t="s">
        <v>538</v>
      </c>
      <c r="F845" s="31"/>
    </row>
    <row r="846" spans="4:6" ht="15" customHeight="1">
      <c r="D846" s="9" t="str">
        <f t="shared" si="16"/>
        <v>0x80151080</v>
      </c>
      <c r="E846" s="67" t="str">
        <f>"beq r2, r0, "&amp;D853</f>
        <v>beq r2, r0, 0x8015109C</v>
      </c>
      <c r="F846" s="31"/>
    </row>
    <row r="847" spans="4:6" ht="15" customHeight="1">
      <c r="D847" s="9" t="str">
        <f t="shared" si="16"/>
        <v>0x80151084</v>
      </c>
      <c r="E847" t="s">
        <v>539</v>
      </c>
      <c r="F847" s="31"/>
    </row>
    <row r="848" spans="4:6" ht="15" customHeight="1">
      <c r="D848" s="9" t="str">
        <f t="shared" si="16"/>
        <v>0x80151088</v>
      </c>
      <c r="E848" t="s">
        <v>524</v>
      </c>
      <c r="F848" s="31"/>
    </row>
    <row r="849" spans="4:6" ht="15" customHeight="1">
      <c r="D849" s="9" t="str">
        <f t="shared" si="16"/>
        <v>0x8015108C</v>
      </c>
      <c r="E849" t="s">
        <v>540</v>
      </c>
      <c r="F849" s="31"/>
    </row>
    <row r="850" spans="4:6" ht="15" customHeight="1">
      <c r="D850" s="9" t="str">
        <f t="shared" si="16"/>
        <v>0x80151090</v>
      </c>
      <c r="E850" t="s">
        <v>541</v>
      </c>
      <c r="F850" s="31"/>
    </row>
    <row r="851" spans="4:6" ht="15" customHeight="1">
      <c r="D851" s="9" t="str">
        <f t="shared" si="16"/>
        <v>0x80151094</v>
      </c>
      <c r="E851" s="61" t="str">
        <f>"j "&amp;D1301</f>
        <v>j 0x8014A384</v>
      </c>
      <c r="F851" s="31"/>
    </row>
    <row r="852" spans="4:6" ht="15" customHeight="1">
      <c r="D852" s="9" t="str">
        <f t="shared" si="16"/>
        <v>0x80151098</v>
      </c>
      <c r="E852" t="s">
        <v>528</v>
      </c>
      <c r="F852" s="31"/>
    </row>
    <row r="853" spans="4:6" ht="15" customHeight="1">
      <c r="D853" s="60" t="str">
        <f t="shared" si="16"/>
        <v>0x8015109C</v>
      </c>
      <c r="E853" t="s">
        <v>542</v>
      </c>
      <c r="F853" s="31"/>
    </row>
    <row r="854" spans="4:6" ht="15" customHeight="1">
      <c r="D854" s="9" t="str">
        <f t="shared" si="16"/>
        <v>0x801510A0</v>
      </c>
      <c r="E854" t="s">
        <v>78</v>
      </c>
      <c r="F854" s="31"/>
    </row>
    <row r="855" spans="4:6" ht="15" customHeight="1">
      <c r="D855" s="9" t="str">
        <f t="shared" si="16"/>
        <v>0x801510A4</v>
      </c>
      <c r="E855" s="61" t="str">
        <f>"j "&amp;D1301</f>
        <v>j 0x8014A384</v>
      </c>
      <c r="F855" s="31"/>
    </row>
    <row r="856" spans="4:6" ht="15" customHeight="1">
      <c r="D856" s="9" t="str">
        <f t="shared" si="16"/>
        <v>0x801510A8</v>
      </c>
      <c r="E856" t="s">
        <v>78</v>
      </c>
      <c r="F856" s="31"/>
    </row>
    <row r="857" spans="4:6" ht="15" customHeight="1">
      <c r="D857" s="102" t="str">
        <f t="shared" si="16"/>
        <v>0x801510AC</v>
      </c>
      <c r="E857" s="74" t="str">
        <f>"beq r2, r0, "&amp;D862</f>
        <v>beq r2, r0, 0x801510C0</v>
      </c>
      <c r="F857" s="31"/>
    </row>
    <row r="858" spans="4:6" ht="15" customHeight="1">
      <c r="D858" s="9" t="str">
        <f t="shared" si="16"/>
        <v>0x801510B0</v>
      </c>
      <c r="E858" t="s">
        <v>519</v>
      </c>
      <c r="F858" s="31"/>
    </row>
    <row r="859" spans="4:6" ht="15" customHeight="1">
      <c r="D859" s="9" t="str">
        <f t="shared" si="16"/>
        <v>0x801510B4</v>
      </c>
      <c r="E859" t="s">
        <v>543</v>
      </c>
      <c r="F859" s="31"/>
    </row>
    <row r="860" spans="4:6" ht="15" customHeight="1">
      <c r="D860" s="9" t="str">
        <f t="shared" si="16"/>
        <v>0x801510B8</v>
      </c>
      <c r="E860" s="76" t="str">
        <f>"j "&amp;D1309</f>
        <v>j 0x8014A3E0</v>
      </c>
      <c r="F860" s="31"/>
    </row>
    <row r="861" spans="4:6" ht="15" customHeight="1">
      <c r="D861" s="9" t="str">
        <f t="shared" si="16"/>
        <v>0x801510BC</v>
      </c>
      <c r="E861" t="s">
        <v>544</v>
      </c>
      <c r="F861" s="31"/>
    </row>
    <row r="862" spans="4:6" ht="15" customHeight="1">
      <c r="D862" s="87" t="str">
        <f t="shared" si="16"/>
        <v>0x801510C0</v>
      </c>
      <c r="E862" s="78" t="str">
        <f>"beq r2, r0, "&amp;D867</f>
        <v>beq r2, r0, 0x801510D4</v>
      </c>
      <c r="F862" s="31"/>
    </row>
    <row r="863" spans="4:6" ht="15" customHeight="1">
      <c r="D863" s="9" t="str">
        <f t="shared" si="16"/>
        <v>0x801510C4</v>
      </c>
      <c r="E863" t="s">
        <v>529</v>
      </c>
      <c r="F863" s="31"/>
    </row>
    <row r="864" spans="4:6" ht="15" customHeight="1">
      <c r="D864" s="9" t="str">
        <f t="shared" si="16"/>
        <v>0x801510C8</v>
      </c>
      <c r="E864" t="s">
        <v>545</v>
      </c>
      <c r="F864" s="31"/>
    </row>
    <row r="865" spans="4:6" ht="15" customHeight="1">
      <c r="D865" s="9" t="str">
        <f t="shared" si="16"/>
        <v>0x801510CC</v>
      </c>
      <c r="E865" s="76" t="str">
        <f>"j "&amp;D1309</f>
        <v>j 0x8014A3E0</v>
      </c>
      <c r="F865" s="31"/>
    </row>
    <row r="866" spans="4:6" ht="15" customHeight="1">
      <c r="D866" s="9" t="str">
        <f t="shared" si="16"/>
        <v>0x801510D0</v>
      </c>
      <c r="E866" t="s">
        <v>546</v>
      </c>
      <c r="F866" s="31"/>
    </row>
    <row r="867" spans="4:6" ht="15" customHeight="1">
      <c r="D867" s="79" t="str">
        <f t="shared" si="16"/>
        <v>0x801510D4</v>
      </c>
      <c r="E867" s="80" t="str">
        <f>"beq r2, r0, "&amp;D871</f>
        <v>beq r2, r0, 0x801510E4</v>
      </c>
      <c r="F867" s="31"/>
    </row>
    <row r="868" spans="4:6" ht="15" customHeight="1">
      <c r="D868" s="9" t="str">
        <f t="shared" si="16"/>
        <v>0x801510D8</v>
      </c>
      <c r="E868" t="s">
        <v>533</v>
      </c>
      <c r="F868" s="31"/>
    </row>
    <row r="869" spans="4:6" ht="15" customHeight="1">
      <c r="D869" s="9" t="str">
        <f t="shared" si="16"/>
        <v>0x801510DC</v>
      </c>
      <c r="E869" s="76" t="str">
        <f>"j "&amp;D1309</f>
        <v>j 0x8014A3E0</v>
      </c>
      <c r="F869" s="31"/>
    </row>
    <row r="870" spans="4:6" ht="15" customHeight="1">
      <c r="D870" s="9" t="str">
        <f t="shared" si="16"/>
        <v>0x801510E0</v>
      </c>
      <c r="E870" t="s">
        <v>547</v>
      </c>
      <c r="F870" s="31"/>
    </row>
    <row r="871" spans="4:6" ht="15" customHeight="1">
      <c r="D871" s="84" t="str">
        <f t="shared" si="16"/>
        <v>0x801510E4</v>
      </c>
      <c r="E871" s="81" t="str">
        <f>"beq r2, r0, "&amp;D876</f>
        <v>beq r2, r0, 0x801510F8</v>
      </c>
      <c r="F871" s="31"/>
    </row>
    <row r="872" spans="4:6" ht="15" customHeight="1">
      <c r="D872" s="9" t="str">
        <f t="shared" si="16"/>
        <v>0x801510E8</v>
      </c>
      <c r="E872" t="s">
        <v>538</v>
      </c>
      <c r="F872" s="31"/>
    </row>
    <row r="873" spans="4:6" ht="15" customHeight="1">
      <c r="D873" s="9" t="str">
        <f t="shared" si="16"/>
        <v>0x801510EC</v>
      </c>
      <c r="E873" t="s">
        <v>225</v>
      </c>
      <c r="F873" s="31"/>
    </row>
    <row r="874" spans="4:6" ht="15" customHeight="1">
      <c r="D874" s="9" t="str">
        <f t="shared" si="16"/>
        <v>0x801510F0</v>
      </c>
      <c r="E874" s="76" t="str">
        <f>"j "&amp;D1309</f>
        <v>j 0x8014A3E0</v>
      </c>
      <c r="F874" s="31"/>
    </row>
    <row r="875" spans="4:6" ht="15" customHeight="1">
      <c r="D875" s="9" t="str">
        <f t="shared" si="16"/>
        <v>0x801510F4</v>
      </c>
      <c r="E875" t="s">
        <v>548</v>
      </c>
      <c r="F875" s="31"/>
    </row>
    <row r="876" spans="4:6" ht="15" customHeight="1">
      <c r="D876" s="73" t="str">
        <f t="shared" si="16"/>
        <v>0x801510F8</v>
      </c>
      <c r="E876" s="70" t="str">
        <f>"beq r2, r0, "&amp;D880</f>
        <v>beq r2, r0, 0x80151108</v>
      </c>
      <c r="F876" s="31"/>
    </row>
    <row r="877" spans="4:6" ht="15" customHeight="1">
      <c r="D877" s="9" t="str">
        <f t="shared" si="16"/>
        <v>0x801510FC</v>
      </c>
      <c r="E877" t="s">
        <v>78</v>
      </c>
      <c r="F877" s="31"/>
    </row>
    <row r="878" spans="4:6" ht="15" customHeight="1">
      <c r="D878" s="9" t="str">
        <f t="shared" si="16"/>
        <v>0x80151100</v>
      </c>
      <c r="E878" s="76" t="str">
        <f>"j "&amp;D1309</f>
        <v>j 0x8014A3E0</v>
      </c>
      <c r="F878" s="31"/>
    </row>
    <row r="879" spans="4:6" ht="15" customHeight="1">
      <c r="D879" s="9" t="str">
        <f t="shared" ref="D879:D942" si="17">LEFT(INDEX(D:D,ROW()-1),3)&amp;DEC2HEX(4+HEX2DEC(MID(INDEX(D:D,ROW()-1),4,7)),7)</f>
        <v>0x80151104</v>
      </c>
      <c r="E879" t="s">
        <v>549</v>
      </c>
      <c r="F879" s="31"/>
    </row>
    <row r="880" spans="4:6" ht="15" customHeight="1">
      <c r="D880" s="71" t="str">
        <f t="shared" si="17"/>
        <v>0x80151108</v>
      </c>
      <c r="E880" s="83" t="str">
        <f>"j "&amp;D1305</f>
        <v>j 0x8014A3D0</v>
      </c>
      <c r="F880" s="31"/>
    </row>
    <row r="881" spans="4:6" ht="15" customHeight="1">
      <c r="D881" s="9" t="str">
        <f t="shared" si="17"/>
        <v>0x8015110C</v>
      </c>
      <c r="E881" t="s">
        <v>78</v>
      </c>
      <c r="F881" s="31"/>
    </row>
    <row r="882" spans="4:6" ht="15" customHeight="1">
      <c r="D882" s="100" t="str">
        <f t="shared" si="17"/>
        <v>0x80151110</v>
      </c>
      <c r="E882" s="85" t="str">
        <f>"bne r2, r0, "&amp;D886</f>
        <v>bne r2, r0, 0x80151120</v>
      </c>
      <c r="F882" s="31"/>
    </row>
    <row r="883" spans="4:6" ht="15" customHeight="1">
      <c r="D883" s="9" t="str">
        <f t="shared" si="17"/>
        <v>0x80151114</v>
      </c>
      <c r="E883" t="s">
        <v>550</v>
      </c>
      <c r="F883" s="31"/>
    </row>
    <row r="884" spans="4:6" ht="15" customHeight="1">
      <c r="D884" s="9" t="str">
        <f t="shared" si="17"/>
        <v>0x80151118</v>
      </c>
      <c r="E884" t="s">
        <v>111</v>
      </c>
      <c r="F884" s="31"/>
    </row>
    <row r="885" spans="4:6" ht="15" customHeight="1">
      <c r="D885" s="9" t="str">
        <f t="shared" si="17"/>
        <v>0x8015111C</v>
      </c>
      <c r="E885" t="s">
        <v>551</v>
      </c>
      <c r="F885" s="31"/>
    </row>
    <row r="886" spans="4:6" ht="15" customHeight="1">
      <c r="D886" s="86" t="str">
        <f t="shared" si="17"/>
        <v>0x80151120</v>
      </c>
      <c r="E886" s="88" t="str">
        <f>"bne r2, r0, "&amp;D890</f>
        <v>bne r2, r0, 0x80151130</v>
      </c>
      <c r="F886" s="31"/>
    </row>
    <row r="887" spans="4:6" ht="15" customHeight="1">
      <c r="D887" s="9" t="str">
        <f t="shared" si="17"/>
        <v>0x80151124</v>
      </c>
      <c r="E887" t="s">
        <v>552</v>
      </c>
      <c r="F887" s="31"/>
    </row>
    <row r="888" spans="4:6" ht="15" customHeight="1">
      <c r="D888" s="9" t="str">
        <f t="shared" si="17"/>
        <v>0x80151128</v>
      </c>
      <c r="E888" t="s">
        <v>111</v>
      </c>
      <c r="F888" s="31"/>
    </row>
    <row r="889" spans="4:6" ht="15" customHeight="1">
      <c r="D889" s="9" t="str">
        <f t="shared" si="17"/>
        <v>0x8015112C</v>
      </c>
      <c r="E889" t="s">
        <v>553</v>
      </c>
      <c r="F889" s="31"/>
    </row>
    <row r="890" spans="4:6" ht="15" customHeight="1">
      <c r="D890" s="89" t="str">
        <f t="shared" si="17"/>
        <v>0x80151130</v>
      </c>
      <c r="E890" s="90" t="str">
        <f>"bne r2, r0, "&amp;D894</f>
        <v>bne r2, r0, 0x80151140</v>
      </c>
      <c r="F890" s="31"/>
    </row>
    <row r="891" spans="4:6" ht="15" customHeight="1">
      <c r="D891" s="9" t="str">
        <f t="shared" si="17"/>
        <v>0x80151134</v>
      </c>
      <c r="E891" t="s">
        <v>554</v>
      </c>
      <c r="F891" s="31"/>
    </row>
    <row r="892" spans="4:6" ht="15" customHeight="1">
      <c r="D892" s="9" t="str">
        <f t="shared" si="17"/>
        <v>0x80151138</v>
      </c>
      <c r="E892" t="s">
        <v>111</v>
      </c>
      <c r="F892" s="31"/>
    </row>
    <row r="893" spans="4:6" ht="15" customHeight="1">
      <c r="D893" s="9" t="str">
        <f t="shared" si="17"/>
        <v>0x8015113C</v>
      </c>
      <c r="E893" t="s">
        <v>217</v>
      </c>
      <c r="F893" s="31"/>
    </row>
    <row r="894" spans="4:6" ht="15" customHeight="1">
      <c r="D894" s="75" t="str">
        <f t="shared" si="17"/>
        <v>0x80151140</v>
      </c>
      <c r="E894" s="96" t="str">
        <f>"bne r2, r0, "&amp;D898</f>
        <v>bne r2, r0, 0x80151150</v>
      </c>
      <c r="F894" s="31"/>
    </row>
    <row r="895" spans="4:6" ht="15" customHeight="1">
      <c r="D895" s="9" t="str">
        <f t="shared" si="17"/>
        <v>0x80151144</v>
      </c>
      <c r="E895" t="s">
        <v>555</v>
      </c>
      <c r="F895" s="31"/>
    </row>
    <row r="896" spans="4:6" ht="15" customHeight="1">
      <c r="D896" s="9" t="str">
        <f t="shared" si="17"/>
        <v>0x80151148</v>
      </c>
      <c r="E896" t="s">
        <v>111</v>
      </c>
      <c r="F896" s="31"/>
    </row>
    <row r="897" spans="4:6" ht="15" customHeight="1">
      <c r="D897" s="9" t="str">
        <f t="shared" si="17"/>
        <v>0x8015114C</v>
      </c>
      <c r="E897" t="s">
        <v>556</v>
      </c>
      <c r="F897" s="31"/>
    </row>
    <row r="898" spans="4:6" ht="15" customHeight="1">
      <c r="D898" s="97" t="str">
        <f t="shared" si="17"/>
        <v>0x80151150</v>
      </c>
      <c r="E898" s="53" t="str">
        <f>"bne r2, r0, "&amp;D901</f>
        <v>bne r2, r0, 0x8015115C</v>
      </c>
      <c r="F898" s="31"/>
    </row>
    <row r="899" spans="4:6" ht="15" customHeight="1">
      <c r="D899" s="9" t="str">
        <f t="shared" si="17"/>
        <v>0x80151154</v>
      </c>
      <c r="E899" t="s">
        <v>217</v>
      </c>
      <c r="F899" s="31"/>
    </row>
    <row r="900" spans="4:6" ht="15" customHeight="1">
      <c r="D900" s="9" t="str">
        <f t="shared" si="17"/>
        <v>0x80151158</v>
      </c>
      <c r="E900" t="s">
        <v>557</v>
      </c>
      <c r="F900" s="31"/>
    </row>
    <row r="901" spans="4:6" ht="15" customHeight="1">
      <c r="D901" s="54" t="str">
        <f t="shared" si="17"/>
        <v>0x8015115C</v>
      </c>
      <c r="E901" t="s">
        <v>111</v>
      </c>
      <c r="F901" s="31"/>
    </row>
    <row r="902" spans="4:6" ht="15" customHeight="1">
      <c r="D902" s="9" t="str">
        <f t="shared" si="17"/>
        <v>0x80151160</v>
      </c>
      <c r="E902" t="s">
        <v>78</v>
      </c>
      <c r="F902" s="31"/>
    </row>
    <row r="903" spans="4:6" ht="15" customHeight="1">
      <c r="D903" s="57" t="str">
        <f t="shared" si="17"/>
        <v>0x80151164</v>
      </c>
      <c r="E903" s="55" t="str">
        <f>"bne r2, r0, "&amp;D909</f>
        <v>bne r2, r0, 0x8015117C</v>
      </c>
      <c r="F903" s="31"/>
    </row>
    <row r="904" spans="4:6" ht="15" customHeight="1">
      <c r="D904" s="9" t="str">
        <f t="shared" si="17"/>
        <v>0x80151168</v>
      </c>
      <c r="E904" t="s">
        <v>554</v>
      </c>
      <c r="F904" s="31"/>
    </row>
    <row r="905" spans="4:6" ht="15" customHeight="1">
      <c r="D905" s="9" t="str">
        <f t="shared" si="17"/>
        <v>0x8015116C</v>
      </c>
      <c r="E905" s="55" t="str">
        <f>"beq r2, r0, "&amp;D909</f>
        <v>beq r2, r0, 0x8015117C</v>
      </c>
      <c r="F905" s="31"/>
    </row>
    <row r="906" spans="4:6" ht="15" customHeight="1">
      <c r="D906" s="9" t="str">
        <f t="shared" si="17"/>
        <v>0x80151170</v>
      </c>
      <c r="E906" t="s">
        <v>78</v>
      </c>
      <c r="F906" s="31"/>
    </row>
    <row r="907" spans="4:6" ht="15" customHeight="1">
      <c r="D907" s="9" t="str">
        <f t="shared" si="17"/>
        <v>0x80151174</v>
      </c>
      <c r="E907" s="56" t="str">
        <f>"j "&amp;D1297</f>
        <v>j 0x8014A1D4</v>
      </c>
      <c r="F907" s="31"/>
    </row>
    <row r="908" spans="4:6" ht="15" customHeight="1">
      <c r="D908" s="9" t="str">
        <f t="shared" si="17"/>
        <v>0x80151178</v>
      </c>
      <c r="E908" t="s">
        <v>349</v>
      </c>
      <c r="F908" s="31"/>
    </row>
    <row r="909" spans="4:6" ht="15" customHeight="1">
      <c r="D909" s="57" t="str">
        <f t="shared" si="17"/>
        <v>0x8015117C</v>
      </c>
      <c r="E909" t="s">
        <v>558</v>
      </c>
      <c r="F909" s="31"/>
    </row>
    <row r="910" spans="4:6" ht="15" customHeight="1">
      <c r="D910" s="9" t="str">
        <f t="shared" si="17"/>
        <v>0x80151180</v>
      </c>
      <c r="E910" t="s">
        <v>78</v>
      </c>
      <c r="F910" s="31"/>
    </row>
    <row r="911" spans="4:6" ht="15" customHeight="1">
      <c r="D911" s="54" t="str">
        <f t="shared" si="17"/>
        <v>0x80151184</v>
      </c>
      <c r="E911" t="s">
        <v>559</v>
      </c>
      <c r="F911" s="31"/>
    </row>
    <row r="912" spans="4:6" ht="15" customHeight="1">
      <c r="D912" s="9" t="str">
        <f t="shared" si="17"/>
        <v>0x80151188</v>
      </c>
      <c r="E912" s="98" t="str">
        <f>"bne r20, r2, "&amp;D924</f>
        <v>bne r20, r2, 0x801511B8</v>
      </c>
      <c r="F912" s="31"/>
    </row>
    <row r="913" spans="4:6" ht="15" customHeight="1">
      <c r="D913" s="9" t="str">
        <f t="shared" si="17"/>
        <v>0x8015118C</v>
      </c>
      <c r="E913" t="s">
        <v>560</v>
      </c>
      <c r="F913" s="31"/>
    </row>
    <row r="914" spans="4:6" ht="15" customHeight="1">
      <c r="D914" s="9" t="str">
        <f t="shared" si="17"/>
        <v>0x80151190</v>
      </c>
      <c r="E914" t="s">
        <v>78</v>
      </c>
      <c r="F914" s="31"/>
    </row>
    <row r="915" spans="4:6" ht="15" customHeight="1">
      <c r="D915" s="9" t="str">
        <f t="shared" si="17"/>
        <v>0x80151194</v>
      </c>
      <c r="E915" t="s">
        <v>78</v>
      </c>
      <c r="F915" s="31"/>
    </row>
    <row r="916" spans="4:6" ht="15" customHeight="1">
      <c r="D916" s="9" t="str">
        <f t="shared" si="17"/>
        <v>0x80151198</v>
      </c>
      <c r="E916" t="s">
        <v>561</v>
      </c>
      <c r="F916" s="31"/>
    </row>
    <row r="917" spans="4:6" ht="15" customHeight="1">
      <c r="D917" s="9" t="str">
        <f t="shared" si="17"/>
        <v>0x8015119C</v>
      </c>
      <c r="E917" t="s">
        <v>562</v>
      </c>
      <c r="F917" s="31"/>
    </row>
    <row r="918" spans="4:6" ht="15" customHeight="1">
      <c r="D918" s="9" t="str">
        <f t="shared" si="17"/>
        <v>0x801511A0</v>
      </c>
      <c r="E918" t="s">
        <v>563</v>
      </c>
      <c r="F918" s="31"/>
    </row>
    <row r="919" spans="4:6" ht="15" customHeight="1">
      <c r="D919" s="9" t="str">
        <f t="shared" si="17"/>
        <v>0x801511A4</v>
      </c>
      <c r="E919" t="s">
        <v>564</v>
      </c>
      <c r="F919" s="31"/>
    </row>
    <row r="920" spans="4:6" ht="15" customHeight="1">
      <c r="D920" s="9" t="str">
        <f t="shared" si="17"/>
        <v>0x801511A8</v>
      </c>
      <c r="E920" t="s">
        <v>565</v>
      </c>
      <c r="F920" s="31"/>
    </row>
    <row r="921" spans="4:6" ht="15" customHeight="1">
      <c r="D921" s="9" t="str">
        <f t="shared" si="17"/>
        <v>0x801511AC</v>
      </c>
      <c r="E921" t="s">
        <v>566</v>
      </c>
      <c r="F921" s="31"/>
    </row>
    <row r="922" spans="4:6" ht="15" customHeight="1">
      <c r="D922" s="9" t="str">
        <f t="shared" si="17"/>
        <v>0x801511B0</v>
      </c>
      <c r="E922" t="s">
        <v>567</v>
      </c>
      <c r="F922" s="31"/>
    </row>
    <row r="923" spans="4:6" ht="15" customHeight="1">
      <c r="D923" s="9" t="str">
        <f t="shared" si="17"/>
        <v>0x801511B4</v>
      </c>
      <c r="E923" t="s">
        <v>78</v>
      </c>
      <c r="F923" s="31"/>
    </row>
    <row r="924" spans="4:6" ht="15" customHeight="1">
      <c r="D924" s="102" t="str">
        <f t="shared" si="17"/>
        <v>0x801511B8</v>
      </c>
      <c r="E924" t="s">
        <v>568</v>
      </c>
      <c r="F924" s="31"/>
    </row>
    <row r="925" spans="4:6" ht="15" customHeight="1">
      <c r="D925" s="9" t="str">
        <f t="shared" si="17"/>
        <v>0x801511BC</v>
      </c>
      <c r="E925" s="99" t="str">
        <f>"beq r20, r2, "&amp;D930</f>
        <v>beq r20, r2, 0x801511D0</v>
      </c>
      <c r="F925" s="31"/>
    </row>
    <row r="926" spans="4:6" ht="15" customHeight="1">
      <c r="D926" s="9" t="str">
        <f t="shared" si="17"/>
        <v>0x801511C0</v>
      </c>
      <c r="E926" t="s">
        <v>569</v>
      </c>
      <c r="F926" s="31"/>
    </row>
    <row r="927" spans="4:6" ht="15" customHeight="1">
      <c r="D927" s="9" t="str">
        <f t="shared" si="17"/>
        <v>0x801511C4</v>
      </c>
      <c r="E927" s="101" t="str">
        <f>"bne r20, r2, "&amp;D986</f>
        <v>bne r20, r2, 0x801512B0</v>
      </c>
      <c r="F927" s="31"/>
    </row>
    <row r="928" spans="4:6" ht="15" customHeight="1">
      <c r="D928" s="9" t="str">
        <f t="shared" si="17"/>
        <v>0x801511C8</v>
      </c>
      <c r="E928" t="s">
        <v>570</v>
      </c>
      <c r="F928" s="31"/>
    </row>
    <row r="929" spans="4:6" ht="15" customHeight="1">
      <c r="D929" s="9" t="str">
        <f t="shared" si="17"/>
        <v>0x801511CC</v>
      </c>
      <c r="E929" t="s">
        <v>217</v>
      </c>
      <c r="F929" s="31"/>
    </row>
    <row r="930" spans="4:6" ht="15" customHeight="1">
      <c r="D930" s="100" t="str">
        <f t="shared" si="17"/>
        <v>0x801511D0</v>
      </c>
      <c r="E930" t="s">
        <v>571</v>
      </c>
      <c r="F930" s="31"/>
    </row>
    <row r="931" spans="4:6" ht="15" customHeight="1">
      <c r="D931" s="9" t="str">
        <f t="shared" si="17"/>
        <v>0x801511D4</v>
      </c>
      <c r="E931" t="s">
        <v>563</v>
      </c>
      <c r="F931" s="31"/>
    </row>
    <row r="932" spans="4:6" ht="15" customHeight="1">
      <c r="D932" s="9" t="str">
        <f t="shared" si="17"/>
        <v>0x801511D8</v>
      </c>
      <c r="E932" t="s">
        <v>572</v>
      </c>
      <c r="F932" s="31"/>
    </row>
    <row r="933" spans="4:6" ht="15" customHeight="1">
      <c r="D933" s="9" t="str">
        <f t="shared" si="17"/>
        <v>0x801511DC</v>
      </c>
      <c r="E933" t="s">
        <v>573</v>
      </c>
      <c r="F933" s="31"/>
    </row>
    <row r="934" spans="4:6" ht="15" customHeight="1">
      <c r="D934" s="9" t="str">
        <f t="shared" si="17"/>
        <v>0x801511E0</v>
      </c>
      <c r="E934" t="s">
        <v>216</v>
      </c>
      <c r="F934" s="31"/>
    </row>
    <row r="935" spans="4:6" ht="15" customHeight="1">
      <c r="D935" s="9" t="str">
        <f t="shared" si="17"/>
        <v>0x801511E4</v>
      </c>
      <c r="E935" t="s">
        <v>574</v>
      </c>
      <c r="F935" s="31"/>
    </row>
    <row r="936" spans="4:6" ht="15" customHeight="1">
      <c r="D936" s="9" t="str">
        <f t="shared" si="17"/>
        <v>0x801511E8</v>
      </c>
      <c r="E936" t="s">
        <v>575</v>
      </c>
      <c r="F936" s="31"/>
    </row>
    <row r="937" spans="4:6" ht="15" customHeight="1">
      <c r="D937" s="9" t="str">
        <f t="shared" si="17"/>
        <v>0x801511EC</v>
      </c>
      <c r="E937" s="44" t="str">
        <f>"bne r2, r3, "&amp;D941</f>
        <v>bne r2, r3, 0x801511FC</v>
      </c>
      <c r="F937" s="31"/>
    </row>
    <row r="938" spans="4:6" ht="15" customHeight="1">
      <c r="D938" s="9" t="str">
        <f t="shared" si="17"/>
        <v>0x801511F0</v>
      </c>
      <c r="E938" t="s">
        <v>78</v>
      </c>
      <c r="F938" s="31"/>
    </row>
    <row r="939" spans="4:6" ht="15" customHeight="1">
      <c r="D939" s="9" t="str">
        <f t="shared" si="17"/>
        <v>0x801511F4</v>
      </c>
      <c r="E939" t="s">
        <v>567</v>
      </c>
      <c r="F939" s="31"/>
    </row>
    <row r="940" spans="4:6" ht="15" customHeight="1">
      <c r="D940" s="9" t="str">
        <f t="shared" si="17"/>
        <v>0x801511F8</v>
      </c>
      <c r="E940" t="s">
        <v>78</v>
      </c>
      <c r="F940" s="31"/>
    </row>
    <row r="941" spans="4:6" ht="15" customHeight="1">
      <c r="D941" s="48" t="str">
        <f t="shared" si="17"/>
        <v>0x801511FC</v>
      </c>
      <c r="E941" t="s">
        <v>576</v>
      </c>
      <c r="F941" s="31"/>
    </row>
    <row r="942" spans="4:6" ht="15" customHeight="1">
      <c r="D942" s="9" t="str">
        <f t="shared" si="17"/>
        <v>0x80151200</v>
      </c>
      <c r="E942" t="s">
        <v>78</v>
      </c>
      <c r="F942" s="31"/>
    </row>
    <row r="943" spans="4:6" ht="15" customHeight="1">
      <c r="D943" s="9" t="str">
        <f t="shared" ref="D943:D1006" si="18">LEFT(INDEX(D:D,ROW()-1),3)&amp;DEC2HEX(4+HEX2DEC(MID(INDEX(D:D,ROW()-1),4,7)),7)</f>
        <v>0x80151204</v>
      </c>
      <c r="E943" t="s">
        <v>577</v>
      </c>
      <c r="F943" s="31"/>
    </row>
    <row r="944" spans="4:6" ht="15" customHeight="1">
      <c r="D944" s="9" t="str">
        <f t="shared" si="18"/>
        <v>0x80151208</v>
      </c>
      <c r="E944" t="s">
        <v>461</v>
      </c>
      <c r="F944" s="31"/>
    </row>
    <row r="945" spans="4:6" ht="15" customHeight="1">
      <c r="D945" s="9" t="str">
        <f t="shared" si="18"/>
        <v>0x8015120C</v>
      </c>
      <c r="E945" t="s">
        <v>578</v>
      </c>
      <c r="F945" s="31"/>
    </row>
    <row r="946" spans="4:6" ht="15" customHeight="1">
      <c r="D946" s="9" t="str">
        <f t="shared" si="18"/>
        <v>0x80151210</v>
      </c>
      <c r="E946" t="s">
        <v>78</v>
      </c>
      <c r="F946" s="31"/>
    </row>
    <row r="947" spans="4:6" ht="15" customHeight="1">
      <c r="D947" s="9" t="str">
        <f t="shared" si="18"/>
        <v>0x80151214</v>
      </c>
      <c r="E947" t="s">
        <v>579</v>
      </c>
      <c r="F947" s="31"/>
    </row>
    <row r="948" spans="4:6" ht="15" customHeight="1">
      <c r="D948" s="9" t="str">
        <f t="shared" si="18"/>
        <v>0x80151218</v>
      </c>
      <c r="E948" t="s">
        <v>580</v>
      </c>
      <c r="F948" s="31"/>
    </row>
    <row r="949" spans="4:6" ht="15" customHeight="1">
      <c r="D949" s="9" t="str">
        <f t="shared" si="18"/>
        <v>0x8015121C</v>
      </c>
      <c r="E949" t="s">
        <v>78</v>
      </c>
      <c r="F949" s="31"/>
    </row>
    <row r="950" spans="4:6" ht="15" customHeight="1">
      <c r="D950" s="9" t="str">
        <f t="shared" si="18"/>
        <v>0x80151220</v>
      </c>
      <c r="E950" s="46" t="str">
        <f>"bne r3, r0, "&amp;D953</f>
        <v>bne r3, r0, 0x8015122C</v>
      </c>
      <c r="F950" s="31"/>
    </row>
    <row r="951" spans="4:6" ht="15" customHeight="1">
      <c r="D951" s="9" t="str">
        <f t="shared" si="18"/>
        <v>0x80151224</v>
      </c>
      <c r="E951" t="s">
        <v>581</v>
      </c>
      <c r="F951" s="31"/>
    </row>
    <row r="952" spans="4:6" ht="15" customHeight="1">
      <c r="D952" s="9" t="str">
        <f t="shared" si="18"/>
        <v>0x80151228</v>
      </c>
      <c r="E952" t="s">
        <v>353</v>
      </c>
      <c r="F952" s="31"/>
    </row>
    <row r="953" spans="4:6" ht="15" customHeight="1">
      <c r="D953" s="50" t="str">
        <f t="shared" si="18"/>
        <v>0x8015122C</v>
      </c>
      <c r="E953" s="59" t="str">
        <f>"bne r2, r0, "&amp;D956</f>
        <v>bne r2, r0, 0x80151238</v>
      </c>
      <c r="F953" s="31"/>
    </row>
    <row r="954" spans="4:6" ht="15" customHeight="1">
      <c r="D954" s="9" t="str">
        <f t="shared" si="18"/>
        <v>0x80151230</v>
      </c>
      <c r="E954" t="s">
        <v>78</v>
      </c>
      <c r="F954" s="31"/>
    </row>
    <row r="955" spans="4:6" ht="15" customHeight="1">
      <c r="D955" s="9" t="str">
        <f t="shared" si="18"/>
        <v>0x80151234</v>
      </c>
      <c r="E955" t="s">
        <v>582</v>
      </c>
      <c r="F955" s="31"/>
    </row>
    <row r="956" spans="4:6" ht="15" customHeight="1">
      <c r="D956" s="66" t="str">
        <f t="shared" si="18"/>
        <v>0x80151238</v>
      </c>
      <c r="E956" s="61" t="str">
        <f>"bne r4, r0, "&amp;D973</f>
        <v>bne r4, r0, 0x8015127C</v>
      </c>
      <c r="F956" s="31"/>
    </row>
    <row r="957" spans="4:6" ht="15" customHeight="1">
      <c r="D957" s="9" t="str">
        <f t="shared" si="18"/>
        <v>0x8015123C</v>
      </c>
      <c r="E957" t="s">
        <v>583</v>
      </c>
      <c r="F957" s="31"/>
    </row>
    <row r="958" spans="4:6" ht="15" customHeight="1">
      <c r="D958" s="9" t="str">
        <f t="shared" si="18"/>
        <v>0x80151240</v>
      </c>
      <c r="E958" t="s">
        <v>584</v>
      </c>
      <c r="F958" s="31"/>
    </row>
    <row r="959" spans="4:6" ht="15" customHeight="1">
      <c r="D959" s="9" t="str">
        <f t="shared" si="18"/>
        <v>0x80151244</v>
      </c>
      <c r="E959" t="s">
        <v>585</v>
      </c>
      <c r="F959" s="31"/>
    </row>
    <row r="960" spans="4:6" ht="15" customHeight="1">
      <c r="D960" s="9" t="str">
        <f t="shared" si="18"/>
        <v>0x80151248</v>
      </c>
      <c r="E960" t="s">
        <v>586</v>
      </c>
      <c r="F960" s="31"/>
    </row>
    <row r="961" spans="4:6" ht="15" customHeight="1">
      <c r="D961" s="64" t="str">
        <f t="shared" si="18"/>
        <v>0x8015124C</v>
      </c>
      <c r="E961" t="s">
        <v>587</v>
      </c>
      <c r="F961" s="31"/>
    </row>
    <row r="962" spans="4:6" ht="15" customHeight="1">
      <c r="D962" s="9" t="str">
        <f t="shared" si="18"/>
        <v>0x80151250</v>
      </c>
      <c r="E962" t="s">
        <v>588</v>
      </c>
      <c r="F962" s="31"/>
    </row>
    <row r="963" spans="4:6" ht="15" customHeight="1">
      <c r="D963" s="9" t="str">
        <f t="shared" si="18"/>
        <v>0x80151254</v>
      </c>
      <c r="E963" t="s">
        <v>577</v>
      </c>
      <c r="F963" s="31"/>
    </row>
    <row r="964" spans="4:6" ht="15" customHeight="1">
      <c r="D964" s="9" t="str">
        <f t="shared" si="18"/>
        <v>0x80151258</v>
      </c>
      <c r="E964" t="s">
        <v>289</v>
      </c>
      <c r="F964" s="31"/>
    </row>
    <row r="965" spans="4:6" ht="15" customHeight="1">
      <c r="D965" s="9" t="str">
        <f t="shared" si="18"/>
        <v>0x8015125C</v>
      </c>
      <c r="E965" s="63" t="str">
        <f>"bgtz r4, "&amp;D961</f>
        <v>bgtz r4, 0x8015124C</v>
      </c>
      <c r="F965" s="31"/>
    </row>
    <row r="966" spans="4:6" ht="15" customHeight="1">
      <c r="D966" s="9" t="str">
        <f t="shared" si="18"/>
        <v>0x80151260</v>
      </c>
      <c r="E966" t="s">
        <v>585</v>
      </c>
      <c r="F966" s="31"/>
    </row>
    <row r="967" spans="4:6" ht="15" customHeight="1">
      <c r="D967" s="9" t="str">
        <f t="shared" si="18"/>
        <v>0x80151264</v>
      </c>
      <c r="E967" t="s">
        <v>589</v>
      </c>
      <c r="F967" s="31"/>
    </row>
    <row r="968" spans="4:6" ht="15" customHeight="1">
      <c r="D968" s="9" t="str">
        <f t="shared" si="18"/>
        <v>0x80151268</v>
      </c>
      <c r="E968" t="s">
        <v>563</v>
      </c>
      <c r="F968" s="31"/>
    </row>
    <row r="969" spans="4:6" ht="15" customHeight="1">
      <c r="D969" s="9" t="str">
        <f t="shared" si="18"/>
        <v>0x8015126C</v>
      </c>
      <c r="E969" t="s">
        <v>573</v>
      </c>
      <c r="F969" s="31"/>
    </row>
    <row r="970" spans="4:6" ht="15" customHeight="1">
      <c r="D970" s="9" t="str">
        <f t="shared" si="18"/>
        <v>0x80151270</v>
      </c>
      <c r="E970" t="s">
        <v>216</v>
      </c>
      <c r="F970" s="31"/>
    </row>
    <row r="971" spans="4:6" ht="15" customHeight="1">
      <c r="D971" s="9" t="str">
        <f t="shared" si="18"/>
        <v>0x80151274</v>
      </c>
      <c r="E971" t="s">
        <v>567</v>
      </c>
      <c r="F971" s="31"/>
    </row>
    <row r="972" spans="4:6" ht="15" customHeight="1">
      <c r="D972" s="9" t="str">
        <f t="shared" si="18"/>
        <v>0x80151278</v>
      </c>
      <c r="E972" t="s">
        <v>590</v>
      </c>
      <c r="F972" s="31"/>
    </row>
    <row r="973" spans="4:6" ht="15" customHeight="1">
      <c r="D973" s="62" t="str">
        <f t="shared" si="18"/>
        <v>0x8015127C</v>
      </c>
      <c r="E973" t="s">
        <v>589</v>
      </c>
      <c r="F973" s="31"/>
    </row>
    <row r="974" spans="4:6" ht="15" customHeight="1">
      <c r="D974" s="9" t="str">
        <f t="shared" si="18"/>
        <v>0x80151280</v>
      </c>
      <c r="E974" t="s">
        <v>591</v>
      </c>
      <c r="F974" s="31"/>
    </row>
    <row r="975" spans="4:6" ht="15" customHeight="1">
      <c r="D975" s="9" t="str">
        <f t="shared" si="18"/>
        <v>0x80151284</v>
      </c>
      <c r="E975" t="s">
        <v>572</v>
      </c>
      <c r="F975" s="31"/>
    </row>
    <row r="976" spans="4:6" ht="15" customHeight="1">
      <c r="D976" s="9" t="str">
        <f t="shared" si="18"/>
        <v>0x80151288</v>
      </c>
      <c r="E976" t="s">
        <v>573</v>
      </c>
      <c r="F976" s="31"/>
    </row>
    <row r="977" spans="4:6" ht="15" customHeight="1">
      <c r="D977" s="9" t="str">
        <f t="shared" si="18"/>
        <v>0x8015128C</v>
      </c>
      <c r="E977" t="s">
        <v>254</v>
      </c>
      <c r="F977" s="31"/>
    </row>
    <row r="978" spans="4:6" ht="15" customHeight="1">
      <c r="D978" s="9" t="str">
        <f t="shared" si="18"/>
        <v>0x80151290</v>
      </c>
      <c r="E978" t="s">
        <v>592</v>
      </c>
      <c r="F978" s="31"/>
    </row>
    <row r="979" spans="4:6" ht="15" customHeight="1">
      <c r="D979" s="58" t="str">
        <f t="shared" si="18"/>
        <v>0x80151294</v>
      </c>
      <c r="E979" t="s">
        <v>588</v>
      </c>
      <c r="F979" s="31"/>
    </row>
    <row r="980" spans="4:6" ht="15" customHeight="1">
      <c r="D980" s="9" t="str">
        <f t="shared" si="18"/>
        <v>0x80151298</v>
      </c>
      <c r="E980" t="s">
        <v>593</v>
      </c>
      <c r="F980" s="31"/>
    </row>
    <row r="981" spans="4:6" ht="15" customHeight="1">
      <c r="D981" s="9" t="str">
        <f t="shared" si="18"/>
        <v>0x8015129C</v>
      </c>
      <c r="E981" t="s">
        <v>594</v>
      </c>
      <c r="F981" s="31"/>
    </row>
    <row r="982" spans="4:6" ht="15" customHeight="1">
      <c r="D982" s="9" t="str">
        <f t="shared" si="18"/>
        <v>0x801512A0</v>
      </c>
      <c r="E982" s="65" t="str">
        <f>"bgtz r4, "&amp;D979</f>
        <v>bgtz r4, 0x80151294</v>
      </c>
      <c r="F982" s="31"/>
    </row>
    <row r="983" spans="4:6" ht="15" customHeight="1">
      <c r="D983" s="9" t="str">
        <f t="shared" si="18"/>
        <v>0x801512A4</v>
      </c>
      <c r="E983" t="s">
        <v>595</v>
      </c>
      <c r="F983" s="31"/>
    </row>
    <row r="984" spans="4:6" ht="15" customHeight="1">
      <c r="D984" s="9" t="str">
        <f t="shared" si="18"/>
        <v>0x801512A8</v>
      </c>
      <c r="E984" t="s">
        <v>567</v>
      </c>
      <c r="F984" s="31"/>
    </row>
    <row r="985" spans="4:6" ht="15" customHeight="1">
      <c r="D985" s="9" t="str">
        <f t="shared" si="18"/>
        <v>0x801512AC</v>
      </c>
      <c r="E985" t="s">
        <v>78</v>
      </c>
      <c r="F985" s="31"/>
    </row>
    <row r="986" spans="4:6" ht="15" customHeight="1">
      <c r="D986" s="95" t="str">
        <f t="shared" si="18"/>
        <v>0x801512B0</v>
      </c>
      <c r="E986" t="s">
        <v>272</v>
      </c>
      <c r="F986" s="31"/>
    </row>
    <row r="987" spans="4:6" ht="15" customHeight="1">
      <c r="D987" s="9" t="str">
        <f t="shared" si="18"/>
        <v>0x801512B4</v>
      </c>
      <c r="E987" s="67" t="str">
        <f>"beq r20, r2, "&amp;D1012</f>
        <v>beq r20, r2, 0x80151318</v>
      </c>
      <c r="F987" s="31"/>
    </row>
    <row r="988" spans="4:6" ht="15" customHeight="1">
      <c r="D988" s="9" t="str">
        <f t="shared" si="18"/>
        <v>0x801512B8</v>
      </c>
      <c r="E988" t="s">
        <v>596</v>
      </c>
      <c r="F988" s="31"/>
    </row>
    <row r="989" spans="4:6" ht="15" customHeight="1">
      <c r="D989" s="9" t="str">
        <f t="shared" si="18"/>
        <v>0x801512BC</v>
      </c>
      <c r="E989" s="74" t="str">
        <f>"bne r20, r2, "&amp;D1009</f>
        <v>bne r20, r2, 0x8015130C</v>
      </c>
      <c r="F989" s="31"/>
    </row>
    <row r="990" spans="4:6" ht="15" customHeight="1">
      <c r="D990" s="9" t="str">
        <f t="shared" si="18"/>
        <v>0x801512C0</v>
      </c>
      <c r="E990" t="s">
        <v>597</v>
      </c>
      <c r="F990" s="31"/>
    </row>
    <row r="991" spans="4:6" ht="15" customHeight="1">
      <c r="D991" s="9" t="str">
        <f t="shared" si="18"/>
        <v>0x801512C4</v>
      </c>
      <c r="E991" t="s">
        <v>598</v>
      </c>
      <c r="F991" s="31"/>
    </row>
    <row r="992" spans="4:6" ht="15" customHeight="1">
      <c r="D992" s="9" t="str">
        <f t="shared" si="18"/>
        <v>0x801512C8</v>
      </c>
      <c r="E992" t="s">
        <v>563</v>
      </c>
      <c r="F992" s="31"/>
    </row>
    <row r="993" spans="4:6" ht="15" customHeight="1">
      <c r="D993" s="9" t="str">
        <f t="shared" si="18"/>
        <v>0x801512CC</v>
      </c>
      <c r="E993" t="s">
        <v>599</v>
      </c>
      <c r="F993" s="31"/>
    </row>
    <row r="994" spans="4:6" ht="15" customHeight="1">
      <c r="D994" s="84" t="str">
        <f t="shared" si="18"/>
        <v>0x801512D0</v>
      </c>
      <c r="E994" t="s">
        <v>600</v>
      </c>
      <c r="F994" s="31"/>
    </row>
    <row r="995" spans="4:6" ht="15" customHeight="1">
      <c r="D995" s="9" t="str">
        <f t="shared" si="18"/>
        <v>0x801512D4</v>
      </c>
      <c r="E995" t="s">
        <v>601</v>
      </c>
      <c r="F995" s="31"/>
    </row>
    <row r="996" spans="4:6" ht="15" customHeight="1">
      <c r="D996" s="9" t="str">
        <f t="shared" si="18"/>
        <v>0x801512D8</v>
      </c>
      <c r="E996" s="76" t="str">
        <f>"bltz r2, "&amp;D1005</f>
        <v>bltz r2, 0x801512FC</v>
      </c>
      <c r="F996" s="31"/>
    </row>
    <row r="997" spans="4:6" ht="15" customHeight="1">
      <c r="D997" s="9" t="str">
        <f t="shared" si="18"/>
        <v>0x801512DC</v>
      </c>
      <c r="E997" t="s">
        <v>522</v>
      </c>
      <c r="F997" s="31"/>
    </row>
    <row r="998" spans="4:6" ht="15" customHeight="1">
      <c r="D998" s="9" t="str">
        <f t="shared" si="18"/>
        <v>0x801512E0</v>
      </c>
      <c r="E998" s="78" t="str">
        <f>"beq r2, r18, "&amp;D1023</f>
        <v>beq r2, r18, 0x80151344</v>
      </c>
      <c r="F998" s="31"/>
    </row>
    <row r="999" spans="4:6" ht="15" customHeight="1">
      <c r="D999" s="9" t="str">
        <f t="shared" si="18"/>
        <v>0x801512E4</v>
      </c>
      <c r="E999" t="s">
        <v>588</v>
      </c>
      <c r="F999" s="31"/>
    </row>
    <row r="1000" spans="4:6" ht="15" customHeight="1">
      <c r="D1000" s="9" t="str">
        <f t="shared" si="18"/>
        <v>0x801512E8</v>
      </c>
      <c r="E1000" s="76" t="str">
        <f>"beq r2, r0, "&amp;D1005</f>
        <v>beq r2, r0, 0x801512FC</v>
      </c>
      <c r="F1000" s="31"/>
    </row>
    <row r="1001" spans="4:6" ht="15" customHeight="1">
      <c r="D1001" s="9" t="str">
        <f t="shared" si="18"/>
        <v>0x801512EC</v>
      </c>
      <c r="E1001" t="s">
        <v>602</v>
      </c>
      <c r="F1001" s="31"/>
    </row>
    <row r="1002" spans="4:6" ht="15" customHeight="1">
      <c r="D1002" s="9" t="str">
        <f t="shared" si="18"/>
        <v>0x801512F0</v>
      </c>
      <c r="E1002" t="s">
        <v>78</v>
      </c>
      <c r="F1002" s="31"/>
    </row>
    <row r="1003" spans="4:6" ht="15" customHeight="1">
      <c r="D1003" s="9" t="str">
        <f t="shared" si="18"/>
        <v>0x801512F4</v>
      </c>
      <c r="E1003" s="78" t="str">
        <f>"beq r2, r18, "&amp;D1023</f>
        <v>beq r2, r18, 0x80151344</v>
      </c>
      <c r="F1003" s="31"/>
    </row>
    <row r="1004" spans="4:6" ht="15" customHeight="1">
      <c r="D1004" s="9" t="str">
        <f t="shared" si="18"/>
        <v>0x801512F8</v>
      </c>
      <c r="E1004" t="s">
        <v>78</v>
      </c>
      <c r="F1004" s="31"/>
    </row>
    <row r="1005" spans="4:6" ht="15" customHeight="1">
      <c r="D1005" s="82" t="str">
        <f t="shared" si="18"/>
        <v>0x801512FC</v>
      </c>
      <c r="E1005" s="80" t="str">
        <f>"bgtz r4, "&amp;D994</f>
        <v>bgtz r4, 0x801512D0</v>
      </c>
      <c r="F1005" s="31"/>
    </row>
    <row r="1006" spans="4:6" ht="15" customHeight="1">
      <c r="D1006" s="9" t="str">
        <f t="shared" si="18"/>
        <v>0x80151300</v>
      </c>
      <c r="E1006" t="s">
        <v>603</v>
      </c>
      <c r="F1006" s="31"/>
    </row>
    <row r="1007" spans="4:6" ht="15" customHeight="1">
      <c r="D1007" s="9" t="str">
        <f t="shared" ref="D1007:D1070" si="19">LEFT(INDEX(D:D,ROW()-1),3)&amp;DEC2HEX(4+HEX2DEC(MID(INDEX(D:D,ROW()-1),4,7)),7)</f>
        <v>0x80151304</v>
      </c>
      <c r="E1007" s="81" t="str">
        <f>"j "&amp;D1025</f>
        <v>j 0x8015134C</v>
      </c>
      <c r="F1007" s="31"/>
    </row>
    <row r="1008" spans="4:6" ht="15" customHeight="1">
      <c r="D1008" s="9" t="str">
        <f t="shared" si="19"/>
        <v>0x80151308</v>
      </c>
      <c r="E1008" t="s">
        <v>604</v>
      </c>
      <c r="F1008" s="31"/>
    </row>
    <row r="1009" spans="4:6" ht="15" customHeight="1">
      <c r="D1009" s="87" t="str">
        <f t="shared" si="19"/>
        <v>0x8015130C</v>
      </c>
      <c r="E1009" s="70" t="str">
        <f>"bne r20, r2, "&amp;D1043</f>
        <v>bne r20, r2, 0x80151394</v>
      </c>
      <c r="F1009" s="31"/>
    </row>
    <row r="1010" spans="4:6" ht="15" customHeight="1">
      <c r="D1010" s="9" t="str">
        <f t="shared" si="19"/>
        <v>0x80151310</v>
      </c>
      <c r="E1010" t="s">
        <v>605</v>
      </c>
      <c r="F1010" s="31"/>
    </row>
    <row r="1011" spans="4:6" ht="15" customHeight="1">
      <c r="D1011" s="9" t="str">
        <f t="shared" si="19"/>
        <v>0x80151314</v>
      </c>
      <c r="E1011" t="s">
        <v>606</v>
      </c>
      <c r="F1011" s="31"/>
    </row>
    <row r="1012" spans="4:6" ht="15" customHeight="1">
      <c r="D1012" s="60" t="str">
        <f t="shared" si="19"/>
        <v>0x80151318</v>
      </c>
      <c r="E1012" t="s">
        <v>607</v>
      </c>
      <c r="F1012" s="31"/>
    </row>
    <row r="1013" spans="4:6" ht="15" customHeight="1">
      <c r="D1013" s="9" t="str">
        <f t="shared" si="19"/>
        <v>0x8015131C</v>
      </c>
      <c r="E1013" t="s">
        <v>66</v>
      </c>
      <c r="F1013" s="31"/>
    </row>
    <row r="1014" spans="4:6" ht="15" customHeight="1">
      <c r="D1014" s="9" t="str">
        <f t="shared" si="19"/>
        <v>0x80151320</v>
      </c>
      <c r="E1014" t="s">
        <v>497</v>
      </c>
      <c r="F1014" s="31"/>
    </row>
    <row r="1015" spans="4:6" ht="15" customHeight="1">
      <c r="D1015" s="77" t="str">
        <f t="shared" si="19"/>
        <v>0x80151324</v>
      </c>
      <c r="E1015" t="s">
        <v>608</v>
      </c>
      <c r="F1015" s="31"/>
    </row>
    <row r="1016" spans="4:6" ht="15" customHeight="1">
      <c r="D1016" s="9" t="str">
        <f t="shared" si="19"/>
        <v>0x80151328</v>
      </c>
      <c r="E1016" t="s">
        <v>601</v>
      </c>
      <c r="F1016" s="31"/>
    </row>
    <row r="1017" spans="4:6" ht="15" customHeight="1">
      <c r="D1017" s="9" t="str">
        <f t="shared" si="19"/>
        <v>0x8015132C</v>
      </c>
      <c r="E1017" s="78" t="str">
        <f>"beq r2, r18, "&amp;D1023</f>
        <v>beq r2, r18, 0x80151344</v>
      </c>
      <c r="F1017" s="31"/>
    </row>
    <row r="1018" spans="4:6" ht="15" customHeight="1">
      <c r="D1018" s="9" t="str">
        <f t="shared" si="19"/>
        <v>0x80151330</v>
      </c>
      <c r="E1018" t="s">
        <v>588</v>
      </c>
      <c r="F1018" s="31"/>
    </row>
    <row r="1019" spans="4:6" ht="15" customHeight="1">
      <c r="D1019" s="9" t="str">
        <f t="shared" si="19"/>
        <v>0x80151334</v>
      </c>
      <c r="E1019" s="83" t="str">
        <f>"bgtz r4, "&amp;D1015</f>
        <v>bgtz r4, 0x80151324</v>
      </c>
      <c r="F1019" s="31"/>
    </row>
    <row r="1020" spans="4:6" ht="15" customHeight="1">
      <c r="D1020" s="9" t="str">
        <f t="shared" si="19"/>
        <v>0x80151338</v>
      </c>
      <c r="E1020" t="s">
        <v>609</v>
      </c>
      <c r="F1020" s="31"/>
    </row>
    <row r="1021" spans="4:6" ht="15" customHeight="1">
      <c r="D1021" s="9" t="str">
        <f t="shared" si="19"/>
        <v>0x8015133C</v>
      </c>
      <c r="E1021" s="81" t="str">
        <f>"j "&amp;D1025</f>
        <v>j 0x8015134C</v>
      </c>
      <c r="F1021" s="31"/>
    </row>
    <row r="1022" spans="4:6" ht="15" customHeight="1">
      <c r="D1022" s="9" t="str">
        <f t="shared" si="19"/>
        <v>0x80151340</v>
      </c>
      <c r="E1022" t="s">
        <v>604</v>
      </c>
      <c r="F1022" s="31"/>
    </row>
    <row r="1023" spans="4:6" ht="15" customHeight="1">
      <c r="D1023" s="79" t="str">
        <f t="shared" si="19"/>
        <v>0x80151344</v>
      </c>
      <c r="E1023" s="85" t="str">
        <f>"bne r8, r0, "&amp;D1031</f>
        <v>bne r8, r0, 0x80151364</v>
      </c>
      <c r="F1023" s="31"/>
    </row>
    <row r="1024" spans="4:6" ht="15" customHeight="1">
      <c r="D1024" s="9" t="str">
        <f t="shared" si="19"/>
        <v>0x80151348</v>
      </c>
      <c r="E1024" t="s">
        <v>78</v>
      </c>
      <c r="F1024" s="31"/>
    </row>
    <row r="1025" spans="4:6" ht="15" customHeight="1">
      <c r="D1025" s="73" t="str">
        <f t="shared" si="19"/>
        <v>0x8015134C</v>
      </c>
      <c r="E1025" t="s">
        <v>610</v>
      </c>
      <c r="F1025" s="31"/>
    </row>
    <row r="1026" spans="4:6" ht="15" customHeight="1">
      <c r="D1026" s="9" t="str">
        <f t="shared" si="19"/>
        <v>0x80151350</v>
      </c>
      <c r="E1026" t="s">
        <v>524</v>
      </c>
      <c r="F1026" s="31"/>
    </row>
    <row r="1027" spans="4:6" ht="15" customHeight="1">
      <c r="D1027" s="9" t="str">
        <f t="shared" si="19"/>
        <v>0x80151354</v>
      </c>
      <c r="E1027" t="s">
        <v>536</v>
      </c>
      <c r="F1027" s="31"/>
    </row>
    <row r="1028" spans="4:6" ht="15" customHeight="1">
      <c r="D1028" s="9" t="str">
        <f t="shared" si="19"/>
        <v>0x80151358</v>
      </c>
      <c r="E1028" t="s">
        <v>461</v>
      </c>
      <c r="F1028" s="31"/>
    </row>
    <row r="1029" spans="4:6" ht="15" customHeight="1">
      <c r="D1029" s="9" t="str">
        <f t="shared" si="19"/>
        <v>0x8015135C</v>
      </c>
      <c r="E1029" t="s">
        <v>567</v>
      </c>
      <c r="F1029" s="31"/>
    </row>
    <row r="1030" spans="4:6" ht="15" customHeight="1">
      <c r="D1030" s="9" t="str">
        <f t="shared" si="19"/>
        <v>0x80151360</v>
      </c>
      <c r="E1030" t="s">
        <v>611</v>
      </c>
      <c r="F1030" s="31"/>
    </row>
    <row r="1031" spans="4:6" ht="15" customHeight="1">
      <c r="D1031" s="86" t="str">
        <f t="shared" si="19"/>
        <v>0x80151364</v>
      </c>
      <c r="E1031" t="s">
        <v>612</v>
      </c>
      <c r="F1031" s="31"/>
    </row>
    <row r="1032" spans="4:6" ht="15" customHeight="1">
      <c r="D1032" s="9" t="str">
        <f t="shared" si="19"/>
        <v>0x80151368</v>
      </c>
      <c r="E1032" s="88" t="str">
        <f>"beq r8, r0, "&amp;D1041</f>
        <v>beq r8, r0, 0x8015138C</v>
      </c>
      <c r="F1032" s="31"/>
    </row>
    <row r="1033" spans="4:6" ht="15" customHeight="1">
      <c r="D1033" s="9" t="str">
        <f t="shared" si="19"/>
        <v>0x8015136C</v>
      </c>
      <c r="E1033" t="s">
        <v>78</v>
      </c>
      <c r="F1033" s="31"/>
    </row>
    <row r="1034" spans="4:6" ht="15" customHeight="1">
      <c r="D1034" s="9" t="str">
        <f t="shared" si="19"/>
        <v>0x80151370</v>
      </c>
      <c r="E1034" t="s">
        <v>613</v>
      </c>
      <c r="F1034" s="31"/>
    </row>
    <row r="1035" spans="4:6" ht="15" customHeight="1">
      <c r="D1035" s="9" t="str">
        <f t="shared" si="19"/>
        <v>0x80151374</v>
      </c>
      <c r="E1035" t="s">
        <v>614</v>
      </c>
      <c r="F1035" s="31"/>
    </row>
    <row r="1036" spans="4:6" ht="15" customHeight="1">
      <c r="D1036" s="9" t="str">
        <f t="shared" si="19"/>
        <v>0x80151378</v>
      </c>
      <c r="E1036" t="s">
        <v>615</v>
      </c>
      <c r="F1036" s="31"/>
    </row>
    <row r="1037" spans="4:6" ht="15" customHeight="1">
      <c r="D1037" s="9" t="str">
        <f t="shared" si="19"/>
        <v>0x8015137C</v>
      </c>
      <c r="E1037" t="s">
        <v>586</v>
      </c>
      <c r="F1037" s="31"/>
    </row>
    <row r="1038" spans="4:6" ht="15" customHeight="1">
      <c r="D1038" s="9" t="str">
        <f t="shared" si="19"/>
        <v>0x80151380</v>
      </c>
      <c r="E1038" t="s">
        <v>616</v>
      </c>
      <c r="F1038" s="31"/>
    </row>
    <row r="1039" spans="4:6" ht="15" customHeight="1">
      <c r="D1039" s="9" t="str">
        <f t="shared" si="19"/>
        <v>0x80151384</v>
      </c>
      <c r="E1039" t="s">
        <v>617</v>
      </c>
      <c r="F1039" s="31"/>
    </row>
    <row r="1040" spans="4:6" ht="15" customHeight="1">
      <c r="D1040" s="9" t="str">
        <f t="shared" si="19"/>
        <v>0x80151388</v>
      </c>
      <c r="E1040" t="s">
        <v>78</v>
      </c>
      <c r="F1040" s="31"/>
    </row>
    <row r="1041" spans="4:6" ht="15" customHeight="1">
      <c r="D1041" s="89" t="str">
        <f t="shared" si="19"/>
        <v>0x8015138C</v>
      </c>
      <c r="E1041" t="s">
        <v>567</v>
      </c>
      <c r="F1041" s="31"/>
    </row>
    <row r="1042" spans="4:6" ht="15" customHeight="1">
      <c r="D1042" s="9" t="str">
        <f t="shared" si="19"/>
        <v>0x80151390</v>
      </c>
      <c r="E1042" t="s">
        <v>78</v>
      </c>
      <c r="F1042" s="31"/>
    </row>
    <row r="1043" spans="4:6" ht="15" customHeight="1">
      <c r="D1043" s="71" t="str">
        <f t="shared" si="19"/>
        <v>0x80151394</v>
      </c>
      <c r="E1043" s="90" t="str">
        <f>"bne r20, r2, "&amp;D1073</f>
        <v>bne r20, r2, 0x8015140C</v>
      </c>
      <c r="F1043" s="31"/>
    </row>
    <row r="1044" spans="4:6" ht="15" customHeight="1">
      <c r="D1044" s="9" t="str">
        <f t="shared" si="19"/>
        <v>0x80151398</v>
      </c>
      <c r="E1044" t="s">
        <v>618</v>
      </c>
      <c r="F1044" s="31"/>
    </row>
    <row r="1045" spans="4:6" ht="15" customHeight="1">
      <c r="D1045" s="9" t="str">
        <f t="shared" si="19"/>
        <v>0x8015139C</v>
      </c>
      <c r="E1045" t="s">
        <v>563</v>
      </c>
      <c r="F1045" s="31"/>
    </row>
    <row r="1046" spans="4:6" ht="15" customHeight="1">
      <c r="D1046" s="9" t="str">
        <f t="shared" si="19"/>
        <v>0x801513A0</v>
      </c>
      <c r="E1046" t="s">
        <v>619</v>
      </c>
      <c r="F1046" s="31"/>
    </row>
    <row r="1047" spans="4:6" ht="15" customHeight="1">
      <c r="D1047" s="9" t="str">
        <f t="shared" si="19"/>
        <v>0x801513A4</v>
      </c>
      <c r="E1047" t="s">
        <v>524</v>
      </c>
      <c r="F1047" s="31"/>
    </row>
    <row r="1048" spans="4:6" ht="15" customHeight="1">
      <c r="D1048" s="9" t="str">
        <f t="shared" si="19"/>
        <v>0x801513A8</v>
      </c>
      <c r="E1048" t="s">
        <v>565</v>
      </c>
      <c r="F1048" s="31"/>
    </row>
    <row r="1049" spans="4:6" ht="15" customHeight="1">
      <c r="D1049" s="9" t="str">
        <f t="shared" si="19"/>
        <v>0x801513AC</v>
      </c>
      <c r="E1049" t="s">
        <v>620</v>
      </c>
      <c r="F1049" s="31"/>
    </row>
    <row r="1050" spans="4:6" ht="15" customHeight="1">
      <c r="D1050" s="9" t="str">
        <f t="shared" si="19"/>
        <v>0x801513B0</v>
      </c>
      <c r="E1050" t="s">
        <v>621</v>
      </c>
      <c r="F1050" s="31"/>
    </row>
    <row r="1051" spans="4:6" ht="15" customHeight="1">
      <c r="D1051" s="9" t="str">
        <f t="shared" si="19"/>
        <v>0x801513B4</v>
      </c>
      <c r="E1051" t="s">
        <v>571</v>
      </c>
      <c r="F1051" s="31"/>
    </row>
    <row r="1052" spans="4:6" ht="15" customHeight="1">
      <c r="D1052" s="9" t="str">
        <f t="shared" si="19"/>
        <v>0x801513B8</v>
      </c>
      <c r="E1052" t="s">
        <v>622</v>
      </c>
      <c r="F1052" s="31"/>
    </row>
    <row r="1053" spans="4:6" ht="15" customHeight="1">
      <c r="D1053" s="9" t="str">
        <f t="shared" si="19"/>
        <v>0x801513BC</v>
      </c>
      <c r="E1053" s="96" t="str">
        <f>"bne r4, r0, "&amp;D1062</f>
        <v>bne r4, r0, 0x801513E0</v>
      </c>
      <c r="F1053" s="31"/>
    </row>
    <row r="1054" spans="4:6" ht="15" customHeight="1">
      <c r="D1054" s="9" t="str">
        <f t="shared" si="19"/>
        <v>0x801513C0</v>
      </c>
      <c r="E1054" t="s">
        <v>623</v>
      </c>
      <c r="F1054" s="31"/>
    </row>
    <row r="1055" spans="4:6" ht="15" customHeight="1">
      <c r="D1055" s="9" t="str">
        <f t="shared" si="19"/>
        <v>0x801513C4</v>
      </c>
      <c r="E1055" t="s">
        <v>624</v>
      </c>
      <c r="F1055" s="31"/>
    </row>
    <row r="1056" spans="4:6" ht="15" customHeight="1">
      <c r="D1056" s="9" t="str">
        <f t="shared" si="19"/>
        <v>0x801513C8</v>
      </c>
      <c r="E1056" t="s">
        <v>625</v>
      </c>
      <c r="F1056" s="31"/>
    </row>
    <row r="1057" spans="4:6" ht="15" customHeight="1">
      <c r="D1057" s="9" t="str">
        <f t="shared" si="19"/>
        <v>0x801513CC</v>
      </c>
      <c r="E1057" t="s">
        <v>626</v>
      </c>
      <c r="F1057" s="31"/>
    </row>
    <row r="1058" spans="4:6" ht="15" customHeight="1">
      <c r="D1058" s="9" t="str">
        <f t="shared" si="19"/>
        <v>0x801513D0</v>
      </c>
      <c r="E1058" t="s">
        <v>627</v>
      </c>
      <c r="F1058" s="31"/>
    </row>
    <row r="1059" spans="4:6" ht="15" customHeight="1">
      <c r="D1059" s="9" t="str">
        <f t="shared" si="19"/>
        <v>0x801513D4</v>
      </c>
      <c r="E1059" s="96" t="str">
        <f>"bgez r4, "&amp;D1062</f>
        <v>bgez r4, 0x801513E0</v>
      </c>
      <c r="F1059" s="31"/>
    </row>
    <row r="1060" spans="4:6" ht="15" customHeight="1">
      <c r="D1060" s="9" t="str">
        <f t="shared" si="19"/>
        <v>0x801513D8</v>
      </c>
      <c r="E1060" t="s">
        <v>78</v>
      </c>
      <c r="F1060" s="31"/>
    </row>
    <row r="1061" spans="4:6" ht="15" customHeight="1">
      <c r="D1061" s="9" t="str">
        <f t="shared" si="19"/>
        <v>0x801513DC</v>
      </c>
      <c r="E1061" t="s">
        <v>628</v>
      </c>
      <c r="F1061" s="31"/>
    </row>
    <row r="1062" spans="4:6" ht="15" customHeight="1">
      <c r="D1062" s="97" t="str">
        <f t="shared" si="19"/>
        <v>0x801513E0</v>
      </c>
      <c r="E1062" s="53" t="str">
        <f>"bne r8, r0, "&amp;D1071</f>
        <v>bne r8, r0, 0x80151404</v>
      </c>
      <c r="F1062" s="31"/>
    </row>
    <row r="1063" spans="4:6" ht="15" customHeight="1">
      <c r="D1063" s="9" t="str">
        <f t="shared" si="19"/>
        <v>0x801513E4</v>
      </c>
      <c r="E1063" t="s">
        <v>629</v>
      </c>
      <c r="F1063" s="31"/>
    </row>
    <row r="1064" spans="4:6" ht="15" customHeight="1">
      <c r="D1064" s="9" t="str">
        <f t="shared" si="19"/>
        <v>0x801513E8</v>
      </c>
      <c r="E1064" t="s">
        <v>630</v>
      </c>
      <c r="F1064" s="31"/>
    </row>
    <row r="1065" spans="4:6" ht="15" customHeight="1">
      <c r="D1065" s="9" t="str">
        <f t="shared" si="19"/>
        <v>0x801513EC</v>
      </c>
      <c r="E1065" t="s">
        <v>625</v>
      </c>
      <c r="F1065" s="31"/>
    </row>
    <row r="1066" spans="4:6" ht="15" customHeight="1">
      <c r="D1066" s="9" t="str">
        <f t="shared" si="19"/>
        <v>0x801513F0</v>
      </c>
      <c r="E1066" t="s">
        <v>626</v>
      </c>
      <c r="F1066" s="31"/>
    </row>
    <row r="1067" spans="4:6" ht="15" customHeight="1">
      <c r="D1067" s="9" t="str">
        <f t="shared" si="19"/>
        <v>0x801513F4</v>
      </c>
      <c r="E1067" t="s">
        <v>631</v>
      </c>
      <c r="F1067" s="31"/>
    </row>
    <row r="1068" spans="4:6" ht="15" customHeight="1">
      <c r="D1068" s="9" t="str">
        <f t="shared" si="19"/>
        <v>0x801513F8</v>
      </c>
      <c r="E1068" s="53" t="str">
        <f>"bgez r4, "&amp;D1071</f>
        <v>bgez r4, 0x80151404</v>
      </c>
      <c r="F1068" s="31"/>
    </row>
    <row r="1069" spans="4:6" ht="15" customHeight="1">
      <c r="D1069" s="9" t="str">
        <f t="shared" si="19"/>
        <v>0x801513FC</v>
      </c>
      <c r="E1069" t="s">
        <v>78</v>
      </c>
      <c r="F1069" s="31"/>
    </row>
    <row r="1070" spans="4:6" ht="15" customHeight="1">
      <c r="D1070" s="9" t="str">
        <f t="shared" si="19"/>
        <v>0x80151400</v>
      </c>
      <c r="E1070" t="s">
        <v>628</v>
      </c>
      <c r="F1070" s="31"/>
    </row>
    <row r="1071" spans="4:6" ht="15" customHeight="1">
      <c r="D1071" s="54" t="str">
        <f t="shared" ref="D1071:D1134" si="20">LEFT(INDEX(D:D,ROW()-1),3)&amp;DEC2HEX(4+HEX2DEC(MID(INDEX(D:D,ROW()-1),4,7)),7)</f>
        <v>0x80151404</v>
      </c>
      <c r="E1071" t="s">
        <v>567</v>
      </c>
      <c r="F1071" s="31"/>
    </row>
    <row r="1072" spans="4:6" ht="15" customHeight="1">
      <c r="D1072" s="9" t="str">
        <f t="shared" si="20"/>
        <v>0x80151408</v>
      </c>
      <c r="E1072" t="s">
        <v>590</v>
      </c>
      <c r="F1072" s="31"/>
    </row>
    <row r="1073" spans="4:6" ht="15" customHeight="1">
      <c r="D1073" s="75" t="str">
        <f t="shared" si="20"/>
        <v>0x8015140C</v>
      </c>
      <c r="E1073" s="55" t="str">
        <f>"bne r20, r2, "&amp;D1132</f>
        <v>bne r20, r2, 0x801514F8</v>
      </c>
      <c r="F1073" s="31"/>
    </row>
    <row r="1074" spans="4:6" ht="15" customHeight="1">
      <c r="D1074" s="9" t="str">
        <f t="shared" si="20"/>
        <v>0x80151410</v>
      </c>
      <c r="E1074" t="s">
        <v>78</v>
      </c>
      <c r="F1074" s="31"/>
    </row>
    <row r="1075" spans="4:6" ht="15" customHeight="1">
      <c r="D1075" s="9" t="str">
        <f t="shared" si="20"/>
        <v>0x80151414</v>
      </c>
      <c r="E1075" t="s">
        <v>632</v>
      </c>
      <c r="F1075" s="31"/>
    </row>
    <row r="1076" spans="4:6" ht="15" customHeight="1">
      <c r="D1076" s="9" t="str">
        <f t="shared" si="20"/>
        <v>0x80151418</v>
      </c>
      <c r="E1076" t="s">
        <v>633</v>
      </c>
      <c r="F1076" s="31"/>
    </row>
    <row r="1077" spans="4:6" ht="15" customHeight="1">
      <c r="D1077" s="9" t="str">
        <f t="shared" si="20"/>
        <v>0x8015141C</v>
      </c>
      <c r="E1077" t="s">
        <v>634</v>
      </c>
      <c r="F1077" s="31"/>
    </row>
    <row r="1078" spans="4:6" ht="15" customHeight="1">
      <c r="D1078" s="9" t="str">
        <f t="shared" si="20"/>
        <v>0x80151420</v>
      </c>
      <c r="E1078" t="s">
        <v>635</v>
      </c>
      <c r="F1078" s="31"/>
    </row>
    <row r="1079" spans="4:6" ht="15" customHeight="1">
      <c r="D1079" s="9" t="str">
        <f t="shared" si="20"/>
        <v>0x80151424</v>
      </c>
      <c r="E1079" t="s">
        <v>636</v>
      </c>
      <c r="F1079" s="31"/>
    </row>
    <row r="1080" spans="4:6" ht="15" customHeight="1">
      <c r="D1080" s="9" t="str">
        <f t="shared" si="20"/>
        <v>0x80151428</v>
      </c>
      <c r="E1080" t="s">
        <v>637</v>
      </c>
      <c r="F1080" s="31"/>
    </row>
    <row r="1081" spans="4:6" ht="15" customHeight="1">
      <c r="D1081" s="9" t="str">
        <f t="shared" si="20"/>
        <v>0x8015142C</v>
      </c>
      <c r="E1081" t="s">
        <v>638</v>
      </c>
      <c r="F1081" s="31"/>
    </row>
    <row r="1082" spans="4:6" ht="15" customHeight="1">
      <c r="D1082" s="9" t="str">
        <f t="shared" si="20"/>
        <v>0x80151430</v>
      </c>
      <c r="E1082" t="s">
        <v>639</v>
      </c>
      <c r="F1082" s="31"/>
    </row>
    <row r="1083" spans="4:6" ht="15" customHeight="1">
      <c r="D1083" s="9" t="str">
        <f t="shared" si="20"/>
        <v>0x80151434</v>
      </c>
      <c r="E1083" t="s">
        <v>640</v>
      </c>
      <c r="F1083" s="31"/>
    </row>
    <row r="1084" spans="4:6" ht="15" customHeight="1">
      <c r="D1084" s="9" t="str">
        <f t="shared" si="20"/>
        <v>0x80151438</v>
      </c>
      <c r="E1084" t="s">
        <v>641</v>
      </c>
      <c r="F1084" s="31"/>
    </row>
    <row r="1085" spans="4:6" ht="15" customHeight="1">
      <c r="D1085" s="9" t="str">
        <f t="shared" si="20"/>
        <v>0x8015143C</v>
      </c>
      <c r="E1085" t="s">
        <v>642</v>
      </c>
      <c r="F1085" s="31"/>
    </row>
    <row r="1086" spans="4:6" ht="15" customHeight="1">
      <c r="D1086" s="9" t="str">
        <f t="shared" si="20"/>
        <v>0x80151440</v>
      </c>
      <c r="E1086" t="s">
        <v>643</v>
      </c>
      <c r="F1086" s="31"/>
    </row>
    <row r="1087" spans="4:6" ht="15" customHeight="1">
      <c r="D1087" s="9" t="str">
        <f t="shared" si="20"/>
        <v>0x80151444</v>
      </c>
      <c r="E1087" t="s">
        <v>644</v>
      </c>
      <c r="F1087" s="31"/>
    </row>
    <row r="1088" spans="4:6" ht="15" customHeight="1">
      <c r="D1088" s="9" t="str">
        <f t="shared" si="20"/>
        <v>0x80151448</v>
      </c>
      <c r="E1088" t="s">
        <v>645</v>
      </c>
      <c r="F1088" s="31"/>
    </row>
    <row r="1089" spans="4:6" ht="15" customHeight="1">
      <c r="D1089" s="9" t="str">
        <f t="shared" si="20"/>
        <v>0x8015144C</v>
      </c>
      <c r="E1089" t="s">
        <v>571</v>
      </c>
      <c r="F1089" s="31"/>
    </row>
    <row r="1090" spans="4:6" ht="15" customHeight="1">
      <c r="D1090" s="9" t="str">
        <f t="shared" si="20"/>
        <v>0x80151450</v>
      </c>
      <c r="E1090" t="s">
        <v>624</v>
      </c>
      <c r="F1090" s="31"/>
    </row>
    <row r="1091" spans="4:6" ht="15" customHeight="1">
      <c r="D1091" s="9" t="str">
        <f t="shared" si="20"/>
        <v>0x80151454</v>
      </c>
      <c r="E1091" t="s">
        <v>646</v>
      </c>
      <c r="F1091" s="31"/>
    </row>
    <row r="1092" spans="4:6" ht="15" customHeight="1">
      <c r="D1092" s="9" t="str">
        <f t="shared" si="20"/>
        <v>0x80151458</v>
      </c>
      <c r="E1092" t="s">
        <v>289</v>
      </c>
      <c r="F1092" s="31"/>
    </row>
    <row r="1093" spans="4:6" ht="15" customHeight="1">
      <c r="D1093" s="9" t="str">
        <f t="shared" si="20"/>
        <v>0x8015145C</v>
      </c>
      <c r="E1093" t="s">
        <v>647</v>
      </c>
      <c r="F1093" s="31"/>
    </row>
    <row r="1094" spans="4:6" ht="15" customHeight="1">
      <c r="D1094" s="9" t="str">
        <f t="shared" si="20"/>
        <v>0x80151460</v>
      </c>
      <c r="E1094" t="s">
        <v>648</v>
      </c>
      <c r="F1094" s="31"/>
    </row>
    <row r="1095" spans="4:6" ht="15" customHeight="1">
      <c r="D1095" s="9" t="str">
        <f t="shared" si="20"/>
        <v>0x80151464</v>
      </c>
      <c r="E1095" t="s">
        <v>601</v>
      </c>
      <c r="F1095" s="31"/>
    </row>
    <row r="1096" spans="4:6" ht="15" customHeight="1">
      <c r="D1096" s="9" t="str">
        <f t="shared" si="20"/>
        <v>0x80151468</v>
      </c>
      <c r="E1096" t="s">
        <v>649</v>
      </c>
      <c r="F1096" s="31"/>
    </row>
    <row r="1097" spans="4:6" ht="15" customHeight="1">
      <c r="D1097" s="9" t="str">
        <f t="shared" si="20"/>
        <v>0x8015146C</v>
      </c>
      <c r="E1097" t="s">
        <v>625</v>
      </c>
      <c r="F1097" s="31"/>
    </row>
    <row r="1098" spans="4:6" ht="15" customHeight="1">
      <c r="D1098" s="9" t="str">
        <f t="shared" si="20"/>
        <v>0x80151470</v>
      </c>
      <c r="E1098" t="s">
        <v>289</v>
      </c>
      <c r="F1098" s="31"/>
    </row>
    <row r="1099" spans="4:6" ht="15" customHeight="1">
      <c r="D1099" s="9" t="str">
        <f t="shared" si="20"/>
        <v>0x80151474</v>
      </c>
      <c r="E1099" t="s">
        <v>648</v>
      </c>
      <c r="F1099" s="31"/>
    </row>
    <row r="1100" spans="4:6" ht="15" customHeight="1">
      <c r="D1100" s="9" t="str">
        <f t="shared" si="20"/>
        <v>0x80151478</v>
      </c>
      <c r="E1100" t="s">
        <v>563</v>
      </c>
      <c r="F1100" s="31"/>
    </row>
    <row r="1101" spans="4:6" ht="15" customHeight="1">
      <c r="D1101" s="9" t="str">
        <f t="shared" si="20"/>
        <v>0x8015147C</v>
      </c>
      <c r="E1101" t="s">
        <v>650</v>
      </c>
      <c r="F1101" s="31"/>
    </row>
    <row r="1102" spans="4:6" ht="15" customHeight="1">
      <c r="D1102" s="9" t="str">
        <f t="shared" si="20"/>
        <v>0x80151480</v>
      </c>
      <c r="E1102" t="s">
        <v>651</v>
      </c>
      <c r="F1102" s="31"/>
    </row>
    <row r="1103" spans="4:6" ht="15" customHeight="1">
      <c r="D1103" s="9" t="str">
        <f t="shared" si="20"/>
        <v>0x80151484</v>
      </c>
      <c r="E1103" t="s">
        <v>652</v>
      </c>
      <c r="F1103" s="31"/>
    </row>
    <row r="1104" spans="4:6" ht="15" customHeight="1">
      <c r="D1104" s="9" t="str">
        <f t="shared" si="20"/>
        <v>0x80151488</v>
      </c>
      <c r="E1104" t="s">
        <v>653</v>
      </c>
      <c r="F1104" s="31"/>
    </row>
    <row r="1105" spans="4:6" ht="15" customHeight="1">
      <c r="D1105" s="9" t="str">
        <f t="shared" si="20"/>
        <v>0x8015148C</v>
      </c>
      <c r="E1105" t="s">
        <v>654</v>
      </c>
      <c r="F1105" s="31"/>
    </row>
    <row r="1106" spans="4:6" ht="15" customHeight="1">
      <c r="D1106" s="9" t="str">
        <f t="shared" si="20"/>
        <v>0x80151490</v>
      </c>
      <c r="E1106" t="s">
        <v>655</v>
      </c>
      <c r="F1106" s="31"/>
    </row>
    <row r="1107" spans="4:6" ht="15" customHeight="1">
      <c r="D1107" s="9" t="str">
        <f t="shared" si="20"/>
        <v>0x80151494</v>
      </c>
      <c r="E1107" t="s">
        <v>656</v>
      </c>
      <c r="F1107" s="31"/>
    </row>
    <row r="1108" spans="4:6" ht="15" customHeight="1">
      <c r="D1108" s="9" t="str">
        <f t="shared" si="20"/>
        <v>0x80151498</v>
      </c>
      <c r="E1108" t="s">
        <v>657</v>
      </c>
      <c r="F1108" s="31"/>
    </row>
    <row r="1109" spans="4:6" ht="15" customHeight="1">
      <c r="D1109" s="9" t="str">
        <f t="shared" si="20"/>
        <v>0x8015149C</v>
      </c>
      <c r="E1109" t="s">
        <v>658</v>
      </c>
      <c r="F1109" s="31"/>
    </row>
    <row r="1110" spans="4:6" ht="15" customHeight="1">
      <c r="D1110" s="9" t="str">
        <f t="shared" si="20"/>
        <v>0x801514A0</v>
      </c>
      <c r="E1110" t="s">
        <v>659</v>
      </c>
      <c r="F1110" s="31"/>
    </row>
    <row r="1111" spans="4:6" ht="15" customHeight="1">
      <c r="D1111" s="9" t="str">
        <f t="shared" si="20"/>
        <v>0x801514A4</v>
      </c>
      <c r="E1111" t="s">
        <v>660</v>
      </c>
      <c r="F1111" s="31"/>
    </row>
    <row r="1112" spans="4:6" ht="15" customHeight="1">
      <c r="D1112" s="9" t="str">
        <f t="shared" si="20"/>
        <v>0x801514A8</v>
      </c>
      <c r="E1112" t="s">
        <v>661</v>
      </c>
      <c r="F1112" s="31"/>
    </row>
    <row r="1113" spans="4:6" ht="15" customHeight="1">
      <c r="D1113" s="9" t="str">
        <f t="shared" si="20"/>
        <v>0x801514AC</v>
      </c>
      <c r="E1113" t="s">
        <v>662</v>
      </c>
      <c r="F1113" s="31"/>
    </row>
    <row r="1114" spans="4:6" ht="15" customHeight="1">
      <c r="D1114" s="9" t="str">
        <f t="shared" si="20"/>
        <v>0x801514B0</v>
      </c>
      <c r="E1114" t="s">
        <v>663</v>
      </c>
      <c r="F1114" s="31"/>
    </row>
    <row r="1115" spans="4:6" ht="15" customHeight="1">
      <c r="D1115" s="9" t="str">
        <f t="shared" si="20"/>
        <v>0x801514B4</v>
      </c>
      <c r="E1115" t="s">
        <v>664</v>
      </c>
      <c r="F1115" s="31"/>
    </row>
    <row r="1116" spans="4:6" ht="15" customHeight="1">
      <c r="D1116" s="9" t="str">
        <f t="shared" si="20"/>
        <v>0x801514B8</v>
      </c>
      <c r="E1116" t="s">
        <v>665</v>
      </c>
      <c r="F1116" s="31"/>
    </row>
    <row r="1117" spans="4:6" ht="15" customHeight="1">
      <c r="D1117" s="9" t="str">
        <f t="shared" si="20"/>
        <v>0x801514BC</v>
      </c>
      <c r="E1117" t="s">
        <v>78</v>
      </c>
      <c r="F1117" s="31"/>
    </row>
    <row r="1118" spans="4:6" ht="15" customHeight="1">
      <c r="D1118" s="9" t="str">
        <f t="shared" si="20"/>
        <v>0x801514C0</v>
      </c>
      <c r="E1118" t="s">
        <v>666</v>
      </c>
      <c r="F1118" s="31"/>
    </row>
    <row r="1119" spans="4:6" ht="15" customHeight="1">
      <c r="D1119" s="9" t="str">
        <f t="shared" si="20"/>
        <v>0x801514C4</v>
      </c>
      <c r="E1119" t="s">
        <v>667</v>
      </c>
      <c r="F1119" s="31"/>
    </row>
    <row r="1120" spans="4:6" ht="15" customHeight="1">
      <c r="D1120" s="9" t="str">
        <f t="shared" si="20"/>
        <v>0x801514C8</v>
      </c>
      <c r="E1120" t="s">
        <v>668</v>
      </c>
      <c r="F1120" s="31"/>
    </row>
    <row r="1121" spans="4:6" ht="15" customHeight="1">
      <c r="D1121" s="9" t="str">
        <f t="shared" si="20"/>
        <v>0x801514CC</v>
      </c>
      <c r="E1121" t="s">
        <v>669</v>
      </c>
      <c r="F1121" s="31"/>
    </row>
    <row r="1122" spans="4:6" ht="15" customHeight="1">
      <c r="D1122" s="9" t="str">
        <f t="shared" si="20"/>
        <v>0x801514D0</v>
      </c>
      <c r="E1122" t="s">
        <v>670</v>
      </c>
      <c r="F1122" s="31"/>
    </row>
    <row r="1123" spans="4:6" ht="15" customHeight="1">
      <c r="D1123" s="9" t="str">
        <f t="shared" si="20"/>
        <v>0x801514D4</v>
      </c>
      <c r="E1123" t="s">
        <v>671</v>
      </c>
      <c r="F1123" s="31"/>
    </row>
    <row r="1124" spans="4:6" ht="15" customHeight="1">
      <c r="D1124" s="9" t="str">
        <f t="shared" si="20"/>
        <v>0x801514D8</v>
      </c>
      <c r="E1124" t="s">
        <v>672</v>
      </c>
      <c r="F1124" s="31"/>
    </row>
    <row r="1125" spans="4:6" ht="15" customHeight="1">
      <c r="D1125" s="9" t="str">
        <f t="shared" si="20"/>
        <v>0x801514DC</v>
      </c>
      <c r="E1125" t="s">
        <v>673</v>
      </c>
      <c r="F1125" s="31"/>
    </row>
    <row r="1126" spans="4:6" ht="15" customHeight="1">
      <c r="D1126" s="9" t="str">
        <f t="shared" si="20"/>
        <v>0x801514E0</v>
      </c>
      <c r="E1126" t="s">
        <v>674</v>
      </c>
      <c r="F1126" s="31"/>
    </row>
    <row r="1127" spans="4:6" ht="15" customHeight="1">
      <c r="D1127" s="9" t="str">
        <f t="shared" si="20"/>
        <v>0x801514E4</v>
      </c>
      <c r="E1127" t="s">
        <v>675</v>
      </c>
      <c r="F1127" s="31"/>
    </row>
    <row r="1128" spans="4:6" ht="15" customHeight="1">
      <c r="D1128" s="9" t="str">
        <f t="shared" si="20"/>
        <v>0x801514E8</v>
      </c>
      <c r="E1128" t="s">
        <v>676</v>
      </c>
      <c r="F1128" s="31"/>
    </row>
    <row r="1129" spans="4:6" ht="15" customHeight="1">
      <c r="D1129" s="9" t="str">
        <f t="shared" si="20"/>
        <v>0x801514EC</v>
      </c>
      <c r="E1129" t="s">
        <v>677</v>
      </c>
      <c r="F1129" s="31"/>
    </row>
    <row r="1130" spans="4:6" ht="15" customHeight="1">
      <c r="D1130" s="9" t="str">
        <f t="shared" si="20"/>
        <v>0x801514F0</v>
      </c>
      <c r="E1130" t="s">
        <v>567</v>
      </c>
      <c r="F1130" s="31"/>
    </row>
    <row r="1131" spans="4:6" ht="15" customHeight="1">
      <c r="D1131" s="9" t="str">
        <f t="shared" si="20"/>
        <v>0x801514F4</v>
      </c>
      <c r="E1131" t="s">
        <v>678</v>
      </c>
      <c r="F1131" s="31"/>
    </row>
    <row r="1132" spans="4:6" ht="15" customHeight="1">
      <c r="D1132" s="57" t="str">
        <f t="shared" si="20"/>
        <v>0x801514F8</v>
      </c>
      <c r="E1132" s="56" t="str">
        <f>"j "&amp;D1293</f>
        <v>j 0x80143D44</v>
      </c>
      <c r="F1132" s="31"/>
    </row>
    <row r="1133" spans="4:6" ht="15" customHeight="1">
      <c r="D1133" s="9" t="str">
        <f t="shared" si="20"/>
        <v>0x801514FC</v>
      </c>
      <c r="E1133" t="s">
        <v>679</v>
      </c>
      <c r="F1133" s="31"/>
    </row>
    <row r="1134" spans="4:6" ht="15" customHeight="1">
      <c r="D1134" s="9" t="str">
        <f t="shared" si="20"/>
        <v>0x80151500</v>
      </c>
      <c r="E1134" s="98" t="str">
        <f>"bne r18, r2, "&amp;D1138</f>
        <v>bne r18, r2, 0x80151510</v>
      </c>
      <c r="F1134" s="31"/>
    </row>
    <row r="1135" spans="4:6" ht="15" customHeight="1">
      <c r="D1135" s="9" t="str">
        <f t="shared" ref="D1135:D1198" si="21">LEFT(INDEX(D:D,ROW()-1),3)&amp;DEC2HEX(4+HEX2DEC(MID(INDEX(D:D,ROW()-1),4,7)),7)</f>
        <v>0x80151504</v>
      </c>
      <c r="E1135" t="s">
        <v>680</v>
      </c>
      <c r="F1135" s="31"/>
    </row>
    <row r="1136" spans="4:6" ht="15" customHeight="1">
      <c r="D1136" s="9" t="str">
        <f t="shared" si="21"/>
        <v>0x80151508</v>
      </c>
      <c r="E1136" t="s">
        <v>681</v>
      </c>
      <c r="F1136" s="31"/>
    </row>
    <row r="1137" spans="4:6" ht="15" customHeight="1">
      <c r="D1137" s="9" t="str">
        <f t="shared" si="21"/>
        <v>0x8015150C</v>
      </c>
      <c r="E1137" t="s">
        <v>682</v>
      </c>
      <c r="F1137" s="31"/>
    </row>
    <row r="1138" spans="4:6" ht="15" customHeight="1">
      <c r="D1138" s="102" t="str">
        <f t="shared" si="21"/>
        <v>0x80151510</v>
      </c>
      <c r="E1138" s="99" t="str">
        <f>"beq r2, r0, "&amp;D1142</f>
        <v>beq r2, r0, 0x80151520</v>
      </c>
      <c r="F1138" s="31"/>
    </row>
    <row r="1139" spans="4:6" ht="15" customHeight="1">
      <c r="D1139" s="9" t="str">
        <f t="shared" si="21"/>
        <v>0x80151514</v>
      </c>
      <c r="E1139" t="s">
        <v>683</v>
      </c>
      <c r="F1139" s="31"/>
    </row>
    <row r="1140" spans="4:6" ht="15" customHeight="1">
      <c r="D1140" s="9" t="str">
        <f t="shared" si="21"/>
        <v>0x80151518</v>
      </c>
      <c r="E1140" t="s">
        <v>681</v>
      </c>
      <c r="F1140" s="31"/>
    </row>
    <row r="1141" spans="4:6" ht="15" customHeight="1">
      <c r="D1141" s="9" t="str">
        <f t="shared" si="21"/>
        <v>0x8015151C</v>
      </c>
      <c r="E1141" t="s">
        <v>684</v>
      </c>
      <c r="F1141" s="31"/>
    </row>
    <row r="1142" spans="4:6" ht="15" customHeight="1">
      <c r="D1142" s="100" t="str">
        <f t="shared" si="21"/>
        <v>0x80151520</v>
      </c>
      <c r="E1142" s="101" t="str">
        <f>"beq r2, r0, "&amp;D1146</f>
        <v>beq r2, r0, 0x80151530</v>
      </c>
      <c r="F1142" s="31"/>
    </row>
    <row r="1143" spans="4:6" ht="15" customHeight="1">
      <c r="D1143" s="9" t="str">
        <f t="shared" si="21"/>
        <v>0x80151524</v>
      </c>
      <c r="E1143" t="s">
        <v>685</v>
      </c>
      <c r="F1143" s="31"/>
    </row>
    <row r="1144" spans="4:6" ht="15" customHeight="1">
      <c r="D1144" s="9" t="str">
        <f t="shared" si="21"/>
        <v>0x80151528</v>
      </c>
      <c r="E1144" t="s">
        <v>681</v>
      </c>
      <c r="F1144" s="31"/>
    </row>
    <row r="1145" spans="4:6" ht="15" customHeight="1">
      <c r="D1145" s="9" t="str">
        <f t="shared" si="21"/>
        <v>0x8015152C</v>
      </c>
      <c r="E1145" t="s">
        <v>686</v>
      </c>
      <c r="F1145" s="31"/>
    </row>
    <row r="1146" spans="4:6" ht="15" customHeight="1">
      <c r="D1146" s="95" t="str">
        <f t="shared" si="21"/>
        <v>0x80151530</v>
      </c>
      <c r="E1146" t="s">
        <v>687</v>
      </c>
      <c r="F1146" s="31"/>
    </row>
    <row r="1147" spans="4:6" ht="15" customHeight="1">
      <c r="D1147" s="9" t="str">
        <f t="shared" si="21"/>
        <v>0x80151534</v>
      </c>
      <c r="E1147" t="s">
        <v>78</v>
      </c>
      <c r="F1147" s="31"/>
    </row>
    <row r="1148" spans="4:6" ht="15" customHeight="1">
      <c r="D1148" s="95" t="str">
        <f t="shared" si="21"/>
        <v>0x80151538</v>
      </c>
      <c r="E1148" s="44" t="str">
        <f>"bne r18, r2, "&amp;D1152</f>
        <v>bne r18, r2, 0x80151548</v>
      </c>
      <c r="F1148" s="31"/>
    </row>
    <row r="1149" spans="4:6" ht="15" customHeight="1">
      <c r="D1149" s="9" t="str">
        <f t="shared" si="21"/>
        <v>0x8015153C</v>
      </c>
      <c r="E1149" t="s">
        <v>688</v>
      </c>
      <c r="F1149" s="31"/>
    </row>
    <row r="1150" spans="4:6" ht="15" customHeight="1">
      <c r="D1150" s="9" t="str">
        <f t="shared" si="21"/>
        <v>0x80151540</v>
      </c>
      <c r="E1150" s="46" t="str">
        <f>"j "&amp;D1337</f>
        <v>j 0x80148FC0</v>
      </c>
      <c r="F1150" s="31"/>
    </row>
    <row r="1151" spans="4:6" ht="15" customHeight="1">
      <c r="D1151" s="9" t="str">
        <f t="shared" si="21"/>
        <v>0x80151544</v>
      </c>
      <c r="E1151" t="s">
        <v>689</v>
      </c>
      <c r="F1151" s="31"/>
    </row>
    <row r="1152" spans="4:6" ht="15" customHeight="1">
      <c r="D1152" s="48" t="str">
        <f t="shared" si="21"/>
        <v>0x80151548</v>
      </c>
      <c r="E1152" s="59" t="str">
        <f>"bne r18, r5, "&amp;D1204</f>
        <v>bne r18, r5, 0x80151618</v>
      </c>
      <c r="F1152" s="31"/>
    </row>
    <row r="1153" spans="4:6" ht="15" customHeight="1">
      <c r="D1153" s="9" t="str">
        <f t="shared" si="21"/>
        <v>0x8015154C</v>
      </c>
      <c r="E1153" t="s">
        <v>78</v>
      </c>
      <c r="F1153" s="31"/>
    </row>
    <row r="1154" spans="4:6" ht="15" customHeight="1">
      <c r="D1154" s="9" t="str">
        <f t="shared" si="21"/>
        <v>0x80151550</v>
      </c>
      <c r="E1154" t="s">
        <v>690</v>
      </c>
      <c r="F1154" s="31"/>
    </row>
    <row r="1155" spans="4:6" ht="15" customHeight="1">
      <c r="D1155" s="9" t="str">
        <f t="shared" si="21"/>
        <v>0x80151554</v>
      </c>
      <c r="E1155" t="s">
        <v>691</v>
      </c>
      <c r="F1155" s="31"/>
    </row>
    <row r="1156" spans="4:6" ht="15" customHeight="1">
      <c r="D1156" s="9" t="str">
        <f t="shared" si="21"/>
        <v>0x80151558</v>
      </c>
      <c r="E1156" t="s">
        <v>692</v>
      </c>
      <c r="F1156" s="31"/>
    </row>
    <row r="1157" spans="4:6" ht="15" customHeight="1">
      <c r="D1157" s="9" t="str">
        <f t="shared" si="21"/>
        <v>0x8015155C</v>
      </c>
      <c r="E1157" t="s">
        <v>693</v>
      </c>
      <c r="F1157" s="31"/>
    </row>
    <row r="1158" spans="4:6" ht="15" customHeight="1">
      <c r="D1158" s="9" t="str">
        <f t="shared" si="21"/>
        <v>0x80151560</v>
      </c>
      <c r="E1158" t="s">
        <v>694</v>
      </c>
      <c r="F1158" s="31"/>
    </row>
    <row r="1159" spans="4:6" ht="15" customHeight="1">
      <c r="D1159" s="9" t="str">
        <f t="shared" si="21"/>
        <v>0x80151564</v>
      </c>
      <c r="E1159" t="s">
        <v>695</v>
      </c>
      <c r="F1159" s="31"/>
    </row>
    <row r="1160" spans="4:6" ht="15" customHeight="1">
      <c r="D1160" s="9" t="str">
        <f t="shared" si="21"/>
        <v>0x80151568</v>
      </c>
      <c r="E1160" t="s">
        <v>696</v>
      </c>
      <c r="F1160" s="31"/>
    </row>
    <row r="1161" spans="4:6" ht="15" customHeight="1">
      <c r="D1161" s="9" t="str">
        <f t="shared" si="21"/>
        <v>0x8015156C</v>
      </c>
      <c r="E1161" t="s">
        <v>697</v>
      </c>
      <c r="F1161" s="31"/>
    </row>
    <row r="1162" spans="4:6" ht="15" customHeight="1">
      <c r="D1162" s="9" t="str">
        <f t="shared" si="21"/>
        <v>0x80151570</v>
      </c>
      <c r="E1162" t="s">
        <v>698</v>
      </c>
      <c r="F1162" s="31"/>
    </row>
    <row r="1163" spans="4:6" ht="15" customHeight="1">
      <c r="D1163" s="9" t="str">
        <f t="shared" si="21"/>
        <v>0x80151574</v>
      </c>
      <c r="E1163" t="s">
        <v>699</v>
      </c>
      <c r="F1163" s="31"/>
    </row>
    <row r="1164" spans="4:6" ht="15" customHeight="1">
      <c r="D1164" s="9" t="str">
        <f t="shared" si="21"/>
        <v>0x80151578</v>
      </c>
      <c r="E1164" t="s">
        <v>700</v>
      </c>
      <c r="F1164" s="31"/>
    </row>
    <row r="1165" spans="4:6" ht="15" customHeight="1">
      <c r="D1165" s="64" t="str">
        <f t="shared" si="21"/>
        <v>0x8015157C</v>
      </c>
      <c r="E1165" t="s">
        <v>701</v>
      </c>
      <c r="F1165" s="31"/>
    </row>
    <row r="1166" spans="4:6" ht="15" customHeight="1">
      <c r="D1166" s="9" t="str">
        <f t="shared" si="21"/>
        <v>0x80151580</v>
      </c>
      <c r="E1166" s="61" t="str">
        <f>"beq r4, r0, "&amp;D1172</f>
        <v>beq r4, r0, 0x80151598</v>
      </c>
      <c r="F1166" s="31"/>
    </row>
    <row r="1167" spans="4:6" ht="15" customHeight="1">
      <c r="D1167" s="9" t="str">
        <f t="shared" si="21"/>
        <v>0x80151584</v>
      </c>
      <c r="E1167" t="s">
        <v>702</v>
      </c>
      <c r="F1167" s="31"/>
    </row>
    <row r="1168" spans="4:6" ht="15" customHeight="1">
      <c r="D1168" s="9" t="str">
        <f t="shared" si="21"/>
        <v>0x80151588</v>
      </c>
      <c r="E1168" t="s">
        <v>703</v>
      </c>
      <c r="F1168" s="31"/>
    </row>
    <row r="1169" spans="4:6" ht="15" customHeight="1">
      <c r="D1169" s="9" t="str">
        <f t="shared" si="21"/>
        <v>0x8015158C</v>
      </c>
      <c r="E1169" t="s">
        <v>704</v>
      </c>
      <c r="F1169" s="31"/>
    </row>
    <row r="1170" spans="4:6" ht="15" customHeight="1">
      <c r="D1170" s="9" t="str">
        <f t="shared" si="21"/>
        <v>0x80151590</v>
      </c>
      <c r="E1170" t="s">
        <v>705</v>
      </c>
      <c r="F1170" s="31"/>
    </row>
    <row r="1171" spans="4:6" ht="15" customHeight="1">
      <c r="D1171" s="9" t="str">
        <f t="shared" si="21"/>
        <v>0x80151594</v>
      </c>
      <c r="E1171" t="s">
        <v>706</v>
      </c>
      <c r="F1171" s="31"/>
    </row>
    <row r="1172" spans="4:6" ht="15" customHeight="1">
      <c r="D1172" s="62" t="str">
        <f t="shared" si="21"/>
        <v>0x80151598</v>
      </c>
      <c r="E1172" t="s">
        <v>707</v>
      </c>
      <c r="F1172" s="31"/>
    </row>
    <row r="1173" spans="4:6" ht="15" customHeight="1">
      <c r="D1173" s="9" t="str">
        <f t="shared" si="21"/>
        <v>0x8015159C</v>
      </c>
      <c r="E1173" t="s">
        <v>697</v>
      </c>
      <c r="F1173" s="31"/>
    </row>
    <row r="1174" spans="4:6" ht="15" customHeight="1">
      <c r="D1174" s="9" t="str">
        <f t="shared" si="21"/>
        <v>0x801515A0</v>
      </c>
      <c r="E1174" t="s">
        <v>708</v>
      </c>
      <c r="F1174" s="31"/>
    </row>
    <row r="1175" spans="4:6" ht="15" customHeight="1">
      <c r="D1175" s="9" t="str">
        <f t="shared" si="21"/>
        <v>0x801515A4</v>
      </c>
      <c r="E1175" t="s">
        <v>709</v>
      </c>
      <c r="F1175" s="31"/>
    </row>
    <row r="1176" spans="4:6" ht="15" customHeight="1">
      <c r="D1176" s="9" t="str">
        <f t="shared" si="21"/>
        <v>0x801515A8</v>
      </c>
      <c r="E1176" t="s">
        <v>710</v>
      </c>
      <c r="F1176" s="31"/>
    </row>
    <row r="1177" spans="4:6" ht="15" customHeight="1">
      <c r="D1177" s="9" t="str">
        <f t="shared" si="21"/>
        <v>0x801515AC</v>
      </c>
      <c r="E1177" s="63" t="str">
        <f>"bne r4, r0, "&amp;D1165</f>
        <v>bne r4, r0, 0x8015157C</v>
      </c>
      <c r="F1177" s="31"/>
    </row>
    <row r="1178" spans="4:6" ht="15" customHeight="1">
      <c r="D1178" s="9" t="str">
        <f t="shared" si="21"/>
        <v>0x801515B0</v>
      </c>
      <c r="E1178" t="s">
        <v>711</v>
      </c>
      <c r="F1178" s="31"/>
    </row>
    <row r="1179" spans="4:6" ht="15" customHeight="1">
      <c r="D1179" s="9" t="str">
        <f t="shared" si="21"/>
        <v>0x801515B4</v>
      </c>
      <c r="E1179" t="s">
        <v>696</v>
      </c>
      <c r="F1179" s="31"/>
    </row>
    <row r="1180" spans="4:6" ht="15" customHeight="1">
      <c r="D1180" s="9" t="str">
        <f t="shared" si="21"/>
        <v>0x801515B8</v>
      </c>
      <c r="E1180" t="s">
        <v>712</v>
      </c>
      <c r="F1180" s="31"/>
    </row>
    <row r="1181" spans="4:6" ht="15" customHeight="1">
      <c r="D1181" s="9" t="str">
        <f t="shared" si="21"/>
        <v>0x801515BC</v>
      </c>
      <c r="E1181" s="65" t="str">
        <f>"beq r4, r0, "&amp;D1187</f>
        <v>beq r4, r0, 0x801515D4</v>
      </c>
      <c r="F1181" s="31"/>
    </row>
    <row r="1182" spans="4:6" ht="15" customHeight="1">
      <c r="D1182" s="9" t="str">
        <f t="shared" si="21"/>
        <v>0x801515C0</v>
      </c>
      <c r="E1182" t="s">
        <v>713</v>
      </c>
      <c r="F1182" s="31"/>
    </row>
    <row r="1183" spans="4:6" ht="15" customHeight="1">
      <c r="D1183" s="9" t="str">
        <f t="shared" si="21"/>
        <v>0x801515C4</v>
      </c>
      <c r="E1183" t="s">
        <v>714</v>
      </c>
      <c r="F1183" s="31"/>
    </row>
    <row r="1184" spans="4:6" ht="15" customHeight="1">
      <c r="D1184" s="9" t="str">
        <f t="shared" si="21"/>
        <v>0x801515C8</v>
      </c>
      <c r="E1184" t="s">
        <v>715</v>
      </c>
      <c r="F1184" s="31"/>
    </row>
    <row r="1185" spans="4:6" ht="15" customHeight="1">
      <c r="D1185" s="9" t="str">
        <f t="shared" si="21"/>
        <v>0x801515CC</v>
      </c>
      <c r="E1185" s="63" t="str">
        <f>"j "&amp;D1165</f>
        <v>j 0x8015157C</v>
      </c>
      <c r="F1185" s="31"/>
    </row>
    <row r="1186" spans="4:6" ht="15" customHeight="1">
      <c r="D1186" s="9" t="str">
        <f t="shared" si="21"/>
        <v>0x801515D0</v>
      </c>
      <c r="E1186" t="s">
        <v>78</v>
      </c>
      <c r="F1186" s="31"/>
    </row>
    <row r="1187" spans="4:6" ht="15" customHeight="1">
      <c r="D1187" s="58" t="str">
        <f t="shared" si="21"/>
        <v>0x801515D4</v>
      </c>
      <c r="E1187" t="s">
        <v>716</v>
      </c>
      <c r="F1187" s="31"/>
    </row>
    <row r="1188" spans="4:6" ht="15" customHeight="1">
      <c r="D1188" s="9" t="str">
        <f t="shared" si="21"/>
        <v>0x801515D8</v>
      </c>
      <c r="E1188" t="s">
        <v>717</v>
      </c>
      <c r="F1188" s="31"/>
    </row>
    <row r="1189" spans="4:6" ht="15" customHeight="1">
      <c r="D1189" s="9" t="str">
        <f t="shared" si="21"/>
        <v>0x801515DC</v>
      </c>
      <c r="E1189" t="s">
        <v>718</v>
      </c>
      <c r="F1189" s="31"/>
    </row>
    <row r="1190" spans="4:6" ht="15" customHeight="1">
      <c r="D1190" s="9" t="str">
        <f t="shared" si="21"/>
        <v>0x801515E0</v>
      </c>
      <c r="E1190" t="s">
        <v>719</v>
      </c>
      <c r="F1190" s="31"/>
    </row>
    <row r="1191" spans="4:6" ht="15" customHeight="1">
      <c r="D1191" s="9" t="str">
        <f t="shared" si="21"/>
        <v>0x801515E4</v>
      </c>
      <c r="E1191" t="s">
        <v>720</v>
      </c>
      <c r="F1191" s="31"/>
    </row>
    <row r="1192" spans="4:6" ht="15" customHeight="1">
      <c r="D1192" s="9" t="str">
        <f t="shared" si="21"/>
        <v>0x801515E8</v>
      </c>
      <c r="E1192" t="s">
        <v>721</v>
      </c>
      <c r="F1192" s="31"/>
    </row>
    <row r="1193" spans="4:6" ht="15" customHeight="1">
      <c r="D1193" s="9" t="str">
        <f t="shared" si="21"/>
        <v>0x801515EC</v>
      </c>
      <c r="E1193" t="s">
        <v>263</v>
      </c>
      <c r="F1193" s="31"/>
    </row>
    <row r="1194" spans="4:6" ht="15" customHeight="1">
      <c r="D1194" s="9" t="str">
        <f t="shared" si="21"/>
        <v>0x801515F0</v>
      </c>
      <c r="E1194" t="s">
        <v>722</v>
      </c>
      <c r="F1194" s="31"/>
    </row>
    <row r="1195" spans="4:6" ht="15" customHeight="1">
      <c r="D1195" s="9" t="str">
        <f t="shared" si="21"/>
        <v>0x801515F4</v>
      </c>
      <c r="E1195" t="s">
        <v>582</v>
      </c>
      <c r="F1195" s="31"/>
    </row>
    <row r="1196" spans="4:6" ht="15" customHeight="1">
      <c r="D1196" s="9" t="str">
        <f t="shared" si="21"/>
        <v>0x801515F8</v>
      </c>
      <c r="E1196" t="s">
        <v>723</v>
      </c>
      <c r="F1196" s="31"/>
    </row>
    <row r="1197" spans="4:6" ht="15" customHeight="1">
      <c r="D1197" s="9" t="str">
        <f t="shared" si="21"/>
        <v>0x801515FC</v>
      </c>
      <c r="E1197" t="s">
        <v>724</v>
      </c>
      <c r="F1197" s="31"/>
    </row>
    <row r="1198" spans="4:6" ht="15" customHeight="1">
      <c r="D1198" s="9" t="str">
        <f t="shared" si="21"/>
        <v>0x80151600</v>
      </c>
      <c r="E1198" t="s">
        <v>725</v>
      </c>
      <c r="F1198" s="31"/>
    </row>
    <row r="1199" spans="4:6" ht="15" customHeight="1">
      <c r="D1199" s="9" t="str">
        <f t="shared" ref="D1199:D1262" si="22">LEFT(INDEX(D:D,ROW()-1),3)&amp;DEC2HEX(4+HEX2DEC(MID(INDEX(D:D,ROW()-1),4,7)),7)</f>
        <v>0x80151604</v>
      </c>
      <c r="E1199" t="s">
        <v>726</v>
      </c>
      <c r="F1199" s="31"/>
    </row>
    <row r="1200" spans="4:6" ht="15" customHeight="1">
      <c r="D1200" s="9" t="str">
        <f t="shared" si="22"/>
        <v>0x80151608</v>
      </c>
      <c r="E1200" t="s">
        <v>274</v>
      </c>
      <c r="F1200" s="31"/>
    </row>
    <row r="1201" spans="4:6" ht="15" customHeight="1">
      <c r="D1201" s="9" t="str">
        <f t="shared" si="22"/>
        <v>0x8015160C</v>
      </c>
      <c r="E1201" t="s">
        <v>727</v>
      </c>
      <c r="F1201" s="31"/>
    </row>
    <row r="1202" spans="4:6" ht="15" customHeight="1">
      <c r="D1202" s="9" t="str">
        <f t="shared" si="22"/>
        <v>0x80151610</v>
      </c>
      <c r="E1202" t="s">
        <v>728</v>
      </c>
      <c r="F1202" s="31"/>
    </row>
    <row r="1203" spans="4:6" ht="15" customHeight="1">
      <c r="D1203" s="9" t="str">
        <f t="shared" si="22"/>
        <v>0x80151614</v>
      </c>
      <c r="E1203" t="s">
        <v>729</v>
      </c>
      <c r="F1203" s="31"/>
    </row>
    <row r="1204" spans="4:6" ht="15" customHeight="1">
      <c r="D1204" s="66" t="str">
        <f t="shared" si="22"/>
        <v>0x80151618</v>
      </c>
      <c r="E1204" t="s">
        <v>730</v>
      </c>
      <c r="F1204" s="31"/>
    </row>
    <row r="1205" spans="4:6" ht="15" customHeight="1">
      <c r="D1205" s="9" t="str">
        <f t="shared" si="22"/>
        <v>0x8015161C</v>
      </c>
      <c r="E1205" t="s">
        <v>78</v>
      </c>
      <c r="F1205" s="31"/>
    </row>
    <row r="1206" spans="4:6" ht="15" customHeight="1">
      <c r="D1206" s="9" t="str">
        <f t="shared" si="22"/>
        <v>0x80151620</v>
      </c>
      <c r="E1206" t="s">
        <v>78</v>
      </c>
      <c r="F1206" s="31"/>
    </row>
    <row r="1207" spans="4:6" ht="15" customHeight="1">
      <c r="D1207" s="9" t="str">
        <f t="shared" si="22"/>
        <v>0x80151624</v>
      </c>
      <c r="E1207" t="s">
        <v>78</v>
      </c>
      <c r="F1207" s="31"/>
    </row>
    <row r="1208" spans="4:6" ht="15" customHeight="1">
      <c r="D1208" s="9" t="str">
        <f t="shared" si="22"/>
        <v>0x80151628</v>
      </c>
      <c r="E1208" t="s">
        <v>78</v>
      </c>
      <c r="F1208" s="31"/>
    </row>
    <row r="1209" spans="4:6" ht="15" customHeight="1">
      <c r="D1209" s="9" t="str">
        <f t="shared" si="22"/>
        <v>0x8015162C</v>
      </c>
      <c r="E1209" t="s">
        <v>78</v>
      </c>
      <c r="F1209" s="31"/>
    </row>
    <row r="1210" spans="4:6" ht="15" customHeight="1">
      <c r="D1210" s="97" t="str">
        <f t="shared" si="22"/>
        <v>0x80151630</v>
      </c>
      <c r="E1210" t="s">
        <v>731</v>
      </c>
      <c r="F1210" s="31"/>
    </row>
    <row r="1211" spans="4:6" ht="15" customHeight="1">
      <c r="D1211" s="9" t="str">
        <f t="shared" si="22"/>
        <v>0x80151634</v>
      </c>
      <c r="E1211" s="67" t="str">
        <f>"bne r2, r3, "&amp;D1266</f>
        <v>bne r2, r3, 0x80151710</v>
      </c>
      <c r="F1211" s="31"/>
    </row>
    <row r="1212" spans="4:6" ht="15" customHeight="1">
      <c r="D1212" s="9" t="str">
        <f t="shared" si="22"/>
        <v>0x80151638</v>
      </c>
      <c r="E1212" t="s">
        <v>78</v>
      </c>
      <c r="F1212" s="31"/>
    </row>
    <row r="1213" spans="4:6" ht="15" customHeight="1">
      <c r="D1213" s="9" t="str">
        <f t="shared" si="22"/>
        <v>0x8015163C</v>
      </c>
      <c r="E1213" t="s">
        <v>732</v>
      </c>
      <c r="F1213" s="31"/>
    </row>
    <row r="1214" spans="4:6" ht="15" customHeight="1">
      <c r="D1214" s="9" t="str">
        <f t="shared" si="22"/>
        <v>0x80151640</v>
      </c>
      <c r="E1214" t="s">
        <v>412</v>
      </c>
      <c r="F1214" s="31"/>
    </row>
    <row r="1215" spans="4:6" ht="15" customHeight="1">
      <c r="D1215" s="9" t="str">
        <f t="shared" si="22"/>
        <v>0x80151644</v>
      </c>
      <c r="E1215" t="s">
        <v>733</v>
      </c>
      <c r="F1215" s="31"/>
    </row>
    <row r="1216" spans="4:6" ht="15" customHeight="1">
      <c r="D1216" s="9" t="str">
        <f t="shared" si="22"/>
        <v>0x80151648</v>
      </c>
      <c r="E1216" t="s">
        <v>734</v>
      </c>
      <c r="F1216" s="31"/>
    </row>
    <row r="1217" spans="4:6" ht="15" customHeight="1">
      <c r="D1217" s="9" t="str">
        <f t="shared" si="22"/>
        <v>0x8015164C</v>
      </c>
      <c r="E1217" t="s">
        <v>216</v>
      </c>
      <c r="F1217" s="31"/>
    </row>
    <row r="1218" spans="4:6" ht="15" customHeight="1">
      <c r="D1218" s="9" t="str">
        <f t="shared" si="22"/>
        <v>0x80151650</v>
      </c>
      <c r="E1218" t="s">
        <v>735</v>
      </c>
      <c r="F1218" s="31"/>
    </row>
    <row r="1219" spans="4:6" ht="15" customHeight="1">
      <c r="D1219" s="9" t="str">
        <f t="shared" si="22"/>
        <v>0x80151654</v>
      </c>
      <c r="E1219" t="s">
        <v>217</v>
      </c>
      <c r="F1219" s="31"/>
    </row>
    <row r="1220" spans="4:6" ht="15" customHeight="1">
      <c r="D1220" s="9" t="str">
        <f t="shared" si="22"/>
        <v>0x80151658</v>
      </c>
      <c r="E1220" t="s">
        <v>736</v>
      </c>
      <c r="F1220" s="31"/>
    </row>
    <row r="1221" spans="4:6" ht="15" customHeight="1">
      <c r="D1221" s="9" t="str">
        <f t="shared" si="22"/>
        <v>0x8015165C</v>
      </c>
      <c r="E1221" t="s">
        <v>737</v>
      </c>
      <c r="F1221" s="31"/>
    </row>
    <row r="1222" spans="4:6" ht="15" customHeight="1">
      <c r="D1222" s="9" t="str">
        <f t="shared" si="22"/>
        <v>0x80151660</v>
      </c>
      <c r="E1222" t="s">
        <v>738</v>
      </c>
      <c r="F1222" s="31"/>
    </row>
    <row r="1223" spans="4:6" ht="15" customHeight="1">
      <c r="D1223" s="9" t="str">
        <f t="shared" si="22"/>
        <v>0x80151664</v>
      </c>
      <c r="E1223" t="s">
        <v>524</v>
      </c>
      <c r="F1223" s="31"/>
    </row>
    <row r="1224" spans="4:6" ht="15" customHeight="1">
      <c r="D1224" s="9" t="str">
        <f t="shared" si="22"/>
        <v>0x80151668</v>
      </c>
      <c r="E1224" t="s">
        <v>739</v>
      </c>
      <c r="F1224" s="31"/>
    </row>
    <row r="1225" spans="4:6" ht="15" customHeight="1">
      <c r="D1225" s="9" t="str">
        <f t="shared" si="22"/>
        <v>0x8015166C</v>
      </c>
      <c r="E1225" t="s">
        <v>740</v>
      </c>
      <c r="F1225" s="31"/>
    </row>
    <row r="1226" spans="4:6" ht="15" customHeight="1">
      <c r="D1226" s="9" t="str">
        <f t="shared" si="22"/>
        <v>0x80151670</v>
      </c>
      <c r="E1226" s="74" t="str">
        <f>"beq r5, r0, "&amp;D1233</f>
        <v>beq r5, r0, 0x8015168C</v>
      </c>
      <c r="F1226" s="31"/>
    </row>
    <row r="1227" spans="4:6" ht="15" customHeight="1">
      <c r="D1227" s="9" t="str">
        <f t="shared" si="22"/>
        <v>0x80151674</v>
      </c>
      <c r="E1227" t="s">
        <v>78</v>
      </c>
      <c r="F1227" s="31"/>
    </row>
    <row r="1228" spans="4:6" ht="15" customHeight="1">
      <c r="D1228" s="9" t="str">
        <f t="shared" si="22"/>
        <v>0x80151678</v>
      </c>
      <c r="E1228" s="76" t="str">
        <f>"bne r2, r0, "&amp;D1241</f>
        <v>bne r2, r0, 0x801516AC</v>
      </c>
      <c r="F1228" s="31"/>
    </row>
    <row r="1229" spans="4:6" ht="15" customHeight="1">
      <c r="D1229" s="9" t="str">
        <f t="shared" si="22"/>
        <v>0x8015167C</v>
      </c>
      <c r="E1229" t="s">
        <v>78</v>
      </c>
      <c r="F1229" s="31"/>
    </row>
    <row r="1230" spans="4:6" ht="15" customHeight="1">
      <c r="D1230" s="9" t="str">
        <f t="shared" si="22"/>
        <v>0x80151680</v>
      </c>
      <c r="E1230" t="s">
        <v>741</v>
      </c>
      <c r="F1230" s="31"/>
    </row>
    <row r="1231" spans="4:6" ht="15" customHeight="1">
      <c r="D1231" s="9" t="str">
        <f t="shared" si="22"/>
        <v>0x80151684</v>
      </c>
      <c r="E1231" t="s">
        <v>742</v>
      </c>
      <c r="F1231" s="31"/>
    </row>
    <row r="1232" spans="4:6" ht="15" customHeight="1">
      <c r="D1232" s="9" t="str">
        <f t="shared" si="22"/>
        <v>0x80151688</v>
      </c>
      <c r="E1232" t="s">
        <v>743</v>
      </c>
      <c r="F1232" s="31"/>
    </row>
    <row r="1233" spans="4:6" ht="15" customHeight="1">
      <c r="D1233" s="87" t="str">
        <f t="shared" si="22"/>
        <v>0x8015168C</v>
      </c>
      <c r="E1233" t="s">
        <v>744</v>
      </c>
      <c r="F1233" s="31"/>
    </row>
    <row r="1234" spans="4:6" ht="15" customHeight="1">
      <c r="D1234" s="9" t="str">
        <f t="shared" si="22"/>
        <v>0x80151690</v>
      </c>
      <c r="E1234" t="s">
        <v>745</v>
      </c>
      <c r="F1234" s="31"/>
    </row>
    <row r="1235" spans="4:6" ht="15" customHeight="1">
      <c r="D1235" s="9" t="str">
        <f t="shared" si="22"/>
        <v>0x80151694</v>
      </c>
      <c r="E1235" t="s">
        <v>78</v>
      </c>
      <c r="F1235" s="31"/>
    </row>
    <row r="1236" spans="4:6" ht="15" customHeight="1">
      <c r="D1236" s="9" t="str">
        <f t="shared" si="22"/>
        <v>0x80151698</v>
      </c>
      <c r="E1236" t="s">
        <v>746</v>
      </c>
      <c r="F1236" s="31"/>
    </row>
    <row r="1237" spans="4:6" ht="15" customHeight="1">
      <c r="D1237" s="9" t="str">
        <f t="shared" si="22"/>
        <v>0x8015169C</v>
      </c>
      <c r="E1237" s="76" t="str">
        <f>"bne r5, r0, "&amp;D1241</f>
        <v>bne r5, r0, 0x801516AC</v>
      </c>
      <c r="F1237" s="31"/>
    </row>
    <row r="1238" spans="4:6" ht="15" customHeight="1">
      <c r="D1238" s="9" t="str">
        <f t="shared" si="22"/>
        <v>0x801516A0</v>
      </c>
      <c r="E1238" t="s">
        <v>78</v>
      </c>
      <c r="F1238" s="31"/>
    </row>
    <row r="1239" spans="4:6" ht="15" customHeight="1">
      <c r="D1239" s="9" t="str">
        <f t="shared" si="22"/>
        <v>0x801516A4</v>
      </c>
      <c r="E1239" t="s">
        <v>747</v>
      </c>
      <c r="F1239" s="31"/>
    </row>
    <row r="1240" spans="4:6" ht="15" customHeight="1">
      <c r="D1240" s="9" t="str">
        <f t="shared" si="22"/>
        <v>0x801516A8</v>
      </c>
      <c r="E1240" t="s">
        <v>748</v>
      </c>
      <c r="F1240" s="31"/>
    </row>
    <row r="1241" spans="4:6" ht="15" customHeight="1">
      <c r="D1241" s="82" t="str">
        <f t="shared" si="22"/>
        <v>0x801516AC</v>
      </c>
      <c r="E1241" t="s">
        <v>745</v>
      </c>
      <c r="F1241" s="31"/>
    </row>
    <row r="1242" spans="4:6" ht="15" customHeight="1">
      <c r="D1242" s="9" t="str">
        <f t="shared" si="22"/>
        <v>0x801516B0</v>
      </c>
      <c r="E1242" s="78" t="str">
        <f>"bne r2, r0, "&amp;D1246</f>
        <v>bne r2, r0, 0x801516C0</v>
      </c>
      <c r="F1242" s="31"/>
    </row>
    <row r="1243" spans="4:6" ht="15" customHeight="1">
      <c r="D1243" s="9" t="str">
        <f t="shared" si="22"/>
        <v>0x801516B4</v>
      </c>
      <c r="E1243" t="s">
        <v>749</v>
      </c>
      <c r="F1243" s="31"/>
    </row>
    <row r="1244" spans="4:6" ht="15" customHeight="1">
      <c r="D1244" s="9" t="str">
        <f t="shared" si="22"/>
        <v>0x801516B8</v>
      </c>
      <c r="E1244" t="s">
        <v>742</v>
      </c>
      <c r="F1244" s="31"/>
    </row>
    <row r="1245" spans="4:6" ht="15" customHeight="1">
      <c r="D1245" s="9" t="str">
        <f t="shared" si="22"/>
        <v>0x801516BC</v>
      </c>
      <c r="E1245" t="s">
        <v>78</v>
      </c>
      <c r="F1245" s="31"/>
    </row>
    <row r="1246" spans="4:6" ht="15" customHeight="1">
      <c r="D1246" s="79" t="str">
        <f t="shared" si="22"/>
        <v>0x801516C0</v>
      </c>
      <c r="E1246" t="s">
        <v>743</v>
      </c>
      <c r="F1246" s="31"/>
    </row>
    <row r="1247" spans="4:6" ht="15" customHeight="1">
      <c r="D1247" s="9" t="str">
        <f t="shared" si="22"/>
        <v>0x801516C4</v>
      </c>
      <c r="E1247" s="80" t="str">
        <f>"beq r4, r0, "&amp;D1250</f>
        <v>beq r4, r0, 0x801516D0</v>
      </c>
      <c r="F1247" s="31"/>
    </row>
    <row r="1248" spans="4:6" ht="15" customHeight="1">
      <c r="D1248" s="9" t="str">
        <f t="shared" si="22"/>
        <v>0x801516C8</v>
      </c>
      <c r="E1248" t="s">
        <v>78</v>
      </c>
      <c r="F1248" s="31"/>
    </row>
    <row r="1249" spans="4:6" ht="15" customHeight="1">
      <c r="D1249" s="9" t="str">
        <f t="shared" si="22"/>
        <v>0x801516CC</v>
      </c>
      <c r="E1249" t="s">
        <v>748</v>
      </c>
      <c r="F1249" s="31"/>
    </row>
    <row r="1250" spans="4:6" ht="15" customHeight="1">
      <c r="D1250" s="84" t="str">
        <f t="shared" si="22"/>
        <v>0x801516D0</v>
      </c>
      <c r="E1250" t="s">
        <v>750</v>
      </c>
      <c r="F1250" s="31"/>
    </row>
    <row r="1251" spans="4:6" ht="15" customHeight="1">
      <c r="D1251" s="9" t="str">
        <f t="shared" si="22"/>
        <v>0x801516D4</v>
      </c>
      <c r="E1251" t="s">
        <v>751</v>
      </c>
      <c r="F1251" s="31"/>
    </row>
    <row r="1252" spans="4:6" ht="15" customHeight="1">
      <c r="D1252" s="9" t="str">
        <f t="shared" si="22"/>
        <v>0x801516D8</v>
      </c>
      <c r="E1252" t="s">
        <v>752</v>
      </c>
      <c r="F1252" s="31"/>
    </row>
    <row r="1253" spans="4:6" ht="15" customHeight="1">
      <c r="D1253" s="9" t="str">
        <f t="shared" si="22"/>
        <v>0x801516DC</v>
      </c>
      <c r="E1253" t="s">
        <v>577</v>
      </c>
      <c r="F1253" s="31"/>
    </row>
    <row r="1254" spans="4:6" ht="15" customHeight="1">
      <c r="D1254" s="9" t="str">
        <f t="shared" si="22"/>
        <v>0x801516E0</v>
      </c>
      <c r="E1254" t="s">
        <v>289</v>
      </c>
      <c r="F1254" s="31"/>
    </row>
    <row r="1255" spans="4:6" ht="15" customHeight="1">
      <c r="D1255" s="9" t="str">
        <f t="shared" si="22"/>
        <v>0x801516E4</v>
      </c>
      <c r="E1255" s="81" t="str">
        <f>"bne r2, r0, "&amp;D1261</f>
        <v>bne r2, r0, 0x801516FC</v>
      </c>
      <c r="F1255" s="31"/>
    </row>
    <row r="1256" spans="4:6" ht="15" customHeight="1">
      <c r="D1256" s="9" t="str">
        <f t="shared" si="22"/>
        <v>0x801516E8</v>
      </c>
      <c r="E1256" t="s">
        <v>753</v>
      </c>
      <c r="F1256" s="31"/>
    </row>
    <row r="1257" spans="4:6" ht="15" customHeight="1">
      <c r="D1257" s="9" t="str">
        <f t="shared" si="22"/>
        <v>0x801516EC</v>
      </c>
      <c r="E1257" t="s">
        <v>274</v>
      </c>
      <c r="F1257" s="31"/>
    </row>
    <row r="1258" spans="4:6" ht="15" customHeight="1">
      <c r="D1258" s="9" t="str">
        <f t="shared" si="22"/>
        <v>0x801516F0</v>
      </c>
      <c r="E1258" t="s">
        <v>586</v>
      </c>
      <c r="F1258" s="31"/>
    </row>
    <row r="1259" spans="4:6" ht="15" customHeight="1">
      <c r="D1259" s="9" t="str">
        <f t="shared" si="22"/>
        <v>0x801516F4</v>
      </c>
      <c r="E1259" t="s">
        <v>754</v>
      </c>
      <c r="F1259" s="31"/>
    </row>
    <row r="1260" spans="4:6" ht="15" customHeight="1">
      <c r="D1260" s="9" t="str">
        <f t="shared" si="22"/>
        <v>0x801516F8</v>
      </c>
      <c r="E1260" t="s">
        <v>755</v>
      </c>
      <c r="F1260" s="31"/>
    </row>
    <row r="1261" spans="4:6" ht="15" customHeight="1">
      <c r="D1261" s="73" t="str">
        <f t="shared" si="22"/>
        <v>0x801516FC</v>
      </c>
      <c r="E1261" s="70" t="str">
        <f>"bltz r2, "&amp;D1264</f>
        <v>bltz r2, 0x80151708</v>
      </c>
      <c r="F1261" s="31"/>
    </row>
    <row r="1262" spans="4:6" ht="15" customHeight="1">
      <c r="D1262" s="9" t="str">
        <f t="shared" si="22"/>
        <v>0x80151700</v>
      </c>
      <c r="E1262" t="s">
        <v>756</v>
      </c>
      <c r="F1262" s="31"/>
    </row>
    <row r="1263" spans="4:6" ht="15" customHeight="1">
      <c r="D1263" s="9" t="str">
        <f t="shared" ref="D1263:D1281" si="23">LEFT(INDEX(D:D,ROW()-1),3)&amp;DEC2HEX(4+HEX2DEC(MID(INDEX(D:D,ROW()-1),4,7)),7)</f>
        <v>0x80151704</v>
      </c>
      <c r="E1263" t="s">
        <v>757</v>
      </c>
      <c r="F1263" s="31"/>
    </row>
    <row r="1264" spans="4:6" ht="15" customHeight="1">
      <c r="D1264" s="71" t="str">
        <f t="shared" si="23"/>
        <v>0x80151708</v>
      </c>
      <c r="E1264" t="s">
        <v>754</v>
      </c>
      <c r="F1264" s="31"/>
    </row>
    <row r="1265" spans="4:6" ht="15" customHeight="1">
      <c r="D1265" s="9" t="str">
        <f t="shared" si="23"/>
        <v>0x8015170C</v>
      </c>
      <c r="E1265" t="s">
        <v>78</v>
      </c>
      <c r="F1265" s="31"/>
    </row>
    <row r="1266" spans="4:6" ht="15" customHeight="1">
      <c r="D1266" s="60" t="str">
        <f t="shared" si="23"/>
        <v>0x80151710</v>
      </c>
      <c r="E1266" s="83" t="str">
        <f>"j "&amp;D1289</f>
        <v>j 0x8013ECD8</v>
      </c>
      <c r="F1266" s="31"/>
    </row>
    <row r="1267" spans="4:6" ht="15" customHeight="1">
      <c r="D1267" s="9" t="str">
        <f t="shared" si="23"/>
        <v>0x80151714</v>
      </c>
      <c r="E1267" t="s">
        <v>758</v>
      </c>
      <c r="F1267" s="31"/>
    </row>
    <row r="1268" spans="4:6" ht="15" customHeight="1">
      <c r="D1268" s="75" t="str">
        <f t="shared" si="23"/>
        <v>0x80151718</v>
      </c>
      <c r="E1268" s="85" t="str">
        <f>"bne r2, r0, "&amp;D1279</f>
        <v>bne r2, r0, 0x80151744</v>
      </c>
      <c r="F1268" s="31"/>
    </row>
    <row r="1269" spans="4:6" ht="15" customHeight="1">
      <c r="D1269" s="9" t="str">
        <f t="shared" si="23"/>
        <v>0x8015171C</v>
      </c>
      <c r="E1269" t="s">
        <v>565</v>
      </c>
      <c r="F1269" s="31"/>
    </row>
    <row r="1270" spans="4:6" ht="15" customHeight="1">
      <c r="D1270" s="9" t="str">
        <f t="shared" si="23"/>
        <v>0x80151720</v>
      </c>
      <c r="E1270" t="s">
        <v>759</v>
      </c>
      <c r="F1270" s="31"/>
    </row>
    <row r="1271" spans="4:6" ht="15" customHeight="1">
      <c r="D1271" s="9" t="str">
        <f t="shared" si="23"/>
        <v>0x80151724</v>
      </c>
      <c r="E1271" t="s">
        <v>760</v>
      </c>
      <c r="F1271" s="31"/>
    </row>
    <row r="1272" spans="4:6" ht="15" customHeight="1">
      <c r="D1272" s="9" t="str">
        <f t="shared" si="23"/>
        <v>0x80151728</v>
      </c>
      <c r="E1272" t="s">
        <v>761</v>
      </c>
      <c r="F1272" s="31"/>
    </row>
    <row r="1273" spans="4:6" ht="15" customHeight="1">
      <c r="D1273" s="9" t="str">
        <f t="shared" si="23"/>
        <v>0x8015172C</v>
      </c>
      <c r="E1273" t="s">
        <v>762</v>
      </c>
      <c r="F1273" s="31"/>
    </row>
    <row r="1274" spans="4:6" ht="15" customHeight="1">
      <c r="D1274" s="9" t="str">
        <f t="shared" si="23"/>
        <v>0x80151730</v>
      </c>
      <c r="E1274" t="s">
        <v>763</v>
      </c>
      <c r="F1274" s="31"/>
    </row>
    <row r="1275" spans="4:6" ht="15" customHeight="1">
      <c r="D1275" s="9" t="str">
        <f t="shared" si="23"/>
        <v>0x80151734</v>
      </c>
      <c r="E1275" s="85" t="str">
        <f>"beq r10, r8, "&amp;D1279</f>
        <v>beq r10, r8, 0x80151744</v>
      </c>
      <c r="F1275" s="31"/>
    </row>
    <row r="1276" spans="4:6" ht="15" customHeight="1">
      <c r="D1276" s="9" t="str">
        <f t="shared" si="23"/>
        <v>0x80151738</v>
      </c>
      <c r="E1276" t="s">
        <v>764</v>
      </c>
      <c r="F1276" s="31"/>
    </row>
    <row r="1277" spans="4:6" ht="15" customHeight="1">
      <c r="D1277" s="9" t="str">
        <f t="shared" si="23"/>
        <v>0x8015173C</v>
      </c>
      <c r="E1277" t="s">
        <v>765</v>
      </c>
      <c r="F1277" s="31"/>
    </row>
    <row r="1278" spans="4:6" ht="15" customHeight="1">
      <c r="D1278" s="9" t="str">
        <f t="shared" si="23"/>
        <v>0x80151740</v>
      </c>
      <c r="E1278" t="s">
        <v>766</v>
      </c>
      <c r="F1278" s="31"/>
    </row>
    <row r="1279" spans="4:6" ht="15" customHeight="1">
      <c r="D1279" s="86" t="str">
        <f t="shared" si="23"/>
        <v>0x80151744</v>
      </c>
      <c r="E1279" s="88" t="str">
        <f>"j "&amp;D1285</f>
        <v>j 0x80132840</v>
      </c>
      <c r="F1279" s="31"/>
    </row>
    <row r="1280" spans="4:6" ht="15" customHeight="1">
      <c r="D1280" s="9" t="str">
        <f t="shared" si="23"/>
        <v>0x80151748</v>
      </c>
      <c r="E1280" t="s">
        <v>78</v>
      </c>
      <c r="F1280" s="31"/>
    </row>
    <row r="1281" spans="1:6" ht="15" customHeight="1">
      <c r="D1281" s="9" t="str">
        <f t="shared" si="23"/>
        <v>0x8015174C</v>
      </c>
      <c r="F1281" s="31"/>
    </row>
    <row r="1283" spans="1:6" ht="15" customHeight="1">
      <c r="A1283" s="7" t="s">
        <v>29</v>
      </c>
      <c r="C1283" s="9" t="s">
        <v>30</v>
      </c>
      <c r="D1283" s="9" t="s">
        <v>767</v>
      </c>
      <c r="E1283" s="90" t="str">
        <f>"j "&amp;D1268</f>
        <v>j 0x80151718</v>
      </c>
      <c r="F1283" s="31"/>
    </row>
    <row r="1284" spans="1:6" ht="15" customHeight="1">
      <c r="D1284" s="9" t="str">
        <f>LEFT(INDEX(D:D,ROW()-1),3)&amp;DEC2HEX(4+HEX2DEC(MID(INDEX(D:D,ROW()-1),4,7)),7)</f>
        <v>0x8013283C</v>
      </c>
      <c r="E1284" t="s">
        <v>274</v>
      </c>
      <c r="F1284" s="31"/>
    </row>
    <row r="1285" spans="1:6" ht="15" customHeight="1">
      <c r="D1285" s="89" t="str">
        <f>LEFT(INDEX(D:D,ROW()-1),3)&amp;DEC2HEX(4+HEX2DEC(MID(INDEX(D:D,ROW()-1),4,7)),7)</f>
        <v>0x80132840</v>
      </c>
      <c r="F1285" s="31"/>
    </row>
    <row r="1287" spans="1:6" ht="15" customHeight="1">
      <c r="A1287" s="7" t="s">
        <v>29</v>
      </c>
      <c r="C1287" s="9" t="s">
        <v>30</v>
      </c>
      <c r="D1287" s="9" t="s">
        <v>768</v>
      </c>
      <c r="E1287" s="96" t="str">
        <f>"j "&amp;D1210</f>
        <v>j 0x80151630</v>
      </c>
      <c r="F1287" s="31"/>
    </row>
    <row r="1288" spans="1:6" ht="15" customHeight="1">
      <c r="D1288" s="9" t="str">
        <f>LEFT(INDEX(D:D,ROW()-1),3)&amp;DEC2HEX(4+HEX2DEC(MID(INDEX(D:D,ROW()-1),4,7)),7)</f>
        <v>0x8013ECD4</v>
      </c>
      <c r="E1288" t="s">
        <v>769</v>
      </c>
      <c r="F1288" s="31"/>
    </row>
    <row r="1289" spans="1:6" ht="15" customHeight="1">
      <c r="D1289" s="77" t="str">
        <f>LEFT(INDEX(D:D,ROW()-1),3)&amp;DEC2HEX(4+HEX2DEC(MID(INDEX(D:D,ROW()-1),4,7)),7)</f>
        <v>0x8013ECD8</v>
      </c>
      <c r="F1289" s="31"/>
    </row>
    <row r="1291" spans="1:6" ht="15" customHeight="1">
      <c r="A1291" s="7" t="s">
        <v>29</v>
      </c>
      <c r="C1291" s="9" t="s">
        <v>30</v>
      </c>
      <c r="D1291" s="9" t="s">
        <v>770</v>
      </c>
      <c r="E1291" s="53" t="str">
        <f>"j "&amp;D911</f>
        <v>j 0x80151184</v>
      </c>
      <c r="F1291" s="31"/>
    </row>
    <row r="1292" spans="1:6" ht="15" customHeight="1">
      <c r="D1292" s="9" t="str">
        <f>LEFT(INDEX(D:D,ROW()-1),3)&amp;DEC2HEX(4+HEX2DEC(MID(INDEX(D:D,ROW()-1),4,7)),7)</f>
        <v>0x80143D40</v>
      </c>
      <c r="E1292" t="s">
        <v>771</v>
      </c>
      <c r="F1292" s="31"/>
    </row>
    <row r="1293" spans="1:6" ht="15" customHeight="1">
      <c r="D1293" s="52" t="str">
        <f>LEFT(INDEX(D:D,ROW()-1),3)&amp;DEC2HEX(4+HEX2DEC(MID(INDEX(D:D,ROW()-1),4,7)),7)</f>
        <v>0x80143D44</v>
      </c>
      <c r="F1293" s="31"/>
    </row>
    <row r="1295" spans="1:6" ht="15" customHeight="1">
      <c r="A1295" s="7" t="s">
        <v>29</v>
      </c>
      <c r="C1295" s="9" t="s">
        <v>30</v>
      </c>
      <c r="D1295" s="9" t="s">
        <v>772</v>
      </c>
      <c r="E1295" s="55" t="str">
        <f>"j "&amp;D903</f>
        <v>j 0x80151164</v>
      </c>
      <c r="F1295" s="31"/>
    </row>
    <row r="1296" spans="1:6" ht="15" customHeight="1">
      <c r="D1296" s="9" t="str">
        <f>LEFT(INDEX(D:D,ROW()-1),3)&amp;DEC2HEX(4+HEX2DEC(MID(INDEX(D:D,ROW()-1),4,7)),7)</f>
        <v>0x8014A1D0</v>
      </c>
      <c r="E1296" t="s">
        <v>78</v>
      </c>
      <c r="F1296" s="31"/>
    </row>
    <row r="1297" spans="1:6" ht="15" customHeight="1">
      <c r="D1297" s="52" t="str">
        <f>LEFT(INDEX(D:D,ROW()-1),3)&amp;DEC2HEX(4+HEX2DEC(MID(INDEX(D:D,ROW()-1),4,7)),7)</f>
        <v>0x8014A1D4</v>
      </c>
      <c r="F1297" s="31"/>
    </row>
    <row r="1299" spans="1:6" ht="15" customHeight="1">
      <c r="A1299" s="7" t="s">
        <v>29</v>
      </c>
      <c r="C1299" s="9" t="s">
        <v>30</v>
      </c>
      <c r="D1299" s="9" t="s">
        <v>773</v>
      </c>
      <c r="E1299" s="56" t="str">
        <f>"j "&amp;D814</f>
        <v>j 0x80151000</v>
      </c>
      <c r="F1299" s="31"/>
    </row>
    <row r="1300" spans="1:6" ht="15" customHeight="1">
      <c r="D1300" s="9" t="str">
        <f>LEFT(INDEX(D:D,ROW()-1),3)&amp;DEC2HEX(4+HEX2DEC(MID(INDEX(D:D,ROW()-1),4,7)),7)</f>
        <v>0x8014A380</v>
      </c>
      <c r="E1300" t="s">
        <v>78</v>
      </c>
      <c r="F1300" s="31"/>
    </row>
    <row r="1301" spans="1:6" ht="15" customHeight="1">
      <c r="D1301" s="62" t="str">
        <f>LEFT(INDEX(D:D,ROW()-1),3)&amp;DEC2HEX(4+HEX2DEC(MID(INDEX(D:D,ROW()-1),4,7)),7)</f>
        <v>0x8014A384</v>
      </c>
      <c r="F1301" s="31"/>
    </row>
    <row r="1303" spans="1:6" ht="15" customHeight="1">
      <c r="A1303" s="7" t="s">
        <v>29</v>
      </c>
      <c r="C1303" s="9" t="s">
        <v>30</v>
      </c>
      <c r="D1303" s="9" t="s">
        <v>774</v>
      </c>
      <c r="E1303" s="98" t="str">
        <f>"j "&amp;D857</f>
        <v>j 0x801510AC</v>
      </c>
      <c r="F1303" s="31"/>
    </row>
    <row r="1304" spans="1:6" ht="15" customHeight="1">
      <c r="D1304" s="9" t="str">
        <f t="shared" ref="D1304:D1309" si="24">LEFT(INDEX(D:D,ROW()-1),3)&amp;DEC2HEX(4+HEX2DEC(MID(INDEX(D:D,ROW()-1),4,7)),7)</f>
        <v>0x8014A3CC</v>
      </c>
      <c r="E1304" t="s">
        <v>78</v>
      </c>
      <c r="F1304" s="31"/>
    </row>
    <row r="1305" spans="1:6" ht="15" customHeight="1">
      <c r="D1305" s="77" t="str">
        <f t="shared" si="24"/>
        <v>0x8014A3D0</v>
      </c>
      <c r="E1305" t="s">
        <v>542</v>
      </c>
      <c r="F1305" s="31"/>
    </row>
    <row r="1306" spans="1:6" ht="15" customHeight="1">
      <c r="D1306" s="9" t="str">
        <f t="shared" si="24"/>
        <v>0x8014A3D4</v>
      </c>
      <c r="E1306" t="s">
        <v>78</v>
      </c>
      <c r="F1306" s="31"/>
    </row>
    <row r="1307" spans="1:6" ht="15" customHeight="1">
      <c r="D1307" s="9" t="str">
        <f t="shared" si="24"/>
        <v>0x8014A3D8</v>
      </c>
      <c r="E1307" t="s">
        <v>78</v>
      </c>
      <c r="F1307" s="31"/>
    </row>
    <row r="1308" spans="1:6" ht="15" customHeight="1">
      <c r="D1308" s="9" t="str">
        <f t="shared" si="24"/>
        <v>0x8014A3DC</v>
      </c>
      <c r="E1308" t="s">
        <v>78</v>
      </c>
      <c r="F1308" s="31"/>
    </row>
    <row r="1309" spans="1:6" ht="15" customHeight="1">
      <c r="D1309" s="82" t="str">
        <f t="shared" si="24"/>
        <v>0x8014A3E0</v>
      </c>
      <c r="F1309" s="31"/>
    </row>
    <row r="1311" spans="1:6" ht="15" customHeight="1">
      <c r="A1311" s="7" t="s">
        <v>29</v>
      </c>
      <c r="C1311" s="9" t="s">
        <v>30</v>
      </c>
      <c r="D1311" s="9" t="s">
        <v>775</v>
      </c>
      <c r="E1311" t="s">
        <v>776</v>
      </c>
      <c r="F1311" s="31"/>
    </row>
    <row r="1312" spans="1:6" ht="15" customHeight="1">
      <c r="D1312" s="9" t="str">
        <f>LEFT(INDEX(D:D,ROW()-1),3)&amp;DEC2HEX(4+HEX2DEC(MID(INDEX(D:D,ROW()-1),4,7)),7)</f>
        <v>0x8014A09C</v>
      </c>
      <c r="E1312" s="99" t="str">
        <f>"jal "&amp;D882</f>
        <v>jal 0x80151110</v>
      </c>
      <c r="F1312" s="31"/>
    </row>
    <row r="1313" spans="1:6" ht="15" customHeight="1">
      <c r="D1313" s="9" t="str">
        <f>LEFT(INDEX(D:D,ROW()-1),3)&amp;DEC2HEX(4+HEX2DEC(MID(INDEX(D:D,ROW()-1),4,7)),7)</f>
        <v>0x8014A0A0</v>
      </c>
      <c r="E1313" t="s">
        <v>551</v>
      </c>
      <c r="F1313" s="31"/>
    </row>
    <row r="1314" spans="1:6" ht="15" customHeight="1">
      <c r="D1314" s="9" t="str">
        <f>LEFT(INDEX(D:D,ROW()-1),3)&amp;DEC2HEX(4+HEX2DEC(MID(INDEX(D:D,ROW()-1),4,7)),7)</f>
        <v>0x8014A0A4</v>
      </c>
      <c r="E1314" t="s">
        <v>78</v>
      </c>
      <c r="F1314" s="31"/>
    </row>
    <row r="1315" spans="1:6" ht="15" customHeight="1">
      <c r="D1315" s="9" t="str">
        <f>LEFT(INDEX(D:D,ROW()-1),3)&amp;DEC2HEX(4+HEX2DEC(MID(INDEX(D:D,ROW()-1),4,7)),7)</f>
        <v>0x8014A0A8</v>
      </c>
      <c r="F1315" s="31"/>
    </row>
    <row r="1317" spans="1:6" ht="15" customHeight="1">
      <c r="A1317" s="7" t="s">
        <v>29</v>
      </c>
      <c r="C1317" s="9" t="s">
        <v>30</v>
      </c>
      <c r="D1317" s="9" t="s">
        <v>777</v>
      </c>
      <c r="E1317" t="s">
        <v>776</v>
      </c>
      <c r="F1317" s="31"/>
    </row>
    <row r="1318" spans="1:6" ht="15" customHeight="1">
      <c r="D1318" s="9" t="str">
        <f>LEFT(INDEX(D:D,ROW()-1),3)&amp;DEC2HEX(4+HEX2DEC(MID(INDEX(D:D,ROW()-1),4,7)),7)</f>
        <v>0x8014A0E4</v>
      </c>
      <c r="E1318" s="99" t="str">
        <f>"jal "&amp;D882</f>
        <v>jal 0x80151110</v>
      </c>
      <c r="F1318" s="31"/>
    </row>
    <row r="1319" spans="1:6" ht="15" customHeight="1">
      <c r="D1319" s="9" t="str">
        <f>LEFT(INDEX(D:D,ROW()-1),3)&amp;DEC2HEX(4+HEX2DEC(MID(INDEX(D:D,ROW()-1),4,7)),7)</f>
        <v>0x8014A0E8</v>
      </c>
      <c r="E1319" t="s">
        <v>551</v>
      </c>
      <c r="F1319" s="31"/>
    </row>
    <row r="1320" spans="1:6" ht="15" customHeight="1">
      <c r="D1320" s="9" t="str">
        <f>LEFT(INDEX(D:D,ROW()-1),3)&amp;DEC2HEX(4+HEX2DEC(MID(INDEX(D:D,ROW()-1),4,7)),7)</f>
        <v>0x8014A0EC</v>
      </c>
      <c r="E1320" t="s">
        <v>78</v>
      </c>
      <c r="F1320" s="31"/>
    </row>
    <row r="1321" spans="1:6" ht="15" customHeight="1">
      <c r="D1321" s="9" t="str">
        <f>LEFT(INDEX(D:D,ROW()-1),3)&amp;DEC2HEX(4+HEX2DEC(MID(INDEX(D:D,ROW()-1),4,7)),7)</f>
        <v>0x8014A0F0</v>
      </c>
      <c r="F1321" s="31"/>
    </row>
    <row r="1323" spans="1:6" ht="15" customHeight="1">
      <c r="A1323" s="7" t="s">
        <v>29</v>
      </c>
      <c r="C1323" s="9" t="s">
        <v>30</v>
      </c>
      <c r="D1323" s="9" t="s">
        <v>778</v>
      </c>
      <c r="E1323" t="s">
        <v>776</v>
      </c>
      <c r="F1323" s="31"/>
    </row>
    <row r="1324" spans="1:6" ht="15" customHeight="1">
      <c r="D1324" s="9" t="str">
        <f>LEFT(INDEX(D:D,ROW()-1),3)&amp;DEC2HEX(4+HEX2DEC(MID(INDEX(D:D,ROW()-1),4,7)),7)</f>
        <v>0x8014A284</v>
      </c>
      <c r="E1324" s="99" t="str">
        <f>"jal "&amp;D882</f>
        <v>jal 0x80151110</v>
      </c>
      <c r="F1324" s="31"/>
    </row>
    <row r="1325" spans="1:6" ht="15" customHeight="1">
      <c r="D1325" s="9" t="str">
        <f>LEFT(INDEX(D:D,ROW()-1),3)&amp;DEC2HEX(4+HEX2DEC(MID(INDEX(D:D,ROW()-1),4,7)),7)</f>
        <v>0x8014A288</v>
      </c>
      <c r="E1325" t="s">
        <v>551</v>
      </c>
      <c r="F1325" s="31"/>
    </row>
    <row r="1326" spans="1:6" ht="15" customHeight="1">
      <c r="D1326" s="9" t="str">
        <f>LEFT(INDEX(D:D,ROW()-1),3)&amp;DEC2HEX(4+HEX2DEC(MID(INDEX(D:D,ROW()-1),4,7)),7)</f>
        <v>0x8014A28C</v>
      </c>
      <c r="E1326" t="s">
        <v>78</v>
      </c>
      <c r="F1326" s="31"/>
    </row>
    <row r="1327" spans="1:6" ht="15" customHeight="1">
      <c r="D1327" s="9" t="str">
        <f>LEFT(INDEX(D:D,ROW()-1),3)&amp;DEC2HEX(4+HEX2DEC(MID(INDEX(D:D,ROW()-1),4,7)),7)</f>
        <v>0x8014A290</v>
      </c>
      <c r="F1327" s="31"/>
    </row>
    <row r="1329" spans="1:6" ht="15" customHeight="1">
      <c r="A1329" s="7" t="s">
        <v>29</v>
      </c>
      <c r="C1329" s="9" t="s">
        <v>30</v>
      </c>
      <c r="D1329" s="9" t="s">
        <v>779</v>
      </c>
      <c r="E1329" t="s">
        <v>780</v>
      </c>
      <c r="F1329" s="31"/>
    </row>
    <row r="1330" spans="1:6" ht="15" customHeight="1">
      <c r="D1330" s="9" t="str">
        <f>LEFT(INDEX(D:D,ROW()-1),3)&amp;DEC2HEX(4+HEX2DEC(MID(INDEX(D:D,ROW()-1),4,7)),7)</f>
        <v>0x80143D60</v>
      </c>
      <c r="F1330" s="31"/>
    </row>
    <row r="1332" spans="1:6" ht="15" customHeight="1">
      <c r="A1332" s="7" t="s">
        <v>29</v>
      </c>
      <c r="C1332" s="9" t="s">
        <v>30</v>
      </c>
      <c r="D1332" s="9" t="s">
        <v>781</v>
      </c>
      <c r="E1332" t="s">
        <v>782</v>
      </c>
      <c r="F1332" s="31"/>
    </row>
    <row r="1333" spans="1:6" ht="15" customHeight="1">
      <c r="D1333" s="9" t="str">
        <f>LEFT(INDEX(D:D,ROW()-1),3)&amp;DEC2HEX(4+HEX2DEC(MID(INDEX(D:D,ROW()-1),4,7)),7)</f>
        <v>0x80143D74</v>
      </c>
      <c r="F1333" s="31"/>
    </row>
    <row r="1335" spans="1:6" ht="15" customHeight="1">
      <c r="A1335" s="7" t="s">
        <v>29</v>
      </c>
      <c r="C1335" s="9" t="s">
        <v>30</v>
      </c>
      <c r="D1335" s="9" t="s">
        <v>783</v>
      </c>
      <c r="E1335" s="101" t="str">
        <f>"j "&amp;D1148</f>
        <v>j 0x80151538</v>
      </c>
      <c r="F1335" s="31"/>
    </row>
    <row r="1336" spans="1:6" ht="15" customHeight="1">
      <c r="D1336" s="9" t="str">
        <f>LEFT(INDEX(D:D,ROW()-1),3)&amp;DEC2HEX(4+HEX2DEC(MID(INDEX(D:D,ROW()-1),4,7)),7)</f>
        <v>0x80148FBC</v>
      </c>
      <c r="E1336" t="s">
        <v>78</v>
      </c>
      <c r="F1336" s="31"/>
    </row>
    <row r="1337" spans="1:6" ht="15" customHeight="1">
      <c r="D1337" s="50" t="str">
        <f>LEFT(INDEX(D:D,ROW()-1),3)&amp;DEC2HEX(4+HEX2DEC(MID(INDEX(D:D,ROW()-1),4,7)),7)</f>
        <v>0x80148FC0</v>
      </c>
      <c r="F1337" s="31"/>
    </row>
    <row r="1339" spans="1:6" ht="15" customHeight="1">
      <c r="A1339" s="7" t="s">
        <v>29</v>
      </c>
      <c r="C1339" s="9" t="s">
        <v>30</v>
      </c>
      <c r="D1339" s="9" t="s">
        <v>784</v>
      </c>
      <c r="E1339" s="31" t="s">
        <v>429</v>
      </c>
      <c r="F1339" s="31"/>
    </row>
    <row r="1340" spans="1:6" ht="15" customHeight="1">
      <c r="D1340" s="9" t="str">
        <f>LEFT(INDEX(D:D,ROW()-1),3)&amp;DEC2HEX(INT(LEN(SUBSTITUTE(E1339," ","")))/2+HEX2DEC(MID(INDEX(D:D,ROW()-1),4,7)),7)</f>
        <v>0x8014D1A0</v>
      </c>
      <c r="F1340" s="31"/>
    </row>
    <row r="1342" spans="1:6" ht="15" customHeight="1">
      <c r="A1342" s="7" t="s">
        <v>29</v>
      </c>
      <c r="C1342" s="9" t="s">
        <v>30</v>
      </c>
      <c r="D1342" s="9" t="s">
        <v>785</v>
      </c>
      <c r="E1342" s="31" t="s">
        <v>786</v>
      </c>
      <c r="F1342" s="31"/>
    </row>
    <row r="1343" spans="1:6" ht="15" customHeight="1">
      <c r="D1343" s="9" t="str">
        <f>LEFT(INDEX(D:D,ROW()-1),3)&amp;DEC2HEX(INT(LEN(SUBSTITUTE(E1342," ","")))/2+HEX2DEC(MID(INDEX(D:D,ROW()-1),4,7)),7)</f>
        <v>0x8014D220</v>
      </c>
      <c r="F1343" s="31"/>
    </row>
    <row r="1345" spans="1:7" ht="15" customHeight="1">
      <c r="A1345" s="7" t="s">
        <v>29</v>
      </c>
      <c r="C1345" s="9" t="s">
        <v>30</v>
      </c>
      <c r="D1345" s="9" t="s">
        <v>787</v>
      </c>
      <c r="E1345" s="31" t="s">
        <v>788</v>
      </c>
      <c r="F1345" s="31"/>
    </row>
    <row r="1346" spans="1:7" ht="15" customHeight="1">
      <c r="D1346" s="9" t="str">
        <f>LEFT(INDEX(D:D,ROW()-1),3)&amp;DEC2HEX(INT(LEN(SUBSTITUTE(E1345," ","")))/2+HEX2DEC(MID(INDEX(D:D,ROW()-1),4,7)),7)</f>
        <v>0x8014D230</v>
      </c>
      <c r="F1346" s="31"/>
    </row>
    <row r="1348" spans="1:7" ht="15" customHeight="1">
      <c r="A1348" s="7" t="s">
        <v>29</v>
      </c>
      <c r="C1348" s="9" t="s">
        <v>30</v>
      </c>
      <c r="D1348" s="9" t="s">
        <v>789</v>
      </c>
      <c r="E1348" s="31" t="s">
        <v>790</v>
      </c>
      <c r="F1348" s="31"/>
    </row>
    <row r="1349" spans="1:7" ht="15" customHeight="1">
      <c r="D1349" s="9" t="str">
        <f>LEFT(INDEX(D:D,ROW()-1),3)&amp;DEC2HEX(INT(LEN(SUBSTITUTE(E1348," ","")))/2+HEX2DEC(MID(INDEX(D:D,ROW()-1),4,7)),7)</f>
        <v>0x8014D237</v>
      </c>
      <c r="F1349" s="31"/>
    </row>
    <row r="1351" spans="1:7" ht="15" customHeight="1">
      <c r="A1351" s="7" t="s">
        <v>29</v>
      </c>
      <c r="C1351" s="9" t="s">
        <v>30</v>
      </c>
      <c r="D1351" s="9" t="s">
        <v>791</v>
      </c>
      <c r="E1351" s="31" t="s">
        <v>429</v>
      </c>
      <c r="F1351" s="31"/>
    </row>
    <row r="1352" spans="1:7" ht="15" customHeight="1">
      <c r="D1352" s="9" t="str">
        <f>LEFT(INDEX(D:D,ROW()-1),3)&amp;DEC2HEX(INT(LEN(SUBSTITUTE(E1351," ","")))/2+HEX2DEC(MID(INDEX(D:D,ROW()-1),4,7)),7)</f>
        <v>0x8014D240</v>
      </c>
      <c r="F1352" s="31"/>
    </row>
    <row r="1355" spans="1:7" ht="15" customHeight="1">
      <c r="A1355" s="7" t="s">
        <v>28</v>
      </c>
      <c r="B1355" s="42" t="s">
        <v>792</v>
      </c>
      <c r="G1355" s="40" t="s">
        <v>37</v>
      </c>
    </row>
    <row r="1357" spans="1:7" ht="15" customHeight="1">
      <c r="A1357" s="7" t="s">
        <v>38</v>
      </c>
      <c r="B1357" s="42" t="s">
        <v>793</v>
      </c>
      <c r="G1357" s="40" t="s">
        <v>37</v>
      </c>
    </row>
    <row r="1358" spans="1:7" ht="15" customHeight="1">
      <c r="B1358" s="42"/>
      <c r="G1358" s="40"/>
    </row>
    <row r="1359" spans="1:7" ht="15" customHeight="1">
      <c r="B1359" s="8" t="s">
        <v>42</v>
      </c>
      <c r="G1359" s="40"/>
    </row>
    <row r="1361" spans="1:7" ht="15" customHeight="1">
      <c r="A1361" s="7" t="s">
        <v>29</v>
      </c>
      <c r="C1361" s="9" t="s">
        <v>30</v>
      </c>
      <c r="D1361" s="9" t="s">
        <v>794</v>
      </c>
      <c r="E1361" t="s">
        <v>795</v>
      </c>
      <c r="F1361" s="31"/>
    </row>
    <row r="1362" spans="1:7" ht="15" customHeight="1">
      <c r="D1362" s="9" t="str">
        <f>LEFT(INDEX(D:D,ROW()-1),3)&amp;DEC2HEX(4+HEX2DEC(MID(INDEX(D:D,ROW()-1),4,7)),7)</f>
        <v>0x80071FCC</v>
      </c>
      <c r="F1362" s="31"/>
    </row>
    <row r="1365" spans="1:7" ht="15" customHeight="1">
      <c r="A1365" s="7" t="s">
        <v>28</v>
      </c>
      <c r="B1365" s="42" t="s">
        <v>796</v>
      </c>
      <c r="G1365" s="40" t="s">
        <v>37</v>
      </c>
    </row>
    <row r="1367" spans="1:7" ht="15" customHeight="1">
      <c r="A1367" s="7" t="s">
        <v>38</v>
      </c>
      <c r="B1367" s="42" t="s">
        <v>797</v>
      </c>
      <c r="G1367" s="40" t="s">
        <v>37</v>
      </c>
    </row>
    <row r="1368" spans="1:7" ht="15" customHeight="1">
      <c r="B1368" s="42" t="s">
        <v>37</v>
      </c>
      <c r="G1368" s="40" t="s">
        <v>37</v>
      </c>
    </row>
    <row r="1369" spans="1:7" ht="15" customHeight="1">
      <c r="B1369" s="42" t="s">
        <v>798</v>
      </c>
      <c r="G1369" s="40" t="s">
        <v>37</v>
      </c>
    </row>
    <row r="1370" spans="1:7" ht="15" customHeight="1">
      <c r="B1370" s="42" t="s">
        <v>799</v>
      </c>
      <c r="G1370" s="40" t="s">
        <v>37</v>
      </c>
    </row>
    <row r="1371" spans="1:7" ht="15" customHeight="1">
      <c r="B1371" s="42" t="s">
        <v>800</v>
      </c>
      <c r="G1371" s="40" t="s">
        <v>37</v>
      </c>
    </row>
    <row r="1372" spans="1:7" ht="15" customHeight="1">
      <c r="B1372" s="42" t="s">
        <v>801</v>
      </c>
      <c r="G1372" s="40" t="s">
        <v>37</v>
      </c>
    </row>
    <row r="1373" spans="1:7" ht="15" customHeight="1">
      <c r="B1373" s="42" t="s">
        <v>802</v>
      </c>
      <c r="G1373" s="40" t="s">
        <v>37</v>
      </c>
    </row>
    <row r="1374" spans="1:7" ht="15" customHeight="1">
      <c r="B1374" s="42" t="s">
        <v>803</v>
      </c>
      <c r="G1374" s="40" t="s">
        <v>37</v>
      </c>
    </row>
    <row r="1375" spans="1:7" ht="15" customHeight="1">
      <c r="B1375" s="42" t="s">
        <v>804</v>
      </c>
      <c r="G1375" s="40" t="s">
        <v>37</v>
      </c>
    </row>
    <row r="1376" spans="1:7" ht="15" customHeight="1">
      <c r="B1376" s="42" t="s">
        <v>805</v>
      </c>
      <c r="G1376" s="40" t="s">
        <v>37</v>
      </c>
    </row>
    <row r="1377" spans="2:7" ht="15" customHeight="1">
      <c r="B1377" s="42" t="s">
        <v>806</v>
      </c>
      <c r="G1377" s="40" t="s">
        <v>37</v>
      </c>
    </row>
    <row r="1378" spans="2:7" ht="15" customHeight="1">
      <c r="B1378" s="42" t="s">
        <v>37</v>
      </c>
      <c r="G1378" s="40" t="s">
        <v>37</v>
      </c>
    </row>
    <row r="1379" spans="2:7" ht="15" customHeight="1">
      <c r="B1379" s="42" t="s">
        <v>807</v>
      </c>
      <c r="G1379" s="40" t="s">
        <v>37</v>
      </c>
    </row>
    <row r="1380" spans="2:7" ht="15" customHeight="1">
      <c r="B1380" s="42" t="s">
        <v>808</v>
      </c>
      <c r="G1380" s="40" t="s">
        <v>37</v>
      </c>
    </row>
    <row r="1381" spans="2:7" ht="15" customHeight="1">
      <c r="B1381" s="42" t="s">
        <v>809</v>
      </c>
      <c r="G1381" s="40" t="s">
        <v>37</v>
      </c>
    </row>
    <row r="1382" spans="2:7" ht="15" customHeight="1">
      <c r="B1382" s="42" t="s">
        <v>810</v>
      </c>
      <c r="G1382" s="40" t="s">
        <v>37</v>
      </c>
    </row>
    <row r="1383" spans="2:7" ht="15" customHeight="1">
      <c r="B1383" s="42" t="s">
        <v>811</v>
      </c>
      <c r="G1383" s="40" t="s">
        <v>37</v>
      </c>
    </row>
    <row r="1384" spans="2:7" ht="15" customHeight="1">
      <c r="B1384" s="42" t="s">
        <v>812</v>
      </c>
      <c r="G1384" s="40" t="s">
        <v>37</v>
      </c>
    </row>
    <row r="1385" spans="2:7" ht="15" customHeight="1">
      <c r="B1385" s="42" t="s">
        <v>813</v>
      </c>
      <c r="G1385" s="40" t="s">
        <v>37</v>
      </c>
    </row>
    <row r="1386" spans="2:7" ht="15" customHeight="1">
      <c r="B1386" s="42" t="s">
        <v>814</v>
      </c>
      <c r="G1386" s="40" t="s">
        <v>37</v>
      </c>
    </row>
    <row r="1387" spans="2:7" ht="15" customHeight="1">
      <c r="B1387" s="42" t="s">
        <v>815</v>
      </c>
      <c r="G1387" s="40" t="s">
        <v>37</v>
      </c>
    </row>
    <row r="1388" spans="2:7" ht="15" customHeight="1">
      <c r="B1388" s="42" t="s">
        <v>37</v>
      </c>
      <c r="G1388" s="40" t="s">
        <v>37</v>
      </c>
    </row>
    <row r="1389" spans="2:7" ht="15" customHeight="1">
      <c r="B1389" s="42" t="s">
        <v>816</v>
      </c>
      <c r="G1389" s="40" t="s">
        <v>37</v>
      </c>
    </row>
    <row r="1390" spans="2:7" ht="15" customHeight="1">
      <c r="B1390" s="42" t="s">
        <v>817</v>
      </c>
      <c r="G1390" s="40" t="s">
        <v>37</v>
      </c>
    </row>
    <row r="1391" spans="2:7" ht="15" customHeight="1">
      <c r="B1391" s="42" t="s">
        <v>818</v>
      </c>
      <c r="G1391" s="40" t="s">
        <v>37</v>
      </c>
    </row>
    <row r="1392" spans="2:7" ht="15" customHeight="1">
      <c r="B1392" s="42" t="s">
        <v>819</v>
      </c>
      <c r="G1392" s="40" t="s">
        <v>37</v>
      </c>
    </row>
    <row r="1393" spans="1:7" ht="15" customHeight="1">
      <c r="B1393" s="42" t="s">
        <v>820</v>
      </c>
      <c r="G1393" s="40" t="s">
        <v>37</v>
      </c>
    </row>
    <row r="1394" spans="1:7" ht="15" customHeight="1">
      <c r="B1394" s="42" t="s">
        <v>821</v>
      </c>
      <c r="G1394" s="40" t="s">
        <v>37</v>
      </c>
    </row>
    <row r="1395" spans="1:7" ht="15" customHeight="1">
      <c r="B1395" s="42" t="s">
        <v>822</v>
      </c>
      <c r="G1395" s="40" t="s">
        <v>37</v>
      </c>
    </row>
    <row r="1396" spans="1:7" ht="15" customHeight="1">
      <c r="B1396" s="42" t="s">
        <v>823</v>
      </c>
      <c r="G1396" s="40" t="s">
        <v>37</v>
      </c>
    </row>
    <row r="1397" spans="1:7" ht="15" customHeight="1">
      <c r="B1397" s="42" t="s">
        <v>824</v>
      </c>
      <c r="G1397" s="40" t="s">
        <v>37</v>
      </c>
    </row>
    <row r="1398" spans="1:7" ht="15" customHeight="1">
      <c r="B1398" s="42"/>
      <c r="G1398" s="40"/>
    </row>
    <row r="1399" spans="1:7" ht="15" customHeight="1">
      <c r="B1399" s="8" t="s">
        <v>42</v>
      </c>
      <c r="G1399" s="40"/>
    </row>
    <row r="1401" spans="1:7" ht="15" customHeight="1">
      <c r="A1401" s="7" t="s">
        <v>32</v>
      </c>
      <c r="B1401" s="8" t="s">
        <v>373</v>
      </c>
      <c r="C1401" s="9" t="s">
        <v>232</v>
      </c>
      <c r="D1401" s="9" t="str">
        <f>D1412</f>
        <v>0x8008D378</v>
      </c>
      <c r="E1401" s="31" t="s">
        <v>140</v>
      </c>
    </row>
    <row r="1402" spans="1:7" ht="15" customHeight="1">
      <c r="A1402" s="7" t="s">
        <v>32</v>
      </c>
      <c r="B1402" s="8" t="s">
        <v>375</v>
      </c>
      <c r="C1402" s="9" t="s">
        <v>232</v>
      </c>
      <c r="D1402" s="37" t="str">
        <f>"0x80"&amp;DEC2HEX(INT(LEN(SUBSTITUTE(E1401," ","")))/2+HEX2DEC(RIGHT(INDEX(D:D,ROW()-1),6)),6)</f>
        <v>0x8008D379</v>
      </c>
      <c r="E1402" s="31" t="s">
        <v>826</v>
      </c>
    </row>
    <row r="1403" spans="1:7" ht="15" customHeight="1">
      <c r="A1403" s="7" t="s">
        <v>32</v>
      </c>
      <c r="B1403" s="8" t="s">
        <v>827</v>
      </c>
      <c r="C1403" s="9" t="s">
        <v>232</v>
      </c>
      <c r="D1403" s="9" t="str">
        <f>D1409</f>
        <v>0x8008D374</v>
      </c>
      <c r="E1403" s="31" t="s">
        <v>140</v>
      </c>
    </row>
    <row r="1405" spans="1:7" ht="15" customHeight="1">
      <c r="A1405" s="7" t="s">
        <v>29</v>
      </c>
      <c r="C1405" s="9" t="s">
        <v>232</v>
      </c>
      <c r="D1405" s="9" t="s">
        <v>829</v>
      </c>
      <c r="E1405" t="s">
        <v>353</v>
      </c>
      <c r="F1405" s="31"/>
    </row>
    <row r="1406" spans="1:7" ht="15" customHeight="1">
      <c r="D1406" s="9" t="str">
        <f>LEFT(INDEX(D:D,ROW()-1),3)&amp;DEC2HEX(4+HEX2DEC(MID(INDEX(D:D,ROW()-1),4,7)),7)</f>
        <v>0x8008D370</v>
      </c>
      <c r="E1406" t="s">
        <v>830</v>
      </c>
      <c r="F1406" s="31"/>
    </row>
    <row r="1407" spans="1:7" ht="15" customHeight="1">
      <c r="D1407" s="9" t="str">
        <f>LEFT(INDEX(D:D,ROW()-1),3)&amp;DEC2HEX(4+HEX2DEC(MID(INDEX(D:D,ROW()-1),4,7)),7)</f>
        <v>0x8008D374</v>
      </c>
      <c r="F1407" s="31"/>
    </row>
    <row r="1409" spans="1:7" ht="15" customHeight="1">
      <c r="A1409" s="7" t="s">
        <v>96</v>
      </c>
      <c r="C1409" s="9" t="s">
        <v>232</v>
      </c>
      <c r="D1409" s="9" t="s">
        <v>828</v>
      </c>
      <c r="E1409" t="s">
        <v>831</v>
      </c>
      <c r="F1409" s="31"/>
    </row>
    <row r="1410" spans="1:7" ht="15" customHeight="1">
      <c r="D1410" s="9" t="str">
        <f>LEFT(INDEX(D:D,ROW()-1),3)&amp;DEC2HEX(4+HEX2DEC(MID(INDEX(D:D,ROW()-1),4,7)),7)</f>
        <v>0x8008D378</v>
      </c>
      <c r="F1410" s="31"/>
    </row>
    <row r="1412" spans="1:7" ht="15" customHeight="1">
      <c r="A1412" s="7" t="s">
        <v>135</v>
      </c>
      <c r="C1412" s="9" t="s">
        <v>232</v>
      </c>
      <c r="D1412" s="9" t="s">
        <v>825</v>
      </c>
      <c r="E1412" t="s">
        <v>832</v>
      </c>
      <c r="F1412" s="31"/>
    </row>
    <row r="1413" spans="1:7" ht="15" customHeight="1">
      <c r="D1413" s="9" t="str">
        <f>LEFT(INDEX(D:D,ROW()-1),3)&amp;DEC2HEX(4+HEX2DEC(MID(INDEX(D:D,ROW()-1),4,7)),7)</f>
        <v>0x8008D37C</v>
      </c>
      <c r="E1413" t="s">
        <v>833</v>
      </c>
      <c r="F1413" s="31"/>
    </row>
    <row r="1414" spans="1:7" ht="15" customHeight="1">
      <c r="D1414" s="9" t="str">
        <f>LEFT(INDEX(D:D,ROW()-1),3)&amp;DEC2HEX(4+HEX2DEC(MID(INDEX(D:D,ROW()-1),4,7)),7)</f>
        <v>0x8008D380</v>
      </c>
      <c r="E1414" t="s">
        <v>834</v>
      </c>
      <c r="F1414" s="31"/>
    </row>
    <row r="1415" spans="1:7" ht="15" customHeight="1">
      <c r="D1415" s="9" t="str">
        <f>LEFT(INDEX(D:D,ROW()-1),3)&amp;DEC2HEX(4+HEX2DEC(MID(INDEX(D:D,ROW()-1),4,7)),7)</f>
        <v>0x8008D384</v>
      </c>
      <c r="E1415" t="s">
        <v>78</v>
      </c>
      <c r="F1415" s="31"/>
    </row>
    <row r="1416" spans="1:7" ht="15" customHeight="1">
      <c r="D1416" s="9" t="str">
        <f>LEFT(INDEX(D:D,ROW()-1),3)&amp;DEC2HEX(4+HEX2DEC(MID(INDEX(D:D,ROW()-1),4,7)),7)</f>
        <v>0x8008D388</v>
      </c>
      <c r="E1416" t="s">
        <v>78</v>
      </c>
      <c r="F1416" s="31"/>
    </row>
    <row r="1417" spans="1:7" ht="15" customHeight="1">
      <c r="D1417" s="9" t="str">
        <f>LEFT(INDEX(D:D,ROW()-1),3)&amp;DEC2HEX(4+HEX2DEC(MID(INDEX(D:D,ROW()-1),4,7)),7)</f>
        <v>0x8008D38C</v>
      </c>
      <c r="F1417" s="31"/>
    </row>
    <row r="1420" spans="1:7" ht="15" customHeight="1">
      <c r="A1420" s="7" t="s">
        <v>28</v>
      </c>
      <c r="B1420" s="42" t="s">
        <v>835</v>
      </c>
      <c r="G1420" s="40" t="s">
        <v>37</v>
      </c>
    </row>
    <row r="1422" spans="1:7" ht="15" customHeight="1">
      <c r="A1422" s="7" t="s">
        <v>38</v>
      </c>
      <c r="B1422" s="42" t="s">
        <v>836</v>
      </c>
      <c r="G1422" s="40" t="s">
        <v>37</v>
      </c>
    </row>
    <row r="1423" spans="1:7" ht="15" customHeight="1">
      <c r="B1423" s="42"/>
      <c r="G1423" s="40"/>
    </row>
    <row r="1424" spans="1:7" ht="15" customHeight="1">
      <c r="B1424" s="8" t="s">
        <v>42</v>
      </c>
      <c r="G1424" s="40"/>
    </row>
    <row r="1426" spans="1:7" ht="15" customHeight="1">
      <c r="A1426" s="7" t="s">
        <v>29</v>
      </c>
      <c r="C1426" s="9" t="s">
        <v>30</v>
      </c>
      <c r="D1426" s="73" t="s">
        <v>837</v>
      </c>
      <c r="E1426" t="s">
        <v>66</v>
      </c>
      <c r="F1426" s="31"/>
    </row>
    <row r="1427" spans="1:7" ht="15" customHeight="1">
      <c r="D1427" s="9" t="str">
        <f t="shared" ref="D1427:D1436" si="25">LEFT(INDEX(D:D,ROW()-1),3)&amp;DEC2HEX(4+HEX2DEC(MID(INDEX(D:D,ROW()-1),4,7)),7)</f>
        <v>0x80150824</v>
      </c>
      <c r="E1427" t="s">
        <v>838</v>
      </c>
      <c r="F1427" s="31"/>
      <c r="G1427" s="41" t="s">
        <v>839</v>
      </c>
    </row>
    <row r="1428" spans="1:7" ht="15" customHeight="1">
      <c r="D1428" s="9" t="str">
        <f t="shared" si="25"/>
        <v>0x80150828</v>
      </c>
      <c r="E1428" t="s">
        <v>840</v>
      </c>
      <c r="F1428" s="31"/>
    </row>
    <row r="1429" spans="1:7" ht="15" customHeight="1">
      <c r="D1429" s="9" t="str">
        <f t="shared" si="25"/>
        <v>0x8015082C</v>
      </c>
      <c r="E1429" s="78" t="str">
        <f>"beq r2, r20, "&amp;D1432</f>
        <v>beq r2, r20, 0x80150838</v>
      </c>
      <c r="F1429" s="31"/>
      <c r="G1429" s="41" t="s">
        <v>841</v>
      </c>
    </row>
    <row r="1430" spans="1:7" ht="15" customHeight="1">
      <c r="D1430" s="9" t="str">
        <f t="shared" si="25"/>
        <v>0x80150830</v>
      </c>
      <c r="E1430" t="s">
        <v>842</v>
      </c>
      <c r="F1430" s="31"/>
      <c r="G1430" s="41" t="s">
        <v>843</v>
      </c>
    </row>
    <row r="1431" spans="1:7" ht="15" customHeight="1">
      <c r="D1431" s="9" t="str">
        <f t="shared" si="25"/>
        <v>0x80150834</v>
      </c>
      <c r="E1431" t="s">
        <v>842</v>
      </c>
      <c r="F1431" s="31"/>
      <c r="G1431" s="41" t="s">
        <v>844</v>
      </c>
    </row>
    <row r="1432" spans="1:7" ht="15" customHeight="1">
      <c r="D1432" s="79" t="str">
        <f t="shared" si="25"/>
        <v>0x80150838</v>
      </c>
      <c r="E1432" t="s">
        <v>845</v>
      </c>
      <c r="F1432" s="31"/>
      <c r="G1432" s="41" t="s">
        <v>846</v>
      </c>
    </row>
    <row r="1433" spans="1:7" ht="15" customHeight="1">
      <c r="D1433" s="9" t="str">
        <f t="shared" si="25"/>
        <v>0x8015083C</v>
      </c>
      <c r="E1433" t="s">
        <v>847</v>
      </c>
      <c r="F1433" s="31"/>
    </row>
    <row r="1434" spans="1:7" ht="15" customHeight="1">
      <c r="D1434" s="9" t="str">
        <f t="shared" si="25"/>
        <v>0x80150840</v>
      </c>
      <c r="E1434" s="80" t="str">
        <f>"j "&amp;D1440</f>
        <v>j 0x80185710</v>
      </c>
      <c r="F1434" s="31"/>
    </row>
    <row r="1435" spans="1:7" ht="15" customHeight="1">
      <c r="D1435" s="9" t="str">
        <f t="shared" si="25"/>
        <v>0x80150844</v>
      </c>
      <c r="E1435" t="s">
        <v>78</v>
      </c>
      <c r="F1435" s="31"/>
    </row>
    <row r="1436" spans="1:7" ht="15" customHeight="1">
      <c r="D1436" s="9" t="str">
        <f t="shared" si="25"/>
        <v>0x80150848</v>
      </c>
      <c r="F1436" s="31"/>
    </row>
    <row r="1438" spans="1:7" ht="15" customHeight="1">
      <c r="A1438" s="7" t="s">
        <v>29</v>
      </c>
      <c r="C1438" s="9" t="s">
        <v>30</v>
      </c>
      <c r="D1438" s="9" t="s">
        <v>848</v>
      </c>
      <c r="E1438" s="81" t="str">
        <f>"j "&amp;D1426</f>
        <v>j 0x80150820</v>
      </c>
      <c r="F1438" s="31"/>
    </row>
    <row r="1439" spans="1:7" ht="15" customHeight="1">
      <c r="D1439" s="9" t="str">
        <f>LEFT(INDEX(D:D,ROW()-1),3)&amp;DEC2HEX(4+HEX2DEC(MID(INDEX(D:D,ROW()-1),4,7)),7)</f>
        <v>0x8018570C</v>
      </c>
      <c r="E1439" t="s">
        <v>78</v>
      </c>
      <c r="F1439" s="31"/>
    </row>
    <row r="1440" spans="1:7" ht="15" customHeight="1">
      <c r="D1440" s="84" t="str">
        <f>LEFT(INDEX(D:D,ROW()-1),3)&amp;DEC2HEX(4+HEX2DEC(MID(INDEX(D:D,ROW()-1),4,7)),7)</f>
        <v>0x80185710</v>
      </c>
      <c r="F1440" s="31"/>
    </row>
    <row r="1443" spans="1:7" ht="15" customHeight="1">
      <c r="A1443" s="7" t="s">
        <v>28</v>
      </c>
      <c r="B1443" s="42" t="s">
        <v>849</v>
      </c>
      <c r="G1443" s="40" t="s">
        <v>37</v>
      </c>
    </row>
    <row r="1445" spans="1:7" ht="15" customHeight="1">
      <c r="A1445" s="7" t="s">
        <v>38</v>
      </c>
      <c r="B1445" s="42" t="s">
        <v>850</v>
      </c>
      <c r="G1445" s="40" t="s">
        <v>37</v>
      </c>
    </row>
    <row r="1446" spans="1:7" ht="15" customHeight="1">
      <c r="B1446" s="42" t="s">
        <v>851</v>
      </c>
      <c r="G1446" s="40" t="s">
        <v>37</v>
      </c>
    </row>
    <row r="1447" spans="1:7" ht="15" customHeight="1">
      <c r="B1447" s="42" t="s">
        <v>37</v>
      </c>
      <c r="G1447" s="40" t="s">
        <v>37</v>
      </c>
    </row>
    <row r="1448" spans="1:7" ht="15" customHeight="1">
      <c r="B1448" s="42" t="s">
        <v>852</v>
      </c>
      <c r="G1448" s="40" t="s">
        <v>37</v>
      </c>
    </row>
    <row r="1449" spans="1:7" ht="15" customHeight="1">
      <c r="B1449" s="42"/>
      <c r="G1449" s="40"/>
    </row>
    <row r="1450" spans="1:7" ht="15" customHeight="1">
      <c r="B1450" s="8" t="s">
        <v>42</v>
      </c>
      <c r="G1450" s="40"/>
    </row>
    <row r="1452" spans="1:7" ht="15" customHeight="1">
      <c r="A1452" s="7" t="s">
        <v>32</v>
      </c>
      <c r="B1452" s="8" t="s">
        <v>853</v>
      </c>
      <c r="C1452" s="9" t="s">
        <v>30</v>
      </c>
      <c r="D1452" s="9" t="s">
        <v>854</v>
      </c>
      <c r="E1452" s="31" t="s">
        <v>855</v>
      </c>
    </row>
    <row r="1453" spans="1:7" ht="15" customHeight="1">
      <c r="A1453" s="7" t="s">
        <v>32</v>
      </c>
      <c r="B1453" s="8" t="s">
        <v>856</v>
      </c>
      <c r="C1453" s="9" t="s">
        <v>30</v>
      </c>
      <c r="D1453" s="9" t="s">
        <v>857</v>
      </c>
      <c r="E1453" s="31" t="s">
        <v>858</v>
      </c>
    </row>
    <row r="1454" spans="1:7" ht="15" customHeight="1">
      <c r="A1454" s="7" t="s">
        <v>32</v>
      </c>
      <c r="B1454" s="8" t="s">
        <v>859</v>
      </c>
      <c r="C1454" s="9" t="s">
        <v>30</v>
      </c>
      <c r="D1454" s="9" t="s">
        <v>860</v>
      </c>
      <c r="E1454" s="31" t="s">
        <v>861</v>
      </c>
    </row>
    <row r="1455" spans="1:7" ht="15" customHeight="1">
      <c r="A1455" s="7" t="s">
        <v>32</v>
      </c>
      <c r="B1455" s="8" t="s">
        <v>862</v>
      </c>
      <c r="C1455" s="9" t="s">
        <v>30</v>
      </c>
      <c r="D1455" s="9" t="s">
        <v>863</v>
      </c>
      <c r="E1455" s="31" t="s">
        <v>864</v>
      </c>
    </row>
    <row r="1457" spans="1:7" ht="15" customHeight="1">
      <c r="A1457" s="7" t="s">
        <v>29</v>
      </c>
      <c r="C1457" s="9" t="s">
        <v>30</v>
      </c>
      <c r="D1457" s="9" t="s">
        <v>865</v>
      </c>
      <c r="E1457" t="s">
        <v>866</v>
      </c>
      <c r="F1457" s="31"/>
    </row>
    <row r="1458" spans="1:7" ht="15" customHeight="1">
      <c r="D1458" s="9" t="str">
        <f t="shared" ref="D1458:D1468" si="26">LEFT(INDEX(D:D,ROW()-1),3)&amp;DEC2HEX(4+HEX2DEC(MID(INDEX(D:D,ROW()-1),4,7)),7)</f>
        <v>0x80179EE4</v>
      </c>
      <c r="E1458" t="s">
        <v>867</v>
      </c>
      <c r="F1458" s="31"/>
    </row>
    <row r="1459" spans="1:7" ht="15" customHeight="1">
      <c r="D1459" s="9" t="str">
        <f t="shared" si="26"/>
        <v>0x80179EE8</v>
      </c>
      <c r="E1459" t="s">
        <v>868</v>
      </c>
      <c r="F1459" s="31"/>
    </row>
    <row r="1460" spans="1:7" ht="15" customHeight="1">
      <c r="D1460" s="9" t="str">
        <f t="shared" si="26"/>
        <v>0x80179EEC</v>
      </c>
      <c r="E1460" t="s">
        <v>78</v>
      </c>
      <c r="F1460" s="31"/>
    </row>
    <row r="1461" spans="1:7" ht="15" customHeight="1">
      <c r="D1461" s="9" t="str">
        <f t="shared" si="26"/>
        <v>0x80179EF0</v>
      </c>
      <c r="E1461" t="s">
        <v>78</v>
      </c>
      <c r="F1461" s="31"/>
    </row>
    <row r="1462" spans="1:7" ht="15" customHeight="1">
      <c r="D1462" s="9" t="str">
        <f t="shared" si="26"/>
        <v>0x80179EF4</v>
      </c>
      <c r="E1462" t="s">
        <v>78</v>
      </c>
      <c r="F1462" s="31"/>
    </row>
    <row r="1463" spans="1:7" ht="15" customHeight="1">
      <c r="D1463" s="9" t="str">
        <f t="shared" si="26"/>
        <v>0x80179EF8</v>
      </c>
      <c r="E1463" t="s">
        <v>78</v>
      </c>
      <c r="F1463" s="31"/>
    </row>
    <row r="1464" spans="1:7" ht="15" customHeight="1">
      <c r="D1464" s="9" t="str">
        <f t="shared" si="26"/>
        <v>0x80179EFC</v>
      </c>
      <c r="E1464" t="s">
        <v>78</v>
      </c>
      <c r="F1464" s="31"/>
    </row>
    <row r="1465" spans="1:7" ht="15" customHeight="1">
      <c r="D1465" s="9" t="str">
        <f t="shared" si="26"/>
        <v>0x80179F00</v>
      </c>
      <c r="E1465" t="s">
        <v>78</v>
      </c>
      <c r="F1465" s="31"/>
    </row>
    <row r="1466" spans="1:7" ht="15" customHeight="1">
      <c r="D1466" s="9" t="str">
        <f t="shared" si="26"/>
        <v>0x80179F04</v>
      </c>
      <c r="E1466" t="s">
        <v>78</v>
      </c>
      <c r="F1466" s="31"/>
    </row>
    <row r="1467" spans="1:7" ht="15" customHeight="1">
      <c r="D1467" s="9" t="str">
        <f t="shared" si="26"/>
        <v>0x80179F08</v>
      </c>
      <c r="E1467" t="s">
        <v>78</v>
      </c>
      <c r="F1467" s="31"/>
    </row>
    <row r="1468" spans="1:7" ht="15" customHeight="1">
      <c r="D1468" s="9" t="str">
        <f t="shared" si="26"/>
        <v>0x80179F0C</v>
      </c>
      <c r="F1468" s="31"/>
    </row>
    <row r="1471" spans="1:7" ht="15" customHeight="1">
      <c r="A1471" s="7" t="s">
        <v>28</v>
      </c>
      <c r="B1471" s="42" t="s">
        <v>869</v>
      </c>
      <c r="G1471" s="40" t="s">
        <v>37</v>
      </c>
    </row>
    <row r="1473" spans="1:7" ht="15" customHeight="1">
      <c r="A1473" s="7" t="s">
        <v>38</v>
      </c>
      <c r="B1473" s="42" t="s">
        <v>870</v>
      </c>
      <c r="G1473" s="40" t="s">
        <v>37</v>
      </c>
    </row>
    <row r="1474" spans="1:7" ht="15" customHeight="1">
      <c r="B1474" s="42"/>
      <c r="G1474" s="40"/>
    </row>
    <row r="1475" spans="1:7" ht="15" customHeight="1">
      <c r="B1475" s="8" t="s">
        <v>42</v>
      </c>
      <c r="G1475" s="40"/>
    </row>
    <row r="1477" spans="1:7" ht="15" customHeight="1">
      <c r="A1477" s="7" t="s">
        <v>29</v>
      </c>
      <c r="C1477" s="9" t="s">
        <v>871</v>
      </c>
      <c r="D1477" s="9" t="s">
        <v>872</v>
      </c>
      <c r="E1477" t="s">
        <v>873</v>
      </c>
      <c r="F1477" s="31"/>
    </row>
    <row r="1478" spans="1:7" ht="15" customHeight="1">
      <c r="D1478" s="9" t="str">
        <f>LEFT(INDEX(D:D,ROW()-1),3)&amp;DEC2HEX(4+HEX2DEC(MID(INDEX(D:D,ROW()-1),4,7)),7)</f>
        <v>0x801C487C</v>
      </c>
      <c r="F1478" s="31"/>
    </row>
    <row r="1481" spans="1:7" ht="15" customHeight="1">
      <c r="A1481" s="7" t="s">
        <v>28</v>
      </c>
      <c r="B1481" s="42" t="s">
        <v>874</v>
      </c>
      <c r="G1481" s="40" t="s">
        <v>37</v>
      </c>
    </row>
    <row r="1482" spans="1:7" ht="15" customHeight="1">
      <c r="B1482" s="42"/>
      <c r="G1482" s="40"/>
    </row>
    <row r="1483" spans="1:7" ht="15" customHeight="1">
      <c r="A1483" s="7" t="s">
        <v>38</v>
      </c>
      <c r="B1483" s="8" t="s">
        <v>42</v>
      </c>
      <c r="G1483" s="40"/>
    </row>
    <row r="1485" spans="1:7" ht="15" customHeight="1">
      <c r="A1485" s="7" t="s">
        <v>32</v>
      </c>
      <c r="B1485" s="8" t="s">
        <v>373</v>
      </c>
      <c r="C1485" s="9" t="s">
        <v>44</v>
      </c>
      <c r="D1485" s="9" t="s">
        <v>875</v>
      </c>
      <c r="E1485" s="31" t="s">
        <v>876</v>
      </c>
    </row>
    <row r="1488" spans="1:7" ht="15" customHeight="1">
      <c r="A1488" s="7" t="s">
        <v>28</v>
      </c>
      <c r="B1488" s="42" t="s">
        <v>877</v>
      </c>
      <c r="G1488" s="40" t="s">
        <v>37</v>
      </c>
    </row>
    <row r="1489" spans="1:7" ht="15" customHeight="1">
      <c r="B1489" s="42"/>
      <c r="G1489" s="40"/>
    </row>
    <row r="1490" spans="1:7" ht="15" customHeight="1">
      <c r="A1490" s="7" t="s">
        <v>38</v>
      </c>
      <c r="B1490" s="8" t="s">
        <v>42</v>
      </c>
      <c r="G1490" s="40"/>
    </row>
    <row r="1492" spans="1:7" ht="15" customHeight="1">
      <c r="A1492" s="7" t="s">
        <v>32</v>
      </c>
      <c r="B1492" s="8" t="s">
        <v>373</v>
      </c>
      <c r="C1492" s="9" t="s">
        <v>44</v>
      </c>
      <c r="D1492" s="9" t="s">
        <v>878</v>
      </c>
      <c r="E1492" s="31" t="s">
        <v>876</v>
      </c>
    </row>
    <row r="1495" spans="1:7" ht="15" customHeight="1">
      <c r="A1495" s="7" t="s">
        <v>28</v>
      </c>
      <c r="B1495" s="42" t="s">
        <v>879</v>
      </c>
      <c r="G1495" s="40" t="s">
        <v>37</v>
      </c>
    </row>
    <row r="1497" spans="1:7" ht="15" customHeight="1">
      <c r="A1497" s="7" t="s">
        <v>38</v>
      </c>
      <c r="B1497" s="42" t="s">
        <v>880</v>
      </c>
      <c r="G1497" s="40" t="s">
        <v>37</v>
      </c>
    </row>
    <row r="1498" spans="1:7" ht="15" customHeight="1">
      <c r="B1498" s="42" t="s">
        <v>37</v>
      </c>
      <c r="G1498" s="40" t="s">
        <v>37</v>
      </c>
    </row>
    <row r="1499" spans="1:7" ht="15" customHeight="1">
      <c r="B1499" s="42" t="s">
        <v>881</v>
      </c>
      <c r="G1499" s="40" t="s">
        <v>37</v>
      </c>
    </row>
    <row r="1500" spans="1:7" ht="15" customHeight="1">
      <c r="B1500" s="42" t="s">
        <v>37</v>
      </c>
      <c r="G1500" s="40" t="s">
        <v>37</v>
      </c>
    </row>
    <row r="1501" spans="1:7" ht="15" customHeight="1">
      <c r="B1501" s="42" t="s">
        <v>882</v>
      </c>
      <c r="G1501" s="40" t="s">
        <v>37</v>
      </c>
    </row>
    <row r="1502" spans="1:7" ht="15" customHeight="1">
      <c r="B1502" s="42" t="s">
        <v>37</v>
      </c>
      <c r="G1502" s="40" t="s">
        <v>37</v>
      </c>
    </row>
    <row r="1503" spans="1:7" ht="15" customHeight="1">
      <c r="B1503" s="42" t="s">
        <v>883</v>
      </c>
      <c r="G1503" s="40" t="s">
        <v>37</v>
      </c>
    </row>
    <row r="1504" spans="1:7" ht="15" customHeight="1">
      <c r="B1504" s="42" t="s">
        <v>884</v>
      </c>
      <c r="G1504" s="40" t="s">
        <v>37</v>
      </c>
    </row>
    <row r="1505" spans="2:7" ht="15" customHeight="1">
      <c r="B1505" s="42" t="s">
        <v>885</v>
      </c>
      <c r="G1505" s="40" t="s">
        <v>37</v>
      </c>
    </row>
    <row r="1506" spans="2:7" ht="15" customHeight="1">
      <c r="B1506" s="42" t="s">
        <v>37</v>
      </c>
      <c r="G1506" s="40" t="s">
        <v>37</v>
      </c>
    </row>
    <row r="1507" spans="2:7" ht="15" customHeight="1">
      <c r="B1507" s="42" t="s">
        <v>886</v>
      </c>
      <c r="G1507" s="40" t="s">
        <v>37</v>
      </c>
    </row>
    <row r="1508" spans="2:7" ht="15" customHeight="1">
      <c r="B1508" s="42" t="s">
        <v>887</v>
      </c>
      <c r="G1508" s="40" t="s">
        <v>37</v>
      </c>
    </row>
    <row r="1509" spans="2:7" ht="15" customHeight="1">
      <c r="B1509" s="42" t="s">
        <v>888</v>
      </c>
      <c r="G1509" s="40" t="s">
        <v>37</v>
      </c>
    </row>
    <row r="1510" spans="2:7" ht="15" customHeight="1">
      <c r="B1510" s="42" t="s">
        <v>37</v>
      </c>
      <c r="G1510" s="40" t="s">
        <v>37</v>
      </c>
    </row>
    <row r="1511" spans="2:7" ht="15" customHeight="1">
      <c r="B1511" s="42" t="s">
        <v>889</v>
      </c>
      <c r="G1511" s="40" t="s">
        <v>37</v>
      </c>
    </row>
    <row r="1512" spans="2:7" ht="15" customHeight="1">
      <c r="B1512" s="42" t="s">
        <v>890</v>
      </c>
      <c r="G1512" s="40" t="s">
        <v>37</v>
      </c>
    </row>
    <row r="1513" spans="2:7" ht="15" customHeight="1">
      <c r="B1513" s="42" t="s">
        <v>37</v>
      </c>
      <c r="G1513" s="40" t="s">
        <v>37</v>
      </c>
    </row>
    <row r="1514" spans="2:7" ht="15" customHeight="1">
      <c r="B1514" s="42" t="s">
        <v>891</v>
      </c>
      <c r="G1514" s="40" t="s">
        <v>37</v>
      </c>
    </row>
    <row r="1515" spans="2:7" ht="15" customHeight="1">
      <c r="B1515" s="42" t="s">
        <v>37</v>
      </c>
      <c r="G1515" s="40" t="s">
        <v>37</v>
      </c>
    </row>
    <row r="1516" spans="2:7" ht="15" customHeight="1">
      <c r="B1516" s="42" t="s">
        <v>892</v>
      </c>
      <c r="G1516" s="40" t="s">
        <v>37</v>
      </c>
    </row>
    <row r="1517" spans="2:7" ht="15" customHeight="1">
      <c r="B1517" s="42" t="s">
        <v>37</v>
      </c>
      <c r="G1517" s="40" t="s">
        <v>37</v>
      </c>
    </row>
    <row r="1518" spans="2:7" ht="15" customHeight="1">
      <c r="B1518" s="42" t="s">
        <v>893</v>
      </c>
      <c r="G1518" s="40" t="s">
        <v>37</v>
      </c>
    </row>
    <row r="1519" spans="2:7" ht="15" customHeight="1">
      <c r="B1519" s="42" t="s">
        <v>37</v>
      </c>
      <c r="G1519" s="40" t="s">
        <v>37</v>
      </c>
    </row>
    <row r="1520" spans="2:7" ht="15" customHeight="1">
      <c r="B1520" s="42" t="s">
        <v>894</v>
      </c>
      <c r="G1520" s="40" t="s">
        <v>37</v>
      </c>
    </row>
    <row r="1521" spans="1:7" ht="15" customHeight="1">
      <c r="B1521" s="42" t="s">
        <v>895</v>
      </c>
      <c r="G1521" s="40" t="s">
        <v>37</v>
      </c>
    </row>
    <row r="1522" spans="1:7" ht="15" customHeight="1">
      <c r="B1522" s="42" t="s">
        <v>896</v>
      </c>
      <c r="G1522" s="40" t="s">
        <v>37</v>
      </c>
    </row>
    <row r="1523" spans="1:7" ht="15" customHeight="1">
      <c r="B1523" s="42" t="s">
        <v>37</v>
      </c>
      <c r="G1523" s="40" t="s">
        <v>37</v>
      </c>
    </row>
    <row r="1524" spans="1:7" ht="15" customHeight="1">
      <c r="B1524" s="42" t="s">
        <v>897</v>
      </c>
      <c r="G1524" s="40" t="s">
        <v>37</v>
      </c>
    </row>
    <row r="1525" spans="1:7" ht="15" customHeight="1">
      <c r="B1525" s="42"/>
      <c r="G1525" s="40"/>
    </row>
    <row r="1526" spans="1:7" ht="15" customHeight="1">
      <c r="B1526" s="8" t="s">
        <v>42</v>
      </c>
      <c r="G1526" s="40"/>
    </row>
    <row r="1527" spans="1:7" ht="15" customHeight="1">
      <c r="B1527" s="8" t="s">
        <v>898</v>
      </c>
      <c r="G1527" s="40"/>
    </row>
    <row r="1529" spans="1:7" ht="15" customHeight="1">
      <c r="A1529" s="7" t="s">
        <v>29</v>
      </c>
      <c r="C1529" s="9" t="s">
        <v>232</v>
      </c>
      <c r="D1529" s="100" t="s">
        <v>899</v>
      </c>
      <c r="E1529" t="s">
        <v>563</v>
      </c>
      <c r="F1529" s="31"/>
    </row>
    <row r="1530" spans="1:7" ht="15" customHeight="1">
      <c r="D1530" s="9" t="str">
        <f t="shared" ref="D1530:D1593" si="27">LEFT(INDEX(D:D,ROW()-1),3)&amp;DEC2HEX(4+HEX2DEC(MID(INDEX(D:D,ROW()-1),4,7)),7)</f>
        <v>0x8007478C</v>
      </c>
      <c r="E1530" t="s">
        <v>900</v>
      </c>
      <c r="F1530" s="31"/>
    </row>
    <row r="1531" spans="1:7" ht="15" customHeight="1">
      <c r="D1531" s="9" t="str">
        <f t="shared" si="27"/>
        <v>0x80074790</v>
      </c>
      <c r="E1531" t="s">
        <v>901</v>
      </c>
      <c r="F1531" s="31"/>
    </row>
    <row r="1532" spans="1:7" ht="15" customHeight="1">
      <c r="D1532" s="9" t="str">
        <f t="shared" si="27"/>
        <v>0x80074794</v>
      </c>
      <c r="E1532" t="s">
        <v>902</v>
      </c>
      <c r="F1532" s="31"/>
    </row>
    <row r="1533" spans="1:7" ht="15" customHeight="1">
      <c r="D1533" s="9" t="str">
        <f t="shared" si="27"/>
        <v>0x80074798</v>
      </c>
      <c r="E1533" t="s">
        <v>903</v>
      </c>
      <c r="F1533" s="31"/>
    </row>
    <row r="1534" spans="1:7" ht="15" customHeight="1">
      <c r="D1534" s="9" t="str">
        <f t="shared" si="27"/>
        <v>0x8007479C</v>
      </c>
      <c r="E1534" t="s">
        <v>904</v>
      </c>
      <c r="F1534" s="31"/>
    </row>
    <row r="1535" spans="1:7" ht="15" customHeight="1">
      <c r="D1535" s="9" t="str">
        <f t="shared" si="27"/>
        <v>0x800747A0</v>
      </c>
      <c r="E1535" t="s">
        <v>905</v>
      </c>
      <c r="F1535" s="31"/>
    </row>
    <row r="1536" spans="1:7" ht="15" customHeight="1">
      <c r="D1536" s="9" t="str">
        <f t="shared" si="27"/>
        <v>0x800747A4</v>
      </c>
      <c r="E1536" t="s">
        <v>906</v>
      </c>
      <c r="F1536" s="31"/>
    </row>
    <row r="1537" spans="4:6" ht="15" customHeight="1">
      <c r="D1537" s="9" t="str">
        <f t="shared" si="27"/>
        <v>0x800747A8</v>
      </c>
      <c r="E1537" t="s">
        <v>907</v>
      </c>
      <c r="F1537" s="31"/>
    </row>
    <row r="1538" spans="4:6" ht="15" customHeight="1">
      <c r="D1538" s="9" t="str">
        <f t="shared" si="27"/>
        <v>0x800747AC</v>
      </c>
      <c r="E1538" t="s">
        <v>908</v>
      </c>
      <c r="F1538" s="31"/>
    </row>
    <row r="1539" spans="4:6" ht="15" customHeight="1">
      <c r="D1539" s="9" t="str">
        <f t="shared" si="27"/>
        <v>0x800747B0</v>
      </c>
      <c r="E1539" t="s">
        <v>909</v>
      </c>
      <c r="F1539" s="31"/>
    </row>
    <row r="1540" spans="4:6" ht="15" customHeight="1">
      <c r="D1540" s="9" t="str">
        <f t="shared" si="27"/>
        <v>0x800747B4</v>
      </c>
      <c r="E1540" t="s">
        <v>910</v>
      </c>
      <c r="F1540" s="31"/>
    </row>
    <row r="1541" spans="4:6" ht="15" customHeight="1">
      <c r="D1541" s="86" t="str">
        <f t="shared" si="27"/>
        <v>0x800747B8</v>
      </c>
      <c r="E1541" t="s">
        <v>33</v>
      </c>
      <c r="F1541" s="31"/>
    </row>
    <row r="1542" spans="4:6" ht="15" customHeight="1">
      <c r="D1542" s="9" t="str">
        <f t="shared" si="27"/>
        <v>0x800747BC</v>
      </c>
      <c r="E1542" t="s">
        <v>911</v>
      </c>
      <c r="F1542" s="31"/>
    </row>
    <row r="1543" spans="4:6" ht="15" customHeight="1">
      <c r="D1543" s="9" t="str">
        <f t="shared" si="27"/>
        <v>0x800747C0</v>
      </c>
      <c r="E1543" t="s">
        <v>912</v>
      </c>
      <c r="F1543" s="31"/>
    </row>
    <row r="1544" spans="4:6" ht="15" customHeight="1">
      <c r="D1544" s="9" t="str">
        <f t="shared" si="27"/>
        <v>0x800747C4</v>
      </c>
      <c r="E1544" s="83" t="str">
        <f>"beq r3, r0, "&amp;D1559</f>
        <v>beq r3, r0, 0x80074800</v>
      </c>
      <c r="F1544" s="31"/>
    </row>
    <row r="1545" spans="4:6" ht="15" customHeight="1">
      <c r="D1545" s="9" t="str">
        <f t="shared" si="27"/>
        <v>0x800747C8</v>
      </c>
      <c r="E1545" t="s">
        <v>913</v>
      </c>
      <c r="F1545" s="31"/>
    </row>
    <row r="1546" spans="4:6" ht="15" customHeight="1">
      <c r="D1546" s="9" t="str">
        <f t="shared" si="27"/>
        <v>0x800747CC</v>
      </c>
      <c r="E1546" t="s">
        <v>914</v>
      </c>
      <c r="F1546" s="31"/>
    </row>
    <row r="1547" spans="4:6" ht="15" customHeight="1">
      <c r="D1547" s="9" t="str">
        <f t="shared" si="27"/>
        <v>0x800747D0</v>
      </c>
      <c r="E1547" t="s">
        <v>915</v>
      </c>
      <c r="F1547" s="31"/>
    </row>
    <row r="1548" spans="4:6" ht="15" customHeight="1">
      <c r="D1548" s="9" t="str">
        <f t="shared" si="27"/>
        <v>0x800747D4</v>
      </c>
      <c r="E1548" t="s">
        <v>916</v>
      </c>
      <c r="F1548" s="31"/>
    </row>
    <row r="1549" spans="4:6" ht="15" customHeight="1">
      <c r="D1549" s="9" t="str">
        <f t="shared" si="27"/>
        <v>0x800747D8</v>
      </c>
      <c r="E1549" t="s">
        <v>917</v>
      </c>
      <c r="F1549" s="31"/>
    </row>
    <row r="1550" spans="4:6" ht="15" customHeight="1">
      <c r="D1550" s="9" t="str">
        <f t="shared" si="27"/>
        <v>0x800747DC</v>
      </c>
      <c r="E1550" t="s">
        <v>573</v>
      </c>
      <c r="F1550" s="31"/>
    </row>
    <row r="1551" spans="4:6" ht="15" customHeight="1">
      <c r="D1551" s="9" t="str">
        <f t="shared" si="27"/>
        <v>0x800747E0</v>
      </c>
      <c r="E1551" t="s">
        <v>918</v>
      </c>
      <c r="F1551" s="31"/>
    </row>
    <row r="1552" spans="4:6" ht="15" customHeight="1">
      <c r="D1552" s="9" t="str">
        <f t="shared" si="27"/>
        <v>0x800747E4</v>
      </c>
      <c r="E1552" t="s">
        <v>591</v>
      </c>
      <c r="F1552" s="31"/>
    </row>
    <row r="1553" spans="4:6" ht="15" customHeight="1">
      <c r="D1553" s="9" t="str">
        <f t="shared" si="27"/>
        <v>0x800747E8</v>
      </c>
      <c r="E1553" t="s">
        <v>919</v>
      </c>
      <c r="F1553" s="31"/>
    </row>
    <row r="1554" spans="4:6" ht="15" customHeight="1">
      <c r="D1554" s="9" t="str">
        <f t="shared" si="27"/>
        <v>0x800747EC</v>
      </c>
      <c r="E1554" t="s">
        <v>920</v>
      </c>
      <c r="F1554" s="31"/>
    </row>
    <row r="1555" spans="4:6" ht="15" customHeight="1">
      <c r="D1555" s="9" t="str">
        <f t="shared" si="27"/>
        <v>0x800747F0</v>
      </c>
      <c r="E1555" t="s">
        <v>921</v>
      </c>
      <c r="F1555" s="31"/>
    </row>
    <row r="1556" spans="4:6" ht="15" customHeight="1">
      <c r="D1556" s="9" t="str">
        <f t="shared" si="27"/>
        <v>0x800747F4</v>
      </c>
      <c r="E1556" t="s">
        <v>922</v>
      </c>
      <c r="F1556" s="31"/>
    </row>
    <row r="1557" spans="4:6" ht="15" customHeight="1">
      <c r="D1557" s="9" t="str">
        <f t="shared" si="27"/>
        <v>0x800747F8</v>
      </c>
      <c r="E1557" t="s">
        <v>923</v>
      </c>
      <c r="F1557" s="31"/>
    </row>
    <row r="1558" spans="4:6" ht="15" customHeight="1">
      <c r="D1558" s="9" t="str">
        <f t="shared" si="27"/>
        <v>0x800747FC</v>
      </c>
      <c r="E1558" t="s">
        <v>924</v>
      </c>
      <c r="F1558" s="31"/>
    </row>
    <row r="1559" spans="4:6" ht="15" customHeight="1">
      <c r="D1559" s="77" t="str">
        <f t="shared" si="27"/>
        <v>0x80074800</v>
      </c>
      <c r="E1559" t="s">
        <v>925</v>
      </c>
      <c r="F1559" s="31"/>
    </row>
    <row r="1560" spans="4:6" ht="15" customHeight="1">
      <c r="D1560" s="9" t="str">
        <f t="shared" si="27"/>
        <v>0x80074804</v>
      </c>
      <c r="E1560" s="85" t="str">
        <f>"bne r10, r0, "&amp;D1541</f>
        <v>bne r10, r0, 0x800747B8</v>
      </c>
      <c r="F1560" s="31"/>
    </row>
    <row r="1561" spans="4:6" ht="15" customHeight="1">
      <c r="D1561" s="9" t="str">
        <f t="shared" si="27"/>
        <v>0x80074808</v>
      </c>
      <c r="E1561" t="s">
        <v>926</v>
      </c>
      <c r="F1561" s="31"/>
    </row>
    <row r="1562" spans="4:6" ht="15" customHeight="1">
      <c r="D1562" s="9" t="str">
        <f t="shared" si="27"/>
        <v>0x8007480C</v>
      </c>
      <c r="E1562" t="s">
        <v>563</v>
      </c>
      <c r="F1562" s="31"/>
    </row>
    <row r="1563" spans="4:6" ht="15" customHeight="1">
      <c r="D1563" s="9" t="str">
        <f t="shared" si="27"/>
        <v>0x80074810</v>
      </c>
      <c r="E1563" t="s">
        <v>927</v>
      </c>
      <c r="F1563" s="31"/>
    </row>
    <row r="1564" spans="4:6" ht="15" customHeight="1">
      <c r="D1564" s="9" t="str">
        <f t="shared" si="27"/>
        <v>0x80074814</v>
      </c>
      <c r="E1564" t="s">
        <v>584</v>
      </c>
      <c r="F1564" s="31"/>
    </row>
    <row r="1565" spans="4:6" ht="15" customHeight="1">
      <c r="D1565" s="9" t="str">
        <f t="shared" si="27"/>
        <v>0x80074818</v>
      </c>
      <c r="E1565" t="s">
        <v>928</v>
      </c>
      <c r="F1565" s="31"/>
    </row>
    <row r="1566" spans="4:6" ht="15" customHeight="1">
      <c r="D1566" s="9" t="str">
        <f t="shared" si="27"/>
        <v>0x8007481C</v>
      </c>
      <c r="E1566" t="s">
        <v>929</v>
      </c>
      <c r="F1566" s="31"/>
    </row>
    <row r="1567" spans="4:6" ht="15" customHeight="1">
      <c r="D1567" s="52" t="str">
        <f t="shared" si="27"/>
        <v>0x80074820</v>
      </c>
      <c r="E1567" t="s">
        <v>930</v>
      </c>
      <c r="F1567" s="31"/>
    </row>
    <row r="1568" spans="4:6" ht="15" customHeight="1">
      <c r="D1568" s="9" t="str">
        <f t="shared" si="27"/>
        <v>0x80074824</v>
      </c>
      <c r="E1568" t="s">
        <v>931</v>
      </c>
      <c r="F1568" s="31"/>
    </row>
    <row r="1569" spans="4:6" ht="15" customHeight="1">
      <c r="D1569" s="57" t="str">
        <f t="shared" si="27"/>
        <v>0x80074828</v>
      </c>
      <c r="E1569" t="s">
        <v>932</v>
      </c>
      <c r="F1569" s="31"/>
    </row>
    <row r="1570" spans="4:6" ht="15" customHeight="1">
      <c r="D1570" s="9" t="str">
        <f t="shared" si="27"/>
        <v>0x8007482C</v>
      </c>
      <c r="E1570" t="s">
        <v>933</v>
      </c>
      <c r="F1570" s="31"/>
    </row>
    <row r="1571" spans="4:6" ht="15" customHeight="1">
      <c r="D1571" s="9" t="str">
        <f t="shared" si="27"/>
        <v>0x80074830</v>
      </c>
      <c r="E1571" t="s">
        <v>934</v>
      </c>
      <c r="F1571" s="31"/>
    </row>
    <row r="1572" spans="4:6" ht="15" customHeight="1">
      <c r="D1572" s="9" t="str">
        <f t="shared" si="27"/>
        <v>0x80074834</v>
      </c>
      <c r="E1572" t="s">
        <v>935</v>
      </c>
      <c r="F1572" s="31"/>
    </row>
    <row r="1573" spans="4:6" ht="15" customHeight="1">
      <c r="D1573" s="9" t="str">
        <f t="shared" si="27"/>
        <v>0x80074838</v>
      </c>
      <c r="E1573" t="s">
        <v>936</v>
      </c>
      <c r="F1573" s="31"/>
    </row>
    <row r="1574" spans="4:6" ht="15" customHeight="1">
      <c r="D1574" s="9" t="str">
        <f t="shared" si="27"/>
        <v>0x8007483C</v>
      </c>
      <c r="E1574" s="88" t="str">
        <f>"bne r8, r3, "&amp;D1592</f>
        <v>bne r8, r3, 0x80074884</v>
      </c>
      <c r="F1574" s="31"/>
    </row>
    <row r="1575" spans="4:6" ht="15" customHeight="1">
      <c r="D1575" s="9" t="str">
        <f t="shared" si="27"/>
        <v>0x80074840</v>
      </c>
      <c r="E1575" t="s">
        <v>536</v>
      </c>
      <c r="F1575" s="31"/>
    </row>
    <row r="1576" spans="4:6" ht="15" customHeight="1">
      <c r="D1576" s="9" t="str">
        <f t="shared" si="27"/>
        <v>0x80074844</v>
      </c>
      <c r="E1576" t="s">
        <v>937</v>
      </c>
      <c r="F1576" s="31"/>
    </row>
    <row r="1577" spans="4:6" ht="15" customHeight="1">
      <c r="D1577" s="9" t="str">
        <f t="shared" si="27"/>
        <v>0x80074848</v>
      </c>
      <c r="E1577" s="90" t="str">
        <f>"bltz r8, "&amp;D1581</f>
        <v>bltz r8, 0x80074858</v>
      </c>
      <c r="F1577" s="31"/>
    </row>
    <row r="1578" spans="4:6" ht="15" customHeight="1">
      <c r="D1578" s="9" t="str">
        <f t="shared" si="27"/>
        <v>0x8007484C</v>
      </c>
      <c r="E1578" t="s">
        <v>938</v>
      </c>
      <c r="F1578" s="31"/>
    </row>
    <row r="1579" spans="4:6" ht="15" customHeight="1">
      <c r="D1579" s="9" t="str">
        <f t="shared" si="27"/>
        <v>0x80074850</v>
      </c>
      <c r="E1579" s="96" t="str">
        <f>"j "&amp;D1599</f>
        <v>j 0x800748A0</v>
      </c>
      <c r="F1579" s="31"/>
    </row>
    <row r="1580" spans="4:6" ht="15" customHeight="1">
      <c r="D1580" s="9" t="str">
        <f t="shared" si="27"/>
        <v>0x80074854</v>
      </c>
      <c r="E1580" t="s">
        <v>939</v>
      </c>
      <c r="F1580" s="31"/>
    </row>
    <row r="1581" spans="4:6" ht="15" customHeight="1">
      <c r="D1581" s="75" t="str">
        <f t="shared" si="27"/>
        <v>0x80074858</v>
      </c>
      <c r="E1581" t="s">
        <v>940</v>
      </c>
      <c r="F1581" s="31"/>
    </row>
    <row r="1582" spans="4:6" ht="15" customHeight="1">
      <c r="D1582" s="9" t="str">
        <f t="shared" si="27"/>
        <v>0x8007485C</v>
      </c>
      <c r="E1582" t="s">
        <v>941</v>
      </c>
      <c r="F1582" s="31"/>
    </row>
    <row r="1583" spans="4:6" ht="15" customHeight="1">
      <c r="D1583" s="9" t="str">
        <f t="shared" si="27"/>
        <v>0x80074860</v>
      </c>
      <c r="E1583" t="s">
        <v>942</v>
      </c>
      <c r="F1583" s="31"/>
    </row>
    <row r="1584" spans="4:6" ht="15" customHeight="1">
      <c r="D1584" s="9" t="str">
        <f t="shared" si="27"/>
        <v>0x80074864</v>
      </c>
      <c r="E1584" t="s">
        <v>606</v>
      </c>
      <c r="F1584" s="31"/>
    </row>
    <row r="1585" spans="4:6" ht="15" customHeight="1">
      <c r="D1585" s="9" t="str">
        <f t="shared" si="27"/>
        <v>0x80074868</v>
      </c>
      <c r="E1585" t="s">
        <v>943</v>
      </c>
      <c r="F1585" s="31"/>
    </row>
    <row r="1586" spans="4:6" ht="15" customHeight="1">
      <c r="D1586" s="9" t="str">
        <f t="shared" si="27"/>
        <v>0x8007486C</v>
      </c>
      <c r="E1586" t="s">
        <v>944</v>
      </c>
      <c r="F1586" s="31"/>
    </row>
    <row r="1587" spans="4:6" ht="15" customHeight="1">
      <c r="D1587" s="9" t="str">
        <f t="shared" si="27"/>
        <v>0x80074870</v>
      </c>
      <c r="E1587" t="s">
        <v>945</v>
      </c>
      <c r="F1587" s="31"/>
    </row>
    <row r="1588" spans="4:6" ht="15" customHeight="1">
      <c r="D1588" s="54" t="str">
        <f t="shared" si="27"/>
        <v>0x80074874</v>
      </c>
      <c r="E1588" t="s">
        <v>946</v>
      </c>
      <c r="F1588" s="31"/>
    </row>
    <row r="1589" spans="4:6" ht="15" customHeight="1">
      <c r="D1589" s="9" t="str">
        <f t="shared" si="27"/>
        <v>0x80074878</v>
      </c>
      <c r="E1589" s="53" t="str">
        <f>"bne r8, r0, "&amp;D1588</f>
        <v>bne r8, r0, 0x80074874</v>
      </c>
      <c r="F1589" s="31"/>
    </row>
    <row r="1590" spans="4:6" ht="15" customHeight="1">
      <c r="D1590" s="9" t="str">
        <f t="shared" si="27"/>
        <v>0x8007487C</v>
      </c>
      <c r="E1590" t="s">
        <v>947</v>
      </c>
      <c r="F1590" s="31"/>
    </row>
    <row r="1591" spans="4:6" ht="15" customHeight="1">
      <c r="D1591" s="9" t="str">
        <f t="shared" si="27"/>
        <v>0x80074880</v>
      </c>
      <c r="E1591" t="s">
        <v>948</v>
      </c>
      <c r="F1591" s="31"/>
    </row>
    <row r="1592" spans="4:6" ht="15" customHeight="1">
      <c r="D1592" s="89" t="str">
        <f t="shared" si="27"/>
        <v>0x80074884</v>
      </c>
      <c r="E1592" t="s">
        <v>949</v>
      </c>
      <c r="F1592" s="31"/>
    </row>
    <row r="1593" spans="4:6" ht="15" customHeight="1">
      <c r="D1593" s="9" t="str">
        <f t="shared" si="27"/>
        <v>0x80074888</v>
      </c>
      <c r="E1593" t="s">
        <v>950</v>
      </c>
      <c r="F1593" s="31"/>
    </row>
    <row r="1594" spans="4:6" ht="15" customHeight="1">
      <c r="D1594" s="9" t="str">
        <f t="shared" ref="D1594:D1611" si="28">LEFT(INDEX(D:D,ROW()-1),3)&amp;DEC2HEX(4+HEX2DEC(MID(INDEX(D:D,ROW()-1),4,7)),7)</f>
        <v>0x8007488C</v>
      </c>
      <c r="E1594" s="55" t="str">
        <f>"bne r3, r0, "&amp;D1569</f>
        <v>bne r3, r0, 0x80074828</v>
      </c>
      <c r="F1594" s="31"/>
    </row>
    <row r="1595" spans="4:6" ht="15" customHeight="1">
      <c r="D1595" s="9" t="str">
        <f t="shared" si="28"/>
        <v>0x80074890</v>
      </c>
      <c r="E1595" t="s">
        <v>951</v>
      </c>
      <c r="F1595" s="31"/>
    </row>
    <row r="1596" spans="4:6" ht="15" customHeight="1">
      <c r="D1596" s="9" t="str">
        <f t="shared" si="28"/>
        <v>0x80074894</v>
      </c>
      <c r="E1596" t="s">
        <v>952</v>
      </c>
      <c r="F1596" s="31"/>
    </row>
    <row r="1597" spans="4:6" ht="15" customHeight="1">
      <c r="D1597" s="9" t="str">
        <f t="shared" si="28"/>
        <v>0x80074898</v>
      </c>
      <c r="E1597" s="56" t="str">
        <f>"bne r7, r0, "&amp;D1567</f>
        <v>bne r7, r0, 0x80074820</v>
      </c>
      <c r="F1597" s="31"/>
    </row>
    <row r="1598" spans="4:6" ht="15" customHeight="1">
      <c r="D1598" s="9" t="str">
        <f t="shared" si="28"/>
        <v>0x8007489C</v>
      </c>
      <c r="E1598" t="s">
        <v>953</v>
      </c>
      <c r="F1598" s="31"/>
    </row>
    <row r="1599" spans="4:6" ht="15" customHeight="1">
      <c r="D1599" s="97" t="str">
        <f t="shared" si="28"/>
        <v>0x800748A0</v>
      </c>
      <c r="E1599" t="s">
        <v>563</v>
      </c>
      <c r="F1599" s="31"/>
    </row>
    <row r="1600" spans="4:6" ht="15" customHeight="1">
      <c r="D1600" s="9" t="str">
        <f t="shared" si="28"/>
        <v>0x800748A4</v>
      </c>
      <c r="E1600" t="s">
        <v>954</v>
      </c>
      <c r="F1600" s="31"/>
    </row>
    <row r="1601" spans="1:6" ht="15" customHeight="1">
      <c r="D1601" s="9" t="str">
        <f t="shared" si="28"/>
        <v>0x800748A8</v>
      </c>
      <c r="E1601" t="s">
        <v>955</v>
      </c>
      <c r="F1601" s="31"/>
    </row>
    <row r="1602" spans="1:6" ht="15" customHeight="1">
      <c r="D1602" s="9" t="str">
        <f t="shared" si="28"/>
        <v>0x800748AC</v>
      </c>
      <c r="E1602" t="s">
        <v>956</v>
      </c>
      <c r="F1602" s="31"/>
    </row>
    <row r="1603" spans="1:6" ht="15" customHeight="1">
      <c r="D1603" s="9" t="str">
        <f t="shared" si="28"/>
        <v>0x800748B0</v>
      </c>
      <c r="E1603" t="s">
        <v>957</v>
      </c>
      <c r="F1603" s="31"/>
    </row>
    <row r="1604" spans="1:6" ht="15" customHeight="1">
      <c r="D1604" s="9" t="str">
        <f t="shared" si="28"/>
        <v>0x800748B4</v>
      </c>
      <c r="E1604" t="s">
        <v>958</v>
      </c>
      <c r="F1604" s="31"/>
    </row>
    <row r="1605" spans="1:6" ht="15" customHeight="1">
      <c r="D1605" s="9" t="str">
        <f t="shared" si="28"/>
        <v>0x800748B8</v>
      </c>
      <c r="E1605" t="s">
        <v>959</v>
      </c>
      <c r="F1605" s="31"/>
    </row>
    <row r="1606" spans="1:6" ht="15" customHeight="1">
      <c r="D1606" s="9" t="str">
        <f t="shared" si="28"/>
        <v>0x800748BC</v>
      </c>
      <c r="E1606" t="s">
        <v>960</v>
      </c>
      <c r="F1606" s="31"/>
    </row>
    <row r="1607" spans="1:6" ht="15" customHeight="1">
      <c r="D1607" s="9" t="str">
        <f t="shared" si="28"/>
        <v>0x800748C0</v>
      </c>
      <c r="E1607" t="s">
        <v>961</v>
      </c>
      <c r="F1607" s="31"/>
    </row>
    <row r="1608" spans="1:6" ht="15" customHeight="1">
      <c r="D1608" s="9" t="str">
        <f t="shared" si="28"/>
        <v>0x800748C4</v>
      </c>
      <c r="E1608" t="s">
        <v>962</v>
      </c>
      <c r="F1608" s="31"/>
    </row>
    <row r="1609" spans="1:6" ht="15" customHeight="1">
      <c r="D1609" s="9" t="str">
        <f t="shared" si="28"/>
        <v>0x800748C8</v>
      </c>
      <c r="E1609" s="98" t="str">
        <f>"j "&amp;D1616</f>
        <v>j 0x80074C54</v>
      </c>
      <c r="F1609" s="31"/>
    </row>
    <row r="1610" spans="1:6" ht="15" customHeight="1">
      <c r="D1610" s="9" t="str">
        <f t="shared" si="28"/>
        <v>0x800748CC</v>
      </c>
      <c r="E1610" t="s">
        <v>963</v>
      </c>
      <c r="F1610" s="31"/>
    </row>
    <row r="1611" spans="1:6" ht="15" customHeight="1">
      <c r="D1611" s="9" t="str">
        <f t="shared" si="28"/>
        <v>0x800748D0</v>
      </c>
      <c r="F1611" s="31"/>
    </row>
    <row r="1613" spans="1:6" ht="15" customHeight="1">
      <c r="A1613" s="7" t="s">
        <v>29</v>
      </c>
      <c r="C1613" s="9" t="s">
        <v>232</v>
      </c>
      <c r="D1613" s="9" t="s">
        <v>964</v>
      </c>
      <c r="E1613" s="99" t="str">
        <f>"j "&amp;D1529</f>
        <v>j 0x80074788</v>
      </c>
      <c r="F1613" s="31"/>
    </row>
    <row r="1614" spans="1:6" ht="15" customHeight="1">
      <c r="D1614" s="9" t="str">
        <f>LEFT(INDEX(D:D,ROW()-1),3)&amp;DEC2HEX(4+HEX2DEC(MID(INDEX(D:D,ROW()-1),4,7)),7)</f>
        <v>0x80074C4C</v>
      </c>
      <c r="E1614" t="s">
        <v>965</v>
      </c>
      <c r="F1614" s="31"/>
    </row>
    <row r="1615" spans="1:6" ht="15" customHeight="1">
      <c r="D1615" s="9" t="str">
        <f>LEFT(INDEX(D:D,ROW()-1),3)&amp;DEC2HEX(4+HEX2DEC(MID(INDEX(D:D,ROW()-1),4,7)),7)</f>
        <v>0x80074C50</v>
      </c>
      <c r="E1615" t="s">
        <v>78</v>
      </c>
      <c r="F1615" s="31"/>
    </row>
    <row r="1616" spans="1:6" ht="15" customHeight="1">
      <c r="D1616" s="102" t="str">
        <f>LEFT(INDEX(D:D,ROW()-1),3)&amp;DEC2HEX(4+HEX2DEC(MID(INDEX(D:D,ROW()-1),4,7)),7)</f>
        <v>0x80074C54</v>
      </c>
      <c r="F1616" s="31"/>
    </row>
    <row r="1618" spans="1:6" ht="15" customHeight="1">
      <c r="A1618" s="7" t="s">
        <v>29</v>
      </c>
      <c r="C1618" s="9" t="s">
        <v>232</v>
      </c>
      <c r="D1618" s="9" t="s">
        <v>966</v>
      </c>
      <c r="E1618" t="s">
        <v>78</v>
      </c>
      <c r="F1618" s="31"/>
    </row>
    <row r="1619" spans="1:6" ht="15" customHeight="1">
      <c r="D1619" s="9" t="str">
        <f>LEFT(INDEX(D:D,ROW()-1),3)&amp;DEC2HEX(4+HEX2DEC(MID(INDEX(D:D,ROW()-1),4,7)),7)</f>
        <v>0x80073D58</v>
      </c>
      <c r="F1619" s="31"/>
    </row>
    <row r="1621" spans="1:6" ht="15" customHeight="1">
      <c r="A1621" s="7" t="s">
        <v>29</v>
      </c>
      <c r="C1621" s="9" t="s">
        <v>232</v>
      </c>
      <c r="D1621" s="9" t="s">
        <v>967</v>
      </c>
      <c r="E1621" t="s">
        <v>968</v>
      </c>
      <c r="F1621" s="31"/>
    </row>
    <row r="1622" spans="1:6" ht="15" customHeight="1">
      <c r="D1622" s="9" t="str">
        <f t="shared" ref="D1622:D1668" si="29">LEFT(INDEX(D:D,ROW()-1),3)&amp;DEC2HEX(4+HEX2DEC(MID(INDEX(D:D,ROW()-1),4,7)),7)</f>
        <v>0x80073D64</v>
      </c>
      <c r="E1622" t="s">
        <v>969</v>
      </c>
      <c r="F1622" s="31"/>
    </row>
    <row r="1623" spans="1:6" ht="15" customHeight="1">
      <c r="D1623" s="9" t="str">
        <f t="shared" si="29"/>
        <v>0x80073D68</v>
      </c>
      <c r="E1623" t="s">
        <v>970</v>
      </c>
      <c r="F1623" s="31"/>
    </row>
    <row r="1624" spans="1:6" ht="15" customHeight="1">
      <c r="D1624" s="9" t="str">
        <f t="shared" si="29"/>
        <v>0x80073D6C</v>
      </c>
      <c r="E1624" t="s">
        <v>971</v>
      </c>
      <c r="F1624" s="31"/>
    </row>
    <row r="1625" spans="1:6" ht="15" customHeight="1">
      <c r="D1625" s="9" t="str">
        <f t="shared" si="29"/>
        <v>0x80073D70</v>
      </c>
      <c r="E1625" t="s">
        <v>78</v>
      </c>
      <c r="F1625" s="31"/>
    </row>
    <row r="1626" spans="1:6" ht="15" customHeight="1">
      <c r="D1626" s="9" t="str">
        <f t="shared" si="29"/>
        <v>0x80073D74</v>
      </c>
      <c r="E1626" t="s">
        <v>972</v>
      </c>
      <c r="F1626" s="31"/>
    </row>
    <row r="1627" spans="1:6" ht="15" customHeight="1">
      <c r="D1627" s="9" t="str">
        <f t="shared" si="29"/>
        <v>0x80073D78</v>
      </c>
      <c r="E1627" s="101" t="str">
        <f>"bltz r2, "&amp;D1658</f>
        <v>bltz r2, 0x80073DF4</v>
      </c>
      <c r="F1627" s="31"/>
    </row>
    <row r="1628" spans="1:6" ht="15" customHeight="1">
      <c r="D1628" s="9" t="str">
        <f t="shared" si="29"/>
        <v>0x80073D7C</v>
      </c>
      <c r="E1628" t="s">
        <v>563</v>
      </c>
      <c r="F1628" s="31"/>
    </row>
    <row r="1629" spans="1:6" ht="15" customHeight="1">
      <c r="D1629" s="9" t="str">
        <f t="shared" si="29"/>
        <v>0x80073D80</v>
      </c>
      <c r="E1629" t="s">
        <v>973</v>
      </c>
      <c r="F1629" s="31"/>
    </row>
    <row r="1630" spans="1:6" ht="15" customHeight="1">
      <c r="D1630" s="9" t="str">
        <f t="shared" si="29"/>
        <v>0x80073D84</v>
      </c>
      <c r="E1630" t="s">
        <v>974</v>
      </c>
      <c r="F1630" s="31"/>
    </row>
    <row r="1631" spans="1:6" ht="15" customHeight="1">
      <c r="D1631" s="9" t="str">
        <f t="shared" si="29"/>
        <v>0x80073D88</v>
      </c>
      <c r="E1631" t="s">
        <v>975</v>
      </c>
      <c r="F1631" s="31"/>
    </row>
    <row r="1632" spans="1:6" ht="15" customHeight="1">
      <c r="D1632" s="9" t="str">
        <f t="shared" si="29"/>
        <v>0x80073D8C</v>
      </c>
      <c r="E1632" t="s">
        <v>976</v>
      </c>
      <c r="F1632" s="31"/>
    </row>
    <row r="1633" spans="4:6" ht="15" customHeight="1">
      <c r="D1633" s="9" t="str">
        <f t="shared" si="29"/>
        <v>0x80073D90</v>
      </c>
      <c r="E1633" t="s">
        <v>977</v>
      </c>
      <c r="F1633" s="31"/>
    </row>
    <row r="1634" spans="4:6" ht="15" customHeight="1">
      <c r="D1634" s="9" t="str">
        <f t="shared" si="29"/>
        <v>0x80073D94</v>
      </c>
      <c r="E1634" t="s">
        <v>978</v>
      </c>
      <c r="F1634" s="31"/>
    </row>
    <row r="1635" spans="4:6" ht="15" customHeight="1">
      <c r="D1635" s="9" t="str">
        <f t="shared" si="29"/>
        <v>0x80073D98</v>
      </c>
      <c r="E1635" t="s">
        <v>979</v>
      </c>
      <c r="F1635" s="31"/>
    </row>
    <row r="1636" spans="4:6" ht="15" customHeight="1">
      <c r="D1636" s="9" t="str">
        <f t="shared" si="29"/>
        <v>0x80073D9C</v>
      </c>
      <c r="E1636" t="s">
        <v>980</v>
      </c>
      <c r="F1636" s="31"/>
    </row>
    <row r="1637" spans="4:6" ht="15" customHeight="1">
      <c r="D1637" s="9" t="str">
        <f t="shared" si="29"/>
        <v>0x80073DA0</v>
      </c>
      <c r="E1637" t="s">
        <v>981</v>
      </c>
      <c r="F1637" s="31"/>
    </row>
    <row r="1638" spans="4:6" ht="15" customHeight="1">
      <c r="D1638" s="9" t="str">
        <f t="shared" si="29"/>
        <v>0x80073DA4</v>
      </c>
      <c r="E1638" t="s">
        <v>982</v>
      </c>
      <c r="F1638" s="31"/>
    </row>
    <row r="1639" spans="4:6" ht="15" customHeight="1">
      <c r="D1639" s="9" t="str">
        <f t="shared" si="29"/>
        <v>0x80073DA8</v>
      </c>
      <c r="E1639" t="s">
        <v>78</v>
      </c>
      <c r="F1639" s="31"/>
    </row>
    <row r="1640" spans="4:6" ht="15" customHeight="1">
      <c r="D1640" s="9" t="str">
        <f t="shared" si="29"/>
        <v>0x80073DAC</v>
      </c>
      <c r="E1640" t="s">
        <v>78</v>
      </c>
      <c r="F1640" s="31"/>
    </row>
    <row r="1641" spans="4:6" ht="15" customHeight="1">
      <c r="D1641" s="9" t="str">
        <f t="shared" si="29"/>
        <v>0x80073DB0</v>
      </c>
      <c r="E1641" t="s">
        <v>78</v>
      </c>
      <c r="F1641" s="31"/>
    </row>
    <row r="1642" spans="4:6" ht="15" customHeight="1">
      <c r="D1642" s="9" t="str">
        <f t="shared" si="29"/>
        <v>0x80073DB4</v>
      </c>
      <c r="E1642" t="s">
        <v>78</v>
      </c>
      <c r="F1642" s="31"/>
    </row>
    <row r="1643" spans="4:6" ht="15" customHeight="1">
      <c r="D1643" s="9" t="str">
        <f t="shared" si="29"/>
        <v>0x80073DB8</v>
      </c>
      <c r="E1643" t="s">
        <v>78</v>
      </c>
      <c r="F1643" s="31"/>
    </row>
    <row r="1644" spans="4:6" ht="15" customHeight="1">
      <c r="D1644" s="9" t="str">
        <f t="shared" si="29"/>
        <v>0x80073DBC</v>
      </c>
      <c r="E1644" t="s">
        <v>78</v>
      </c>
      <c r="F1644" s="31"/>
    </row>
    <row r="1645" spans="4:6" ht="15" customHeight="1">
      <c r="D1645" s="9" t="str">
        <f t="shared" si="29"/>
        <v>0x80073DC0</v>
      </c>
      <c r="E1645" t="s">
        <v>78</v>
      </c>
      <c r="F1645" s="31"/>
    </row>
    <row r="1646" spans="4:6" ht="15" customHeight="1">
      <c r="D1646" s="9" t="str">
        <f t="shared" si="29"/>
        <v>0x80073DC4</v>
      </c>
      <c r="E1646" t="s">
        <v>78</v>
      </c>
      <c r="F1646" s="31"/>
    </row>
    <row r="1647" spans="4:6" ht="15" customHeight="1">
      <c r="D1647" s="9" t="str">
        <f t="shared" si="29"/>
        <v>0x80073DC8</v>
      </c>
      <c r="E1647" t="s">
        <v>78</v>
      </c>
      <c r="F1647" s="31"/>
    </row>
    <row r="1648" spans="4:6" ht="15" customHeight="1">
      <c r="D1648" s="9" t="str">
        <f t="shared" si="29"/>
        <v>0x80073DCC</v>
      </c>
      <c r="E1648" t="s">
        <v>78</v>
      </c>
      <c r="F1648" s="31"/>
    </row>
    <row r="1649" spans="4:6" ht="15" customHeight="1">
      <c r="D1649" s="9" t="str">
        <f t="shared" si="29"/>
        <v>0x80073DD0</v>
      </c>
      <c r="E1649" t="s">
        <v>78</v>
      </c>
      <c r="F1649" s="31"/>
    </row>
    <row r="1650" spans="4:6" ht="15" customHeight="1">
      <c r="D1650" s="9" t="str">
        <f t="shared" si="29"/>
        <v>0x80073DD4</v>
      </c>
      <c r="E1650" t="s">
        <v>78</v>
      </c>
      <c r="F1650" s="31"/>
    </row>
    <row r="1651" spans="4:6" ht="15" customHeight="1">
      <c r="D1651" s="9" t="str">
        <f t="shared" si="29"/>
        <v>0x80073DD8</v>
      </c>
      <c r="E1651" t="s">
        <v>78</v>
      </c>
      <c r="F1651" s="31"/>
    </row>
    <row r="1652" spans="4:6" ht="15" customHeight="1">
      <c r="D1652" s="9" t="str">
        <f t="shared" si="29"/>
        <v>0x80073DDC</v>
      </c>
      <c r="E1652" t="s">
        <v>78</v>
      </c>
      <c r="F1652" s="31"/>
    </row>
    <row r="1653" spans="4:6" ht="15" customHeight="1">
      <c r="D1653" s="9" t="str">
        <f t="shared" si="29"/>
        <v>0x80073DE0</v>
      </c>
      <c r="E1653" t="s">
        <v>78</v>
      </c>
      <c r="F1653" s="31"/>
    </row>
    <row r="1654" spans="4:6" ht="15" customHeight="1">
      <c r="D1654" s="9" t="str">
        <f t="shared" si="29"/>
        <v>0x80073DE4</v>
      </c>
      <c r="E1654" t="s">
        <v>78</v>
      </c>
      <c r="F1654" s="31"/>
    </row>
    <row r="1655" spans="4:6" ht="15" customHeight="1">
      <c r="D1655" s="9" t="str">
        <f t="shared" si="29"/>
        <v>0x80073DE8</v>
      </c>
      <c r="E1655" t="s">
        <v>983</v>
      </c>
      <c r="F1655" s="31"/>
    </row>
    <row r="1656" spans="4:6" ht="15" customHeight="1">
      <c r="D1656" s="9" t="str">
        <f t="shared" si="29"/>
        <v>0x80073DEC</v>
      </c>
      <c r="E1656" s="44" t="str">
        <f>"j "&amp;D1660</f>
        <v>j 0x80073DFC</v>
      </c>
      <c r="F1656" s="31"/>
    </row>
    <row r="1657" spans="4:6" ht="15" customHeight="1">
      <c r="D1657" s="9" t="str">
        <f t="shared" si="29"/>
        <v>0x80073DF0</v>
      </c>
      <c r="E1657" t="s">
        <v>984</v>
      </c>
      <c r="F1657" s="31"/>
    </row>
    <row r="1658" spans="4:6" ht="15" customHeight="1">
      <c r="D1658" s="95" t="str">
        <f t="shared" si="29"/>
        <v>0x80073DF4</v>
      </c>
      <c r="E1658" t="s">
        <v>985</v>
      </c>
      <c r="F1658" s="31"/>
    </row>
    <row r="1659" spans="4:6" ht="15" customHeight="1">
      <c r="D1659" s="9" t="str">
        <f t="shared" si="29"/>
        <v>0x80073DF8</v>
      </c>
      <c r="E1659" t="s">
        <v>986</v>
      </c>
      <c r="F1659" s="31"/>
    </row>
    <row r="1660" spans="4:6" ht="15" customHeight="1">
      <c r="D1660" s="48" t="str">
        <f t="shared" si="29"/>
        <v>0x80073DFC</v>
      </c>
      <c r="E1660" t="s">
        <v>987</v>
      </c>
      <c r="F1660" s="31"/>
    </row>
    <row r="1661" spans="4:6" ht="15" customHeight="1">
      <c r="D1661" s="9" t="str">
        <f t="shared" si="29"/>
        <v>0x80073E00</v>
      </c>
      <c r="E1661" t="s">
        <v>988</v>
      </c>
      <c r="F1661" s="31"/>
    </row>
    <row r="1662" spans="4:6" ht="15" customHeight="1">
      <c r="D1662" s="9" t="str">
        <f t="shared" si="29"/>
        <v>0x80073E04</v>
      </c>
      <c r="E1662" t="s">
        <v>989</v>
      </c>
      <c r="F1662" s="31"/>
    </row>
    <row r="1663" spans="4:6" ht="15" customHeight="1">
      <c r="D1663" s="9" t="str">
        <f t="shared" si="29"/>
        <v>0x80073E08</v>
      </c>
      <c r="E1663" t="s">
        <v>990</v>
      </c>
      <c r="F1663" s="31"/>
    </row>
    <row r="1664" spans="4:6" ht="15" customHeight="1">
      <c r="D1664" s="9" t="str">
        <f t="shared" si="29"/>
        <v>0x80073E0C</v>
      </c>
      <c r="E1664" t="s">
        <v>991</v>
      </c>
      <c r="F1664" s="31"/>
    </row>
    <row r="1665" spans="1:6" ht="15" customHeight="1">
      <c r="D1665" s="9" t="str">
        <f t="shared" si="29"/>
        <v>0x80073E10</v>
      </c>
      <c r="E1665" t="s">
        <v>992</v>
      </c>
      <c r="F1665" s="31"/>
    </row>
    <row r="1666" spans="1:6" ht="15" customHeight="1">
      <c r="D1666" s="9" t="str">
        <f t="shared" si="29"/>
        <v>0x80073E14</v>
      </c>
      <c r="E1666" t="s">
        <v>993</v>
      </c>
      <c r="F1666" s="31"/>
    </row>
    <row r="1667" spans="1:6" ht="15" customHeight="1">
      <c r="D1667" s="9" t="str">
        <f t="shared" si="29"/>
        <v>0x80073E18</v>
      </c>
      <c r="E1667" t="s">
        <v>583</v>
      </c>
      <c r="F1667" s="31"/>
    </row>
    <row r="1668" spans="1:6" ht="15" customHeight="1">
      <c r="D1668" s="9" t="str">
        <f t="shared" si="29"/>
        <v>0x80073E1C</v>
      </c>
      <c r="F1668" s="31"/>
    </row>
    <row r="1670" spans="1:6" ht="15" customHeight="1">
      <c r="A1670" s="7" t="s">
        <v>29</v>
      </c>
      <c r="C1670" s="9" t="s">
        <v>232</v>
      </c>
      <c r="D1670" s="9" t="s">
        <v>994</v>
      </c>
      <c r="E1670" t="s">
        <v>78</v>
      </c>
      <c r="F1670" s="31"/>
    </row>
    <row r="1671" spans="1:6" ht="15" customHeight="1">
      <c r="D1671" s="9" t="str">
        <f t="shared" ref="D1671:D1699" si="30">LEFT(INDEX(D:D,ROW()-1),3)&amp;DEC2HEX(4+HEX2DEC(MID(INDEX(D:D,ROW()-1),4,7)),7)</f>
        <v>0x80073E64</v>
      </c>
      <c r="E1671" t="s">
        <v>78</v>
      </c>
      <c r="F1671" s="31"/>
    </row>
    <row r="1672" spans="1:6" ht="15" customHeight="1">
      <c r="D1672" s="9" t="str">
        <f t="shared" si="30"/>
        <v>0x80073E68</v>
      </c>
      <c r="E1672" t="s">
        <v>78</v>
      </c>
      <c r="F1672" s="31"/>
    </row>
    <row r="1673" spans="1:6" ht="15" customHeight="1">
      <c r="D1673" s="9" t="str">
        <f t="shared" si="30"/>
        <v>0x80073E6C</v>
      </c>
      <c r="E1673" t="s">
        <v>78</v>
      </c>
      <c r="F1673" s="31"/>
    </row>
    <row r="1674" spans="1:6" ht="15" customHeight="1">
      <c r="D1674" s="9" t="str">
        <f t="shared" si="30"/>
        <v>0x80073E70</v>
      </c>
      <c r="E1674" t="s">
        <v>78</v>
      </c>
      <c r="F1674" s="31"/>
    </row>
    <row r="1675" spans="1:6" ht="15" customHeight="1">
      <c r="D1675" s="9" t="str">
        <f t="shared" si="30"/>
        <v>0x80073E74</v>
      </c>
      <c r="E1675" t="s">
        <v>78</v>
      </c>
      <c r="F1675" s="31"/>
    </row>
    <row r="1676" spans="1:6" ht="15" customHeight="1">
      <c r="D1676" s="9" t="str">
        <f t="shared" si="30"/>
        <v>0x80073E78</v>
      </c>
      <c r="E1676" t="s">
        <v>78</v>
      </c>
      <c r="F1676" s="31"/>
    </row>
    <row r="1677" spans="1:6" ht="15" customHeight="1">
      <c r="D1677" s="9" t="str">
        <f t="shared" si="30"/>
        <v>0x80073E7C</v>
      </c>
      <c r="E1677" t="s">
        <v>78</v>
      </c>
      <c r="F1677" s="31"/>
    </row>
    <row r="1678" spans="1:6" ht="15" customHeight="1">
      <c r="D1678" s="9" t="str">
        <f t="shared" si="30"/>
        <v>0x80073E80</v>
      </c>
      <c r="E1678" t="s">
        <v>78</v>
      </c>
      <c r="F1678" s="31"/>
    </row>
    <row r="1679" spans="1:6" ht="15" customHeight="1">
      <c r="D1679" s="9" t="str">
        <f t="shared" si="30"/>
        <v>0x80073E84</v>
      </c>
      <c r="E1679" t="s">
        <v>78</v>
      </c>
      <c r="F1679" s="31"/>
    </row>
    <row r="1680" spans="1:6" ht="15" customHeight="1">
      <c r="D1680" s="9" t="str">
        <f t="shared" si="30"/>
        <v>0x80073E88</v>
      </c>
      <c r="E1680" t="s">
        <v>78</v>
      </c>
      <c r="F1680" s="31"/>
    </row>
    <row r="1681" spans="4:6" ht="15" customHeight="1">
      <c r="D1681" s="9" t="str">
        <f t="shared" si="30"/>
        <v>0x80073E8C</v>
      </c>
      <c r="E1681" t="s">
        <v>78</v>
      </c>
      <c r="F1681" s="31"/>
    </row>
    <row r="1682" spans="4:6" ht="15" customHeight="1">
      <c r="D1682" s="9" t="str">
        <f t="shared" si="30"/>
        <v>0x80073E90</v>
      </c>
      <c r="E1682" t="s">
        <v>78</v>
      </c>
      <c r="F1682" s="31"/>
    </row>
    <row r="1683" spans="4:6" ht="15" customHeight="1">
      <c r="D1683" s="9" t="str">
        <f t="shared" si="30"/>
        <v>0x80073E94</v>
      </c>
      <c r="E1683" t="s">
        <v>78</v>
      </c>
      <c r="F1683" s="31"/>
    </row>
    <row r="1684" spans="4:6" ht="15" customHeight="1">
      <c r="D1684" s="9" t="str">
        <f t="shared" si="30"/>
        <v>0x80073E98</v>
      </c>
      <c r="E1684" t="s">
        <v>78</v>
      </c>
      <c r="F1684" s="31"/>
    </row>
    <row r="1685" spans="4:6" ht="15" customHeight="1">
      <c r="D1685" s="9" t="str">
        <f t="shared" si="30"/>
        <v>0x80073E9C</v>
      </c>
      <c r="E1685" t="s">
        <v>78</v>
      </c>
      <c r="F1685" s="31"/>
    </row>
    <row r="1686" spans="4:6" ht="15" customHeight="1">
      <c r="D1686" s="9" t="str">
        <f t="shared" si="30"/>
        <v>0x80073EA0</v>
      </c>
      <c r="E1686" t="s">
        <v>78</v>
      </c>
      <c r="F1686" s="31"/>
    </row>
    <row r="1687" spans="4:6" ht="15" customHeight="1">
      <c r="D1687" s="9" t="str">
        <f t="shared" si="30"/>
        <v>0x80073EA4</v>
      </c>
      <c r="E1687" t="s">
        <v>78</v>
      </c>
      <c r="F1687" s="31"/>
    </row>
    <row r="1688" spans="4:6" ht="15" customHeight="1">
      <c r="D1688" s="9" t="str">
        <f t="shared" si="30"/>
        <v>0x80073EA8</v>
      </c>
      <c r="E1688" t="s">
        <v>78</v>
      </c>
      <c r="F1688" s="31"/>
    </row>
    <row r="1689" spans="4:6" ht="15" customHeight="1">
      <c r="D1689" s="9" t="str">
        <f t="shared" si="30"/>
        <v>0x80073EAC</v>
      </c>
      <c r="E1689" t="s">
        <v>78</v>
      </c>
      <c r="F1689" s="31"/>
    </row>
    <row r="1690" spans="4:6" ht="15" customHeight="1">
      <c r="D1690" s="9" t="str">
        <f t="shared" si="30"/>
        <v>0x80073EB0</v>
      </c>
      <c r="E1690" t="s">
        <v>78</v>
      </c>
      <c r="F1690" s="31"/>
    </row>
    <row r="1691" spans="4:6" ht="15" customHeight="1">
      <c r="D1691" s="9" t="str">
        <f t="shared" si="30"/>
        <v>0x80073EB4</v>
      </c>
      <c r="E1691" t="s">
        <v>78</v>
      </c>
      <c r="F1691" s="31"/>
    </row>
    <row r="1692" spans="4:6" ht="15" customHeight="1">
      <c r="D1692" s="9" t="str">
        <f t="shared" si="30"/>
        <v>0x80073EB8</v>
      </c>
      <c r="E1692" t="s">
        <v>78</v>
      </c>
      <c r="F1692" s="31"/>
    </row>
    <row r="1693" spans="4:6" ht="15" customHeight="1">
      <c r="D1693" s="9" t="str">
        <f t="shared" si="30"/>
        <v>0x80073EBC</v>
      </c>
      <c r="E1693" t="s">
        <v>78</v>
      </c>
      <c r="F1693" s="31"/>
    </row>
    <row r="1694" spans="4:6" ht="15" customHeight="1">
      <c r="D1694" s="9" t="str">
        <f t="shared" si="30"/>
        <v>0x80073EC0</v>
      </c>
      <c r="E1694" t="s">
        <v>78</v>
      </c>
      <c r="F1694" s="31"/>
    </row>
    <row r="1695" spans="4:6" ht="15" customHeight="1">
      <c r="D1695" s="9" t="str">
        <f t="shared" si="30"/>
        <v>0x80073EC4</v>
      </c>
      <c r="E1695" t="s">
        <v>78</v>
      </c>
      <c r="F1695" s="31"/>
    </row>
    <row r="1696" spans="4:6" ht="15" customHeight="1">
      <c r="D1696" s="9" t="str">
        <f t="shared" si="30"/>
        <v>0x80073EC8</v>
      </c>
      <c r="E1696" t="s">
        <v>78</v>
      </c>
      <c r="F1696" s="31"/>
    </row>
    <row r="1697" spans="1:6" ht="15" customHeight="1">
      <c r="D1697" s="9" t="str">
        <f t="shared" si="30"/>
        <v>0x80073ECC</v>
      </c>
      <c r="E1697" t="s">
        <v>78</v>
      </c>
      <c r="F1697" s="31"/>
    </row>
    <row r="1698" spans="1:6" ht="15" customHeight="1">
      <c r="D1698" s="9" t="str">
        <f t="shared" si="30"/>
        <v>0x80073ED0</v>
      </c>
      <c r="E1698" t="s">
        <v>78</v>
      </c>
      <c r="F1698" s="31"/>
    </row>
    <row r="1699" spans="1:6" ht="15" customHeight="1">
      <c r="D1699" s="9" t="str">
        <f t="shared" si="30"/>
        <v>0x80073ED4</v>
      </c>
      <c r="F1699" s="31"/>
    </row>
    <row r="1701" spans="1:6" ht="15" customHeight="1">
      <c r="A1701" s="7" t="s">
        <v>29</v>
      </c>
      <c r="C1701" s="9" t="s">
        <v>232</v>
      </c>
      <c r="D1701" s="9" t="s">
        <v>995</v>
      </c>
      <c r="E1701" t="s">
        <v>996</v>
      </c>
      <c r="F1701" s="31"/>
    </row>
    <row r="1702" spans="1:6" ht="15" customHeight="1">
      <c r="D1702" s="9" t="str">
        <f>LEFT(INDEX(D:D,ROW()-1),3)&amp;DEC2HEX(4+HEX2DEC(MID(INDEX(D:D,ROW()-1),4,7)),7)</f>
        <v>0x80069A38</v>
      </c>
      <c r="F1702" s="31"/>
    </row>
    <row r="1704" spans="1:6" ht="15" customHeight="1">
      <c r="A1704" s="7" t="s">
        <v>29</v>
      </c>
      <c r="C1704" s="9" t="s">
        <v>232</v>
      </c>
      <c r="D1704" s="9" t="s">
        <v>997</v>
      </c>
      <c r="E1704" t="s">
        <v>998</v>
      </c>
      <c r="F1704" s="31"/>
    </row>
    <row r="1705" spans="1:6" ht="15" customHeight="1">
      <c r="D1705" s="9" t="str">
        <f>LEFT(INDEX(D:D,ROW()-1),3)&amp;DEC2HEX(4+HEX2DEC(MID(INDEX(D:D,ROW()-1),4,7)),7)</f>
        <v>0x80081890</v>
      </c>
      <c r="F1705" s="31"/>
    </row>
    <row r="1707" spans="1:6" ht="15" customHeight="1">
      <c r="A1707" s="7" t="s">
        <v>29</v>
      </c>
      <c r="C1707" s="9" t="s">
        <v>232</v>
      </c>
      <c r="D1707" s="9" t="s">
        <v>999</v>
      </c>
      <c r="E1707" t="s">
        <v>998</v>
      </c>
      <c r="F1707" s="31"/>
    </row>
    <row r="1708" spans="1:6" ht="15" customHeight="1">
      <c r="D1708" s="9" t="str">
        <f>LEFT(INDEX(D:D,ROW()-1),3)&amp;DEC2HEX(4+HEX2DEC(MID(INDEX(D:D,ROW()-1),4,7)),7)</f>
        <v>0x80084954</v>
      </c>
      <c r="F1708" s="31"/>
    </row>
    <row r="1710" spans="1:6" ht="15" customHeight="1">
      <c r="A1710" s="7" t="s">
        <v>29</v>
      </c>
      <c r="C1710" s="9" t="s">
        <v>232</v>
      </c>
      <c r="D1710" s="9" t="s">
        <v>1000</v>
      </c>
      <c r="E1710" t="s">
        <v>1001</v>
      </c>
      <c r="F1710" s="31"/>
    </row>
    <row r="1711" spans="1:6" ht="15" customHeight="1">
      <c r="D1711" s="9" t="str">
        <f>LEFT(INDEX(D:D,ROW()-1),3)&amp;DEC2HEX(4+HEX2DEC(MID(INDEX(D:D,ROW()-1),4,7)),7)</f>
        <v>0x80085AC8</v>
      </c>
      <c r="F1711" s="31"/>
    </row>
    <row r="1714" spans="1:7" ht="15" customHeight="1">
      <c r="A1714" s="7" t="s">
        <v>28</v>
      </c>
      <c r="B1714" s="42" t="s">
        <v>1002</v>
      </c>
      <c r="G1714" s="40" t="s">
        <v>37</v>
      </c>
    </row>
    <row r="1716" spans="1:7" ht="15" customHeight="1">
      <c r="A1716" s="7" t="s">
        <v>38</v>
      </c>
      <c r="B1716" s="42" t="s">
        <v>1003</v>
      </c>
      <c r="G1716" s="40" t="s">
        <v>37</v>
      </c>
    </row>
    <row r="1717" spans="1:7" ht="15" customHeight="1">
      <c r="B1717" s="42"/>
      <c r="G1717" s="40"/>
    </row>
    <row r="1718" spans="1:7" ht="15" customHeight="1">
      <c r="B1718" s="8" t="s">
        <v>42</v>
      </c>
      <c r="G1718" s="40"/>
    </row>
    <row r="1720" spans="1:7" ht="15" customHeight="1">
      <c r="A1720" s="7" t="s">
        <v>29</v>
      </c>
      <c r="C1720" s="9" t="s">
        <v>30</v>
      </c>
      <c r="D1720" s="9" t="s">
        <v>1004</v>
      </c>
      <c r="E1720" t="s">
        <v>78</v>
      </c>
      <c r="F1720" s="31"/>
    </row>
    <row r="1721" spans="1:7" ht="15" customHeight="1">
      <c r="D1721" s="9" t="str">
        <f>LEFT(INDEX(D:D,ROW()-1),3)&amp;DEC2HEX(4+HEX2DEC(MID(INDEX(D:D,ROW()-1),4,7)),7)</f>
        <v>0x8017CF78</v>
      </c>
      <c r="F1721" s="31"/>
    </row>
    <row r="1724" spans="1:7" ht="15" customHeight="1">
      <c r="A1724" s="7" t="s">
        <v>28</v>
      </c>
      <c r="B1724" s="42" t="s">
        <v>1005</v>
      </c>
      <c r="G1724" s="40" t="s">
        <v>37</v>
      </c>
    </row>
    <row r="1726" spans="1:7" ht="15" customHeight="1">
      <c r="A1726" s="7" t="s">
        <v>38</v>
      </c>
      <c r="B1726" s="42" t="s">
        <v>1006</v>
      </c>
      <c r="G1726" s="40" t="s">
        <v>37</v>
      </c>
    </row>
    <row r="1727" spans="1:7" ht="15" customHeight="1">
      <c r="B1727" s="42"/>
      <c r="G1727" s="40"/>
    </row>
    <row r="1728" spans="1:7" ht="15" customHeight="1">
      <c r="B1728" s="8" t="s">
        <v>42</v>
      </c>
      <c r="G1728" s="40"/>
    </row>
    <row r="1730" spans="1:7" ht="15" customHeight="1">
      <c r="A1730" s="7" t="s">
        <v>29</v>
      </c>
      <c r="C1730" s="9" t="s">
        <v>871</v>
      </c>
      <c r="D1730" s="9" t="s">
        <v>1007</v>
      </c>
      <c r="E1730" t="s">
        <v>1008</v>
      </c>
      <c r="F1730" s="31"/>
    </row>
    <row r="1731" spans="1:7" ht="15" customHeight="1">
      <c r="D1731" s="9" t="str">
        <f>LEFT(INDEX(D:D,ROW()-1),3)&amp;DEC2HEX(4+HEX2DEC(MID(INDEX(D:D,ROW()-1),4,7)),7)</f>
        <v>0x801C4048</v>
      </c>
      <c r="F1731" s="31"/>
    </row>
    <row r="1734" spans="1:7" ht="15" customHeight="1">
      <c r="A1734" s="7" t="s">
        <v>28</v>
      </c>
      <c r="B1734" s="68" t="s">
        <v>1009</v>
      </c>
      <c r="C1734" s="33"/>
      <c r="D1734" s="33"/>
      <c r="E1734" s="39"/>
      <c r="F1734" s="39"/>
      <c r="G1734" s="69" t="s">
        <v>37</v>
      </c>
    </row>
    <row r="1735" spans="1:7" ht="15" customHeight="1">
      <c r="B1735" s="32"/>
      <c r="C1735" s="33"/>
      <c r="D1735" s="33"/>
      <c r="E1735" s="39"/>
      <c r="F1735" s="39"/>
      <c r="G1735" s="43"/>
    </row>
    <row r="1736" spans="1:7" ht="15" customHeight="1">
      <c r="A1736" s="7" t="s">
        <v>38</v>
      </c>
      <c r="B1736" s="68" t="s">
        <v>1010</v>
      </c>
      <c r="C1736" s="33"/>
      <c r="D1736" s="33"/>
      <c r="E1736" s="39"/>
      <c r="F1736" s="39"/>
      <c r="G1736" s="69" t="s">
        <v>37</v>
      </c>
    </row>
    <row r="1737" spans="1:7" ht="15" customHeight="1">
      <c r="B1737" s="68"/>
      <c r="C1737" s="33"/>
      <c r="D1737" s="33"/>
      <c r="E1737" s="39"/>
      <c r="F1737" s="39"/>
      <c r="G1737" s="69"/>
    </row>
    <row r="1738" spans="1:7" ht="15" customHeight="1">
      <c r="B1738" s="8" t="s">
        <v>42</v>
      </c>
      <c r="C1738" s="33"/>
      <c r="D1738" s="33"/>
      <c r="E1738" s="39"/>
      <c r="F1738" s="39"/>
      <c r="G1738" s="69"/>
    </row>
    <row r="1739" spans="1:7" ht="15" customHeight="1">
      <c r="B1739" s="32"/>
      <c r="C1739" s="33"/>
      <c r="D1739" s="33"/>
      <c r="E1739" s="39"/>
      <c r="F1739" s="39"/>
      <c r="G1739" s="43"/>
    </row>
    <row r="1740" spans="1:7" ht="15" customHeight="1">
      <c r="A1740" s="7" t="s">
        <v>29</v>
      </c>
      <c r="B1740" s="32"/>
      <c r="C1740" s="33" t="s">
        <v>871</v>
      </c>
      <c r="D1740" s="33" t="s">
        <v>1011</v>
      </c>
      <c r="E1740" s="39" t="s">
        <v>1012</v>
      </c>
      <c r="F1740" s="34"/>
      <c r="G1740" s="43"/>
    </row>
    <row r="1741" spans="1:7" ht="15" customHeight="1">
      <c r="B1741" s="32"/>
      <c r="C1741" s="33"/>
      <c r="D1741" s="33" t="str">
        <f>LEFT(INDEX(D:D,ROW()-1),3)&amp;DEC2HEX(4+HEX2DEC(MID(INDEX(D:D,ROW()-1),4,7)),7)</f>
        <v>0x801C4084</v>
      </c>
      <c r="E1741" s="39"/>
      <c r="F1741" s="34"/>
      <c r="G1741" s="43"/>
    </row>
    <row r="1742" spans="1:7" ht="15" customHeight="1">
      <c r="B1742" s="32"/>
      <c r="C1742" s="33"/>
      <c r="D1742" s="33"/>
      <c r="E1742" s="39"/>
      <c r="F1742" s="39"/>
      <c r="G1742" s="43"/>
    </row>
    <row r="1743" spans="1:7" ht="15" customHeight="1">
      <c r="B1743" s="32"/>
      <c r="C1743" s="33"/>
      <c r="D1743" s="33"/>
      <c r="E1743" s="39"/>
      <c r="F1743" s="39"/>
      <c r="G1743" s="43"/>
    </row>
    <row r="1744" spans="1:7" ht="15" customHeight="1">
      <c r="A1744" s="7" t="s">
        <v>28</v>
      </c>
      <c r="B1744" s="68" t="s">
        <v>1013</v>
      </c>
      <c r="C1744" s="33"/>
      <c r="D1744" s="33"/>
      <c r="E1744" s="39"/>
      <c r="F1744" s="39"/>
      <c r="G1744" s="69" t="s">
        <v>37</v>
      </c>
    </row>
    <row r="1745" spans="1:7" ht="15" customHeight="1">
      <c r="B1745" s="32"/>
      <c r="C1745" s="33"/>
      <c r="D1745" s="33"/>
      <c r="E1745" s="39"/>
      <c r="F1745" s="39"/>
      <c r="G1745" s="43"/>
    </row>
    <row r="1746" spans="1:7" ht="15" customHeight="1">
      <c r="A1746" s="7" t="s">
        <v>38</v>
      </c>
      <c r="B1746" s="68" t="s">
        <v>1014</v>
      </c>
      <c r="C1746" s="33"/>
      <c r="D1746" s="33"/>
      <c r="E1746" s="39"/>
      <c r="F1746" s="39"/>
      <c r="G1746" s="69" t="s">
        <v>37</v>
      </c>
    </row>
    <row r="1747" spans="1:7" ht="15" customHeight="1">
      <c r="B1747" s="68"/>
      <c r="C1747" s="33"/>
      <c r="D1747" s="33"/>
      <c r="E1747" s="39"/>
      <c r="F1747" s="39"/>
      <c r="G1747" s="69"/>
    </row>
    <row r="1748" spans="1:7" ht="15" customHeight="1">
      <c r="B1748" s="8" t="s">
        <v>42</v>
      </c>
      <c r="C1748" s="33"/>
      <c r="D1748" s="33"/>
      <c r="E1748" s="39"/>
      <c r="F1748" s="39"/>
      <c r="G1748" s="69"/>
    </row>
    <row r="1749" spans="1:7" ht="15" customHeight="1">
      <c r="B1749" s="32"/>
      <c r="C1749" s="33"/>
      <c r="D1749" s="33"/>
      <c r="E1749" s="39"/>
      <c r="F1749" s="39"/>
      <c r="G1749" s="43"/>
    </row>
    <row r="1750" spans="1:7" ht="15" customHeight="1">
      <c r="A1750" s="7" t="s">
        <v>29</v>
      </c>
      <c r="B1750" s="32"/>
      <c r="C1750" s="33" t="s">
        <v>232</v>
      </c>
      <c r="D1750" s="33" t="s">
        <v>1015</v>
      </c>
      <c r="E1750" s="39" t="str">
        <f>"j "&amp;D1754</f>
        <v>j 0x8014E490</v>
      </c>
      <c r="F1750" s="34"/>
      <c r="G1750" s="43"/>
    </row>
    <row r="1751" spans="1:7" ht="15" customHeight="1">
      <c r="B1751" s="32"/>
      <c r="C1751" s="33"/>
      <c r="D1751" s="33" t="str">
        <f>LEFT(INDEX(D:D,ROW()-1),3)&amp;DEC2HEX(4+HEX2DEC(MID(INDEX(D:D,ROW()-1),4,7)),7)</f>
        <v>0x80071DE4</v>
      </c>
      <c r="E1751" s="39" t="s">
        <v>1016</v>
      </c>
      <c r="F1751" s="34"/>
      <c r="G1751" s="43"/>
    </row>
    <row r="1752" spans="1:7" ht="15" customHeight="1">
      <c r="B1752" s="32"/>
      <c r="C1752" s="33"/>
      <c r="D1752" s="33" t="str">
        <f>LEFT(INDEX(D:D,ROW()-1),3)&amp;DEC2HEX(4+HEX2DEC(MID(INDEX(D:D,ROW()-1),4,7)),7)</f>
        <v>0x80071DE8</v>
      </c>
      <c r="E1752" s="39"/>
      <c r="F1752" s="34"/>
      <c r="G1752" s="43"/>
    </row>
    <row r="1753" spans="1:7" ht="15" customHeight="1">
      <c r="B1753" s="32"/>
      <c r="C1753" s="33"/>
      <c r="D1753" s="33"/>
      <c r="E1753" s="39"/>
      <c r="F1753" s="39"/>
      <c r="G1753" s="43"/>
    </row>
    <row r="1754" spans="1:7" ht="15" customHeight="1">
      <c r="A1754" s="7" t="s">
        <v>29</v>
      </c>
      <c r="B1754" s="32"/>
      <c r="C1754" s="33" t="s">
        <v>1017</v>
      </c>
      <c r="D1754" s="33" t="s">
        <v>1018</v>
      </c>
      <c r="E1754" s="39" t="s">
        <v>1019</v>
      </c>
      <c r="F1754" s="34"/>
      <c r="G1754" s="43"/>
    </row>
    <row r="1755" spans="1:7" ht="15" customHeight="1">
      <c r="B1755" s="32"/>
      <c r="C1755" s="33"/>
      <c r="D1755" s="33" t="str">
        <f t="shared" ref="D1755:D1760" si="31">LEFT(INDEX(D:D,ROW()-1),3)&amp;DEC2HEX(4+HEX2DEC(MID(INDEX(D:D,ROW()-1),4,7)),7)</f>
        <v>0x8014E494</v>
      </c>
      <c r="E1755" s="39" t="s">
        <v>78</v>
      </c>
      <c r="F1755" s="34"/>
      <c r="G1755" s="43"/>
    </row>
    <row r="1756" spans="1:7" ht="15" customHeight="1">
      <c r="B1756" s="32"/>
      <c r="C1756" s="33"/>
      <c r="D1756" s="33" t="str">
        <f t="shared" si="31"/>
        <v>0x8014E498</v>
      </c>
      <c r="E1756" s="39" t="s">
        <v>1020</v>
      </c>
      <c r="F1756" s="34"/>
      <c r="G1756" s="43"/>
    </row>
    <row r="1757" spans="1:7" ht="15" customHeight="1">
      <c r="B1757" s="32"/>
      <c r="C1757" s="33"/>
      <c r="D1757" s="33" t="str">
        <f t="shared" si="31"/>
        <v>0x8014E49C</v>
      </c>
      <c r="E1757" s="39" t="s">
        <v>1021</v>
      </c>
      <c r="F1757" s="34"/>
      <c r="G1757" s="43"/>
    </row>
    <row r="1758" spans="1:7" ht="15" customHeight="1">
      <c r="B1758" s="32"/>
      <c r="C1758" s="33"/>
      <c r="D1758" s="33" t="str">
        <f t="shared" si="31"/>
        <v>0x8014E4A0</v>
      </c>
      <c r="E1758" s="39" t="str">
        <f>"j "&amp;D1752</f>
        <v>j 0x80071DE8</v>
      </c>
      <c r="F1758" s="34"/>
      <c r="G1758" s="43"/>
    </row>
    <row r="1759" spans="1:7" ht="15" customHeight="1">
      <c r="B1759" s="32"/>
      <c r="C1759" s="33"/>
      <c r="D1759" s="33" t="str">
        <f t="shared" si="31"/>
        <v>0x8014E4A4</v>
      </c>
      <c r="E1759" s="39" t="s">
        <v>78</v>
      </c>
      <c r="F1759" s="34"/>
      <c r="G1759" s="43"/>
    </row>
    <row r="1760" spans="1:7" ht="15" customHeight="1">
      <c r="B1760" s="32"/>
      <c r="C1760" s="33"/>
      <c r="D1760" s="33" t="str">
        <f t="shared" si="31"/>
        <v>0x8014E4A8</v>
      </c>
      <c r="E1760" s="39"/>
      <c r="F1760" s="34"/>
      <c r="G1760" s="43"/>
    </row>
    <row r="1761" spans="1:7" ht="15" customHeight="1">
      <c r="B1761" s="32"/>
      <c r="C1761" s="33"/>
      <c r="D1761" s="33"/>
      <c r="E1761" s="39"/>
      <c r="F1761" s="39"/>
      <c r="G1761" s="43"/>
    </row>
    <row r="1762" spans="1:7" ht="15" customHeight="1">
      <c r="B1762" s="32"/>
      <c r="C1762" s="33"/>
      <c r="D1762" s="33"/>
      <c r="E1762" s="39"/>
      <c r="F1762" s="39"/>
      <c r="G1762" s="43"/>
    </row>
    <row r="1763" spans="1:7" ht="15" customHeight="1">
      <c r="A1763" s="7" t="s">
        <v>28</v>
      </c>
      <c r="B1763" s="68" t="s">
        <v>1022</v>
      </c>
      <c r="C1763" s="33"/>
      <c r="D1763" s="33"/>
      <c r="E1763" s="39"/>
      <c r="F1763" s="39"/>
      <c r="G1763" s="69" t="s">
        <v>37</v>
      </c>
    </row>
    <row r="1764" spans="1:7" ht="15" customHeight="1">
      <c r="B1764" s="32"/>
      <c r="C1764" s="33"/>
      <c r="D1764" s="33"/>
      <c r="E1764" s="39"/>
      <c r="F1764" s="39"/>
      <c r="G1764" s="43"/>
    </row>
    <row r="1765" spans="1:7" ht="15" customHeight="1">
      <c r="A1765" s="7" t="s">
        <v>38</v>
      </c>
      <c r="B1765" s="68" t="s">
        <v>1023</v>
      </c>
      <c r="C1765" s="33"/>
      <c r="D1765" s="33"/>
      <c r="E1765" s="39"/>
      <c r="F1765" s="39"/>
      <c r="G1765" s="69" t="s">
        <v>37</v>
      </c>
    </row>
    <row r="1766" spans="1:7" ht="15" customHeight="1">
      <c r="B1766" s="68"/>
      <c r="C1766" s="33"/>
      <c r="D1766" s="33"/>
      <c r="E1766" s="39"/>
      <c r="F1766" s="39"/>
      <c r="G1766" s="69"/>
    </row>
    <row r="1767" spans="1:7" ht="15" customHeight="1">
      <c r="B1767" s="32" t="s">
        <v>42</v>
      </c>
      <c r="C1767" s="33"/>
      <c r="D1767" s="33"/>
      <c r="E1767" s="39"/>
      <c r="F1767" s="39"/>
      <c r="G1767" s="69"/>
    </row>
    <row r="1768" spans="1:7" ht="15" customHeight="1">
      <c r="B1768" s="32"/>
      <c r="C1768" s="33"/>
      <c r="D1768" s="33"/>
      <c r="E1768" s="39"/>
      <c r="F1768" s="39"/>
      <c r="G1768" s="43"/>
    </row>
    <row r="1769" spans="1:7" ht="15" customHeight="1">
      <c r="A1769" s="7" t="s">
        <v>29</v>
      </c>
      <c r="B1769" s="32"/>
      <c r="C1769" s="33" t="s">
        <v>1017</v>
      </c>
      <c r="D1769" s="33" t="s">
        <v>1024</v>
      </c>
      <c r="E1769" s="39" t="s">
        <v>1025</v>
      </c>
      <c r="F1769" s="34"/>
      <c r="G1769" s="43"/>
    </row>
    <row r="1770" spans="1:7" ht="15" customHeight="1">
      <c r="B1770" s="32"/>
      <c r="C1770" s="33"/>
      <c r="D1770" s="33" t="str">
        <f>LEFT(INDEX(D:D,ROW()-1),3)&amp;DEC2HEX(4+HEX2DEC(MID(INDEX(D:D,ROW()-1),4,7)),7)</f>
        <v>0x80123750</v>
      </c>
      <c r="E1770" s="39"/>
      <c r="F1770" s="34"/>
      <c r="G1770" s="43"/>
    </row>
    <row r="1771" spans="1:7" ht="15" customHeight="1">
      <c r="B1771" s="32"/>
      <c r="C1771" s="33"/>
      <c r="D1771" s="33"/>
      <c r="E1771" s="39"/>
      <c r="F1771" s="39"/>
      <c r="G1771" s="43"/>
    </row>
    <row r="1772" spans="1:7" ht="15" customHeight="1">
      <c r="B1772" s="32"/>
      <c r="C1772" s="33"/>
      <c r="D1772" s="33"/>
      <c r="E1772" s="39"/>
      <c r="F1772" s="39"/>
      <c r="G1772" s="43"/>
    </row>
    <row r="1773" spans="1:7" ht="15" customHeight="1">
      <c r="A1773" s="7" t="s">
        <v>28</v>
      </c>
      <c r="B1773" s="42" t="s">
        <v>1026</v>
      </c>
      <c r="G1773" s="40" t="s">
        <v>37</v>
      </c>
    </row>
    <row r="1775" spans="1:7" ht="15" customHeight="1">
      <c r="A1775" s="7" t="s">
        <v>38</v>
      </c>
      <c r="B1775" s="42" t="s">
        <v>1027</v>
      </c>
      <c r="G1775" s="40" t="s">
        <v>37</v>
      </c>
    </row>
    <row r="1776" spans="1:7" ht="15" customHeight="1">
      <c r="B1776" s="42"/>
      <c r="G1776" s="40" t="s">
        <v>37</v>
      </c>
    </row>
    <row r="1777" spans="1:7" ht="15" customHeight="1">
      <c r="B1777" s="8" t="s">
        <v>1028</v>
      </c>
      <c r="G1777" s="40"/>
    </row>
    <row r="1778" spans="1:7" ht="15" customHeight="1">
      <c r="B1778" s="36"/>
      <c r="C1778" s="37"/>
      <c r="D1778" s="37"/>
      <c r="E1778" s="38"/>
      <c r="G1778" s="40"/>
    </row>
    <row r="1779" spans="1:7" ht="15" customHeight="1">
      <c r="B1779" s="8" t="s">
        <v>1029</v>
      </c>
      <c r="G1779" s="40" t="s">
        <v>37</v>
      </c>
    </row>
    <row r="1780" spans="1:7" ht="15" customHeight="1">
      <c r="G1780" s="40"/>
    </row>
    <row r="1781" spans="1:7" ht="15" customHeight="1">
      <c r="B1781" s="8" t="s">
        <v>42</v>
      </c>
      <c r="G1781" s="40"/>
    </row>
    <row r="1783" spans="1:7" ht="15" customHeight="1">
      <c r="A1783" s="7" t="s">
        <v>32</v>
      </c>
      <c r="B1783" s="8" t="s">
        <v>1030</v>
      </c>
      <c r="C1783" s="9" t="s">
        <v>30</v>
      </c>
      <c r="D1783" s="9" t="s">
        <v>1031</v>
      </c>
      <c r="E1783" s="31" t="s">
        <v>1032</v>
      </c>
      <c r="G1783" s="41" t="s">
        <v>396</v>
      </c>
    </row>
    <row r="1784" spans="1:7" ht="15" customHeight="1">
      <c r="E1784" s="31"/>
    </row>
    <row r="1785" spans="1:7" ht="15" customHeight="1">
      <c r="A1785" s="7" t="s">
        <v>29</v>
      </c>
      <c r="C1785" s="9" t="s">
        <v>30</v>
      </c>
      <c r="D1785" s="9" t="s">
        <v>1033</v>
      </c>
      <c r="E1785" s="81" t="str">
        <f>"j "&amp;D1790</f>
        <v>j 0x80150960</v>
      </c>
      <c r="F1785" s="31"/>
    </row>
    <row r="1786" spans="1:7" ht="15" customHeight="1">
      <c r="D1786" s="9" t="str">
        <f>LEFT(INDEX(D:D,ROW()-1),3)&amp;DEC2HEX(4+HEX2DEC(MID(INDEX(D:D,ROW()-1),4,7)),7)</f>
        <v>0x801814F4</v>
      </c>
      <c r="E1786" t="s">
        <v>1034</v>
      </c>
      <c r="F1786" s="31"/>
    </row>
    <row r="1787" spans="1:7" ht="15" customHeight="1">
      <c r="D1787" s="77" t="str">
        <f>LEFT(INDEX(D:D,ROW()-1),3)&amp;DEC2HEX(4+HEX2DEC(MID(INDEX(D:D,ROW()-1),4,7)),7)</f>
        <v>0x801814F8</v>
      </c>
      <c r="F1787" s="31"/>
    </row>
    <row r="1790" spans="1:7" ht="15" customHeight="1">
      <c r="A1790" s="7" t="s">
        <v>29</v>
      </c>
      <c r="C1790" s="9" t="s">
        <v>30</v>
      </c>
      <c r="D1790" s="73" t="str">
        <f>D194</f>
        <v>0x80150960</v>
      </c>
      <c r="E1790" t="str">
        <f>"lui r1, "&amp;UpperAddress($D$1783)</f>
        <v>lui r1, 0x8015</v>
      </c>
      <c r="F1790" s="31"/>
    </row>
    <row r="1791" spans="1:7" ht="15" customHeight="1">
      <c r="B1791" s="36"/>
      <c r="C1791" s="37"/>
      <c r="D1791" s="37" t="str">
        <f>"0x80"&amp;DEC2HEX(4+HEX2DEC(RIGHT(INDEX(D:D,ROW()-1),6)),6)</f>
        <v>0x80150964</v>
      </c>
      <c r="E1791" s="38" t="str">
        <f>"lbu r1, "&amp;LowerAddress($D$1783)&amp;"(r1)"</f>
        <v>lbu r1, 0x04D7(r1)</v>
      </c>
      <c r="F1791" s="31"/>
    </row>
    <row r="1792" spans="1:7" ht="15" customHeight="1">
      <c r="B1792" s="36"/>
      <c r="C1792" s="37"/>
      <c r="D1792" s="37" t="str">
        <f>"0x80"&amp;DEC2HEX(4+HEX2DEC(RIGHT(INDEX(D:D,ROW()-1),6)),6)</f>
        <v>0x80150968</v>
      </c>
      <c r="E1792" s="38" t="s">
        <v>78</v>
      </c>
      <c r="F1792" s="31"/>
    </row>
    <row r="1793" spans="1:6" ht="15" customHeight="1">
      <c r="D1793" s="9" t="str">
        <f t="shared" ref="D1793:D1802" si="32">LEFT(INDEX(D:D,ROW()-1),3)&amp;DEC2HEX(4+HEX2DEC(MID(INDEX(D:D,ROW()-1),4,7)),7)</f>
        <v>0x8015096C</v>
      </c>
      <c r="E1793" s="70" t="str">
        <f>"beq r2, r1, "&amp;D1799</f>
        <v>beq r2, r1, 0x80150984</v>
      </c>
      <c r="F1793" s="31"/>
    </row>
    <row r="1794" spans="1:6" ht="15" customHeight="1">
      <c r="D1794" s="9" t="str">
        <f t="shared" si="32"/>
        <v>0x80150970</v>
      </c>
      <c r="E1794" t="s">
        <v>594</v>
      </c>
      <c r="F1794" s="31"/>
    </row>
    <row r="1795" spans="1:6" ht="15" customHeight="1">
      <c r="D1795" s="9" t="str">
        <f t="shared" si="32"/>
        <v>0x80150974</v>
      </c>
      <c r="E1795" s="70" t="str">
        <f>"beq r2, r1, "&amp;D1799</f>
        <v>beq r2, r1, 0x80150984</v>
      </c>
      <c r="F1795" s="31"/>
    </row>
    <row r="1796" spans="1:6" ht="15" customHeight="1">
      <c r="D1796" s="9" t="str">
        <f t="shared" si="32"/>
        <v>0x80150978</v>
      </c>
      <c r="E1796" t="s">
        <v>1035</v>
      </c>
      <c r="F1796" s="31"/>
    </row>
    <row r="1797" spans="1:6" ht="15" customHeight="1">
      <c r="D1797" s="9" t="str">
        <f t="shared" si="32"/>
        <v>0x8015097C</v>
      </c>
      <c r="E1797" t="s">
        <v>1036</v>
      </c>
      <c r="F1797" s="31"/>
    </row>
    <row r="1798" spans="1:6" ht="15" customHeight="1">
      <c r="D1798" s="9" t="str">
        <f t="shared" si="32"/>
        <v>0x80150980</v>
      </c>
      <c r="E1798" t="s">
        <v>1037</v>
      </c>
      <c r="F1798" s="31"/>
    </row>
    <row r="1799" spans="1:6" ht="15" customHeight="1">
      <c r="D1799" s="71" t="str">
        <f t="shared" si="32"/>
        <v>0x80150984</v>
      </c>
      <c r="E1799" t="s">
        <v>1038</v>
      </c>
      <c r="F1799" s="31"/>
    </row>
    <row r="1800" spans="1:6" ht="15" customHeight="1">
      <c r="D1800" s="9" t="str">
        <f t="shared" si="32"/>
        <v>0x80150988</v>
      </c>
      <c r="E1800" s="83" t="str">
        <f>"j "&amp;D1787</f>
        <v>j 0x801814F8</v>
      </c>
      <c r="F1800" s="31"/>
    </row>
    <row r="1801" spans="1:6" ht="15" customHeight="1">
      <c r="D1801" s="9" t="str">
        <f t="shared" si="32"/>
        <v>0x8015098C</v>
      </c>
      <c r="E1801" t="s">
        <v>1036</v>
      </c>
      <c r="F1801" s="31"/>
    </row>
    <row r="1802" spans="1:6" ht="15" customHeight="1">
      <c r="D1802" s="9" t="str">
        <f t="shared" si="32"/>
        <v>0x80150990</v>
      </c>
      <c r="F1802" s="31"/>
    </row>
    <row r="1804" spans="1:6" ht="15" customHeight="1">
      <c r="A1804" s="7" t="s">
        <v>29</v>
      </c>
      <c r="C1804" s="9" t="s">
        <v>30</v>
      </c>
      <c r="D1804" s="9" t="s">
        <v>1039</v>
      </c>
      <c r="E1804" t="s">
        <v>1040</v>
      </c>
      <c r="F1804" s="31"/>
    </row>
    <row r="1805" spans="1:6" ht="15" customHeight="1">
      <c r="D1805" s="9" t="str">
        <f t="shared" ref="D1805:D1814" si="33">LEFT(INDEX(D:D,ROW()-1),3)&amp;DEC2HEX(4+HEX2DEC(MID(INDEX(D:D,ROW()-1),4,7)),7)</f>
        <v>0x8019A480</v>
      </c>
      <c r="E1805" t="s">
        <v>1041</v>
      </c>
      <c r="F1805" s="31"/>
    </row>
    <row r="1806" spans="1:6" ht="15" customHeight="1">
      <c r="D1806" s="9" t="str">
        <f t="shared" si="33"/>
        <v>0x8019A484</v>
      </c>
      <c r="E1806" t="s">
        <v>1042</v>
      </c>
      <c r="F1806" s="31"/>
    </row>
    <row r="1807" spans="1:6" ht="15" customHeight="1">
      <c r="D1807" s="9" t="str">
        <f t="shared" si="33"/>
        <v>0x8019A488</v>
      </c>
      <c r="E1807" t="str">
        <f>"lui r5, "&amp;UpperAddress($D$1783)</f>
        <v>lui r5, 0x8015</v>
      </c>
      <c r="F1807" s="31"/>
    </row>
    <row r="1808" spans="1:6" ht="15" customHeight="1">
      <c r="D1808" s="9" t="str">
        <f t="shared" si="33"/>
        <v>0x8019A48C</v>
      </c>
      <c r="E1808" s="38" t="str">
        <f>"lbu r5, "&amp;LowerAddress($D$1783)&amp;"(r5)"</f>
        <v>lbu r5, 0x04D7(r5)</v>
      </c>
      <c r="F1808" s="31"/>
    </row>
    <row r="1809" spans="1:7" ht="15" customHeight="1">
      <c r="D1809" s="9" t="str">
        <f t="shared" si="33"/>
        <v>0x8019A490</v>
      </c>
      <c r="E1809" t="s">
        <v>1041</v>
      </c>
      <c r="F1809" s="31"/>
    </row>
    <row r="1810" spans="1:7" ht="15" customHeight="1">
      <c r="D1810" s="9" t="str">
        <f t="shared" si="33"/>
        <v>0x8019A494</v>
      </c>
      <c r="E1810" t="s">
        <v>1042</v>
      </c>
      <c r="F1810" s="31"/>
    </row>
    <row r="1811" spans="1:7" ht="15" customHeight="1">
      <c r="D1811" s="9" t="str">
        <f t="shared" si="33"/>
        <v>0x8019A498</v>
      </c>
      <c r="E1811" t="s">
        <v>1043</v>
      </c>
      <c r="F1811" s="31"/>
    </row>
    <row r="1812" spans="1:7" ht="15" customHeight="1">
      <c r="D1812" s="9" t="str">
        <f t="shared" si="33"/>
        <v>0x8019A49C</v>
      </c>
      <c r="E1812" t="s">
        <v>78</v>
      </c>
      <c r="F1812" s="31"/>
    </row>
    <row r="1813" spans="1:7" ht="15" customHeight="1">
      <c r="D1813" s="9" t="str">
        <f t="shared" si="33"/>
        <v>0x8019A4A0</v>
      </c>
      <c r="E1813" t="s">
        <v>78</v>
      </c>
      <c r="F1813" s="31"/>
    </row>
    <row r="1814" spans="1:7" ht="15" customHeight="1">
      <c r="D1814" s="9" t="str">
        <f t="shared" si="33"/>
        <v>0x8019A4A4</v>
      </c>
      <c r="F1814" s="31"/>
    </row>
    <row r="1817" spans="1:7" ht="15" customHeight="1">
      <c r="A1817" s="7" t="s">
        <v>28</v>
      </c>
      <c r="B1817" s="68" t="s">
        <v>1044</v>
      </c>
      <c r="C1817" s="33"/>
      <c r="D1817" s="33"/>
      <c r="E1817" s="39"/>
      <c r="F1817" s="39"/>
      <c r="G1817" s="69" t="s">
        <v>37</v>
      </c>
    </row>
    <row r="1818" spans="1:7" ht="15" customHeight="1">
      <c r="B1818" s="32"/>
      <c r="C1818" s="33"/>
      <c r="D1818" s="33"/>
      <c r="E1818" s="39"/>
      <c r="F1818" s="39"/>
      <c r="G1818" s="43"/>
    </row>
    <row r="1819" spans="1:7" ht="15" customHeight="1">
      <c r="A1819" s="7" t="s">
        <v>38</v>
      </c>
      <c r="B1819" s="68" t="s">
        <v>1045</v>
      </c>
      <c r="C1819" s="33"/>
      <c r="D1819" s="33"/>
      <c r="E1819" s="39"/>
      <c r="F1819" s="39"/>
      <c r="G1819" s="69" t="s">
        <v>37</v>
      </c>
    </row>
    <row r="1820" spans="1:7" ht="15" customHeight="1">
      <c r="B1820" s="68"/>
      <c r="C1820" s="33"/>
      <c r="D1820" s="33"/>
      <c r="E1820" s="39"/>
      <c r="F1820" s="39"/>
      <c r="G1820" s="69"/>
    </row>
    <row r="1821" spans="1:7" ht="15" customHeight="1">
      <c r="B1821" s="32" t="s">
        <v>42</v>
      </c>
      <c r="C1821" s="33"/>
      <c r="D1821" s="33"/>
      <c r="E1821" s="39"/>
      <c r="F1821" s="39"/>
      <c r="G1821" s="69"/>
    </row>
    <row r="1822" spans="1:7" ht="15" customHeight="1">
      <c r="B1822" s="32"/>
      <c r="C1822" s="33"/>
      <c r="D1822" s="33"/>
      <c r="E1822" s="39"/>
      <c r="F1822" s="39"/>
      <c r="G1822" s="43"/>
    </row>
    <row r="1823" spans="1:7" ht="15" customHeight="1">
      <c r="A1823" s="7" t="s">
        <v>29</v>
      </c>
      <c r="B1823" s="32"/>
      <c r="C1823" s="33" t="s">
        <v>30</v>
      </c>
      <c r="D1823" s="33" t="s">
        <v>1046</v>
      </c>
      <c r="E1823" s="39" t="s">
        <v>1047</v>
      </c>
      <c r="F1823" s="34"/>
      <c r="G1823" s="43"/>
    </row>
    <row r="1824" spans="1:7" ht="15" customHeight="1">
      <c r="B1824" s="32"/>
      <c r="C1824" s="33"/>
      <c r="D1824" s="33" t="str">
        <f>LEFT(INDEX(D:D,ROW()-1),3)&amp;DEC2HEX(4+HEX2DEC(MID(INDEX(D:D,ROW()-1),4,7)),7)</f>
        <v>0x8014A4C8</v>
      </c>
      <c r="E1824" s="39"/>
      <c r="F1824" s="34"/>
      <c r="G1824" s="43"/>
    </row>
    <row r="1825" spans="1:7" ht="15" customHeight="1">
      <c r="B1825" s="32"/>
      <c r="C1825" s="33"/>
      <c r="D1825" s="33"/>
      <c r="E1825" s="39"/>
      <c r="F1825" s="39"/>
      <c r="G1825" s="43"/>
    </row>
    <row r="1826" spans="1:7" ht="15" customHeight="1">
      <c r="A1826" s="7" t="s">
        <v>29</v>
      </c>
      <c r="B1826" s="32"/>
      <c r="C1826" s="33" t="s">
        <v>30</v>
      </c>
      <c r="D1826" s="33" t="s">
        <v>1048</v>
      </c>
      <c r="E1826" s="39" t="s">
        <v>490</v>
      </c>
      <c r="F1826" s="34"/>
      <c r="G1826" s="43"/>
    </row>
    <row r="1827" spans="1:7" ht="15" customHeight="1">
      <c r="B1827" s="32"/>
      <c r="C1827" s="33"/>
      <c r="D1827" s="33" t="str">
        <f>LEFT(INDEX(D:D,ROW()-1),3)&amp;DEC2HEX(4+HEX2DEC(MID(INDEX(D:D,ROW()-1),4,7)),7)</f>
        <v>0x80141830</v>
      </c>
      <c r="E1827" s="39"/>
      <c r="F1827" s="34"/>
      <c r="G1827" s="43"/>
    </row>
    <row r="1828" spans="1:7" ht="15" customHeight="1">
      <c r="B1828" s="32"/>
      <c r="C1828" s="33"/>
      <c r="D1828" s="33"/>
      <c r="E1828" s="39"/>
      <c r="F1828" s="39"/>
      <c r="G1828" s="43"/>
    </row>
    <row r="1829" spans="1:7" ht="15" customHeight="1">
      <c r="B1829" s="32"/>
      <c r="C1829" s="33"/>
      <c r="D1829" s="33"/>
      <c r="E1829" s="39"/>
      <c r="F1829" s="39"/>
      <c r="G1829" s="43"/>
    </row>
    <row r="1830" spans="1:7" ht="15" customHeight="1">
      <c r="A1830" s="7" t="s">
        <v>28</v>
      </c>
      <c r="B1830" s="42" t="s">
        <v>1049</v>
      </c>
      <c r="G1830" s="40" t="s">
        <v>37</v>
      </c>
    </row>
    <row r="1832" spans="1:7" ht="15" customHeight="1">
      <c r="A1832" s="7" t="s">
        <v>38</v>
      </c>
      <c r="B1832" s="42" t="s">
        <v>1050</v>
      </c>
      <c r="G1832" s="40" t="s">
        <v>37</v>
      </c>
    </row>
    <row r="1833" spans="1:7" ht="15" customHeight="1">
      <c r="B1833" s="42" t="s">
        <v>37</v>
      </c>
      <c r="G1833" s="40" t="s">
        <v>37</v>
      </c>
    </row>
    <row r="1834" spans="1:7" ht="15" customHeight="1">
      <c r="B1834" s="42" t="s">
        <v>1051</v>
      </c>
      <c r="G1834" s="40" t="s">
        <v>37</v>
      </c>
    </row>
    <row r="1835" spans="1:7" ht="15" customHeight="1">
      <c r="B1835" s="42" t="s">
        <v>1052</v>
      </c>
      <c r="G1835" s="40" t="s">
        <v>37</v>
      </c>
    </row>
    <row r="1836" spans="1:7" ht="15" customHeight="1">
      <c r="B1836" s="42" t="s">
        <v>1053</v>
      </c>
      <c r="G1836" s="40" t="s">
        <v>37</v>
      </c>
    </row>
    <row r="1837" spans="1:7" ht="15" customHeight="1">
      <c r="B1837" s="42" t="s">
        <v>1054</v>
      </c>
      <c r="G1837" s="40" t="s">
        <v>37</v>
      </c>
    </row>
    <row r="1838" spans="1:7" ht="15" customHeight="1">
      <c r="B1838" s="42" t="s">
        <v>1055</v>
      </c>
      <c r="G1838" s="40" t="s">
        <v>37</v>
      </c>
    </row>
    <row r="1839" spans="1:7" ht="15" customHeight="1">
      <c r="B1839" s="42" t="s">
        <v>1056</v>
      </c>
      <c r="G1839" s="40" t="s">
        <v>37</v>
      </c>
    </row>
    <row r="1840" spans="1:7" ht="15" customHeight="1">
      <c r="B1840" s="42" t="s">
        <v>1057</v>
      </c>
      <c r="G1840" s="40" t="s">
        <v>37</v>
      </c>
    </row>
    <row r="1841" spans="1:7" ht="15" customHeight="1">
      <c r="B1841" s="42" t="s">
        <v>1058</v>
      </c>
      <c r="G1841" s="40" t="s">
        <v>37</v>
      </c>
    </row>
    <row r="1842" spans="1:7" ht="15" customHeight="1">
      <c r="B1842" s="42" t="s">
        <v>1059</v>
      </c>
      <c r="G1842" s="40" t="s">
        <v>37</v>
      </c>
    </row>
    <row r="1843" spans="1:7" ht="15" customHeight="1">
      <c r="B1843" s="42"/>
      <c r="G1843" s="40"/>
    </row>
    <row r="1844" spans="1:7" ht="15" customHeight="1">
      <c r="B1844" s="8" t="s">
        <v>42</v>
      </c>
      <c r="G1844" s="40"/>
    </row>
    <row r="1846" spans="1:7" ht="15" customHeight="1">
      <c r="A1846" s="7" t="s">
        <v>32</v>
      </c>
      <c r="B1846" s="8" t="s">
        <v>1060</v>
      </c>
      <c r="C1846" s="9" t="s">
        <v>30</v>
      </c>
      <c r="D1846" s="9" t="str">
        <f>D1848</f>
        <v>0x80183178</v>
      </c>
      <c r="E1846" s="31" t="s">
        <v>1062</v>
      </c>
    </row>
    <row r="1848" spans="1:7" ht="15" customHeight="1">
      <c r="A1848" s="7" t="s">
        <v>135</v>
      </c>
      <c r="C1848" s="9" t="s">
        <v>30</v>
      </c>
      <c r="D1848" s="9" t="s">
        <v>1061</v>
      </c>
      <c r="E1848" t="s">
        <v>1063</v>
      </c>
      <c r="F1848" s="31"/>
    </row>
    <row r="1849" spans="1:7" ht="15" customHeight="1">
      <c r="D1849" s="9" t="str">
        <f>LEFT(INDEX(D:D,ROW()-1),3)&amp;DEC2HEX(4+HEX2DEC(MID(INDEX(D:D,ROW()-1),4,7)),7)</f>
        <v>0x8018317C</v>
      </c>
      <c r="E1849" t="s">
        <v>1064</v>
      </c>
      <c r="F1849" s="31"/>
    </row>
    <row r="1850" spans="1:7" ht="15" customHeight="1">
      <c r="D1850" s="9" t="str">
        <f>LEFT(INDEX(D:D,ROW()-1),3)&amp;DEC2HEX(4+HEX2DEC(MID(INDEX(D:D,ROW()-1),4,7)),7)</f>
        <v>0x80183180</v>
      </c>
      <c r="F1850" s="31"/>
    </row>
  </sheetData>
  <conditionalFormatting sqref="A1:A1048576">
    <cfRule type="cellIs" priority="1" stopIfTrue="1" operator="equal">
      <formula>""</formula>
    </cfRule>
    <cfRule type="cellIs" dxfId="22" priority="2" stopIfTrue="1" operator="equal">
      <formula>"PATCH"</formula>
    </cfRule>
    <cfRule type="cellIs" dxfId="21" priority="3" stopIfTrue="1" operator="equal">
      <formula>"DESCRIPTION"</formula>
    </cfRule>
    <cfRule type="cellIs" dxfId="20" priority="4" stopIfTrue="1" operator="equal">
      <formula>"COMMENT"</formula>
    </cfRule>
    <cfRule type="beginsWith" dxfId="19" priority="5" stopIfTrue="1" operator="beginsWith" text="MEMLOCATION">
      <formula>LEFT(A1,11)="MEMLOCATION"</formula>
    </cfRule>
    <cfRule type="beginsWith" dxfId="18" priority="6" stopIfTrue="1" operator="beginsWith" text="MEMVARIABLE">
      <formula>LEFT(A1,11)="MEMVARIABLE"</formula>
    </cfRule>
    <cfRule type="beginsWith" dxfId="17" priority="7" stopIfTrue="1" operator="beginsWith" text="LOCATION">
      <formula>LEFT(A1,8)="LOCATION"</formula>
    </cfRule>
    <cfRule type="beginsWith" dxfId="16" priority="8" stopIfTrue="1" operator="beginsWith" text="VARIABLE">
      <formula>LEFT(A1,8)="VARIABLE"</formula>
    </cfRule>
  </conditionalFormatting>
  <hyperlinks>
    <hyperlink ref="B177" r:id="rId1"/>
  </hyperlinks>
  <pageMargins left="0.7" right="0.7" top="0.75" bottom="0.75" header="0.3" footer="0.3"/>
  <pageSetup paperSize="9" orientation="portrait" horizontalDpi="300" verticalDpi="300" r:id="rId2"/>
</worksheet>
</file>

<file path=xl/worksheets/sheet3.xml><?xml version="1.0" encoding="utf-8"?>
<worksheet xmlns="http://schemas.openxmlformats.org/spreadsheetml/2006/main" xmlns:r="http://schemas.openxmlformats.org/officeDocument/2006/relationships">
  <sheetPr codeName="Hacks_Sheet">
    <tabColor theme="9" tint="0.39997558519241921"/>
  </sheetPr>
  <dimension ref="A1:F131"/>
  <sheetViews>
    <sheetView topLeftCell="B3" workbookViewId="0">
      <selection activeCell="C4" sqref="C4"/>
    </sheetView>
  </sheetViews>
  <sheetFormatPr defaultRowHeight="15"/>
  <cols>
    <col min="1" max="1" width="5.7109375" style="1" hidden="1" customWidth="1"/>
    <col min="2" max="2" width="59.85546875" style="5" customWidth="1"/>
    <col min="3" max="3" width="10.28515625" style="2" customWidth="1"/>
    <col min="4" max="4" width="2.85546875" style="1" customWidth="1"/>
    <col min="5" max="5" width="31.28515625" style="1" customWidth="1"/>
    <col min="6" max="6" width="20.7109375" style="5" customWidth="1"/>
    <col min="7" max="16384" width="9.140625" style="1"/>
  </cols>
  <sheetData>
    <row r="1" spans="1:6" hidden="1">
      <c r="A1" s="1" t="s">
        <v>2</v>
      </c>
    </row>
    <row r="2" spans="1:6" hidden="1">
      <c r="A2" s="1" t="s">
        <v>3</v>
      </c>
    </row>
    <row r="3" spans="1:6" ht="18" customHeight="1">
      <c r="B3" s="6" t="s">
        <v>1</v>
      </c>
      <c r="C3" s="4" t="s">
        <v>0</v>
      </c>
      <c r="E3" s="6" t="s">
        <v>9</v>
      </c>
      <c r="F3" s="10" t="s">
        <v>10</v>
      </c>
    </row>
    <row r="4" spans="1:6">
      <c r="B4" s="13" t="s">
        <v>36</v>
      </c>
      <c r="C4" s="21" t="s">
        <v>2</v>
      </c>
      <c r="E4" s="26"/>
      <c r="F4" s="27"/>
    </row>
    <row r="5" spans="1:6">
      <c r="B5" s="13" t="s">
        <v>47</v>
      </c>
      <c r="C5" s="21" t="s">
        <v>2</v>
      </c>
      <c r="E5" s="11"/>
      <c r="F5" s="12"/>
    </row>
    <row r="6" spans="1:6">
      <c r="B6" s="13" t="s">
        <v>51</v>
      </c>
      <c r="C6" s="21" t="s">
        <v>2</v>
      </c>
      <c r="E6" s="11"/>
      <c r="F6" s="12"/>
    </row>
    <row r="7" spans="1:6">
      <c r="B7" s="13" t="s">
        <v>57</v>
      </c>
      <c r="C7" s="21" t="s">
        <v>2</v>
      </c>
      <c r="E7" s="11"/>
      <c r="F7" s="12"/>
    </row>
    <row r="8" spans="1:6">
      <c r="B8" s="13" t="s">
        <v>113</v>
      </c>
      <c r="C8" s="21" t="s">
        <v>2</v>
      </c>
      <c r="E8" s="5"/>
      <c r="F8" s="22"/>
    </row>
    <row r="9" spans="1:6">
      <c r="B9" s="13" t="s">
        <v>122</v>
      </c>
      <c r="C9" s="21" t="s">
        <v>2</v>
      </c>
      <c r="E9" s="5"/>
      <c r="F9" s="22"/>
    </row>
    <row r="10" spans="1:6">
      <c r="B10" s="13" t="s">
        <v>137</v>
      </c>
      <c r="C10" s="21" t="s">
        <v>2</v>
      </c>
      <c r="E10" s="5"/>
      <c r="F10" s="22"/>
    </row>
    <row r="11" spans="1:6">
      <c r="B11" s="13" t="s">
        <v>144</v>
      </c>
      <c r="C11" s="21" t="s">
        <v>2</v>
      </c>
      <c r="E11" s="5"/>
      <c r="F11" s="22"/>
    </row>
    <row r="12" spans="1:6">
      <c r="B12" s="13" t="s">
        <v>162</v>
      </c>
      <c r="C12" s="21" t="s">
        <v>2</v>
      </c>
      <c r="E12" s="5"/>
      <c r="F12" s="22"/>
    </row>
    <row r="13" spans="1:6">
      <c r="B13" s="13" t="s">
        <v>168</v>
      </c>
      <c r="C13" s="21" t="s">
        <v>2</v>
      </c>
      <c r="E13" s="5"/>
      <c r="F13" s="22"/>
    </row>
    <row r="14" spans="1:6">
      <c r="B14" s="13" t="s">
        <v>172</v>
      </c>
      <c r="C14" s="21" t="s">
        <v>2</v>
      </c>
      <c r="E14" s="5"/>
      <c r="F14" s="22"/>
    </row>
    <row r="15" spans="1:6">
      <c r="B15" s="13" t="s">
        <v>202</v>
      </c>
      <c r="C15" s="21" t="s">
        <v>2</v>
      </c>
      <c r="E15" s="5"/>
      <c r="F15" s="22"/>
    </row>
    <row r="16" spans="1:6">
      <c r="B16" s="13" t="s">
        <v>211</v>
      </c>
      <c r="C16" s="21" t="s">
        <v>2</v>
      </c>
      <c r="E16" s="5"/>
      <c r="F16" s="22"/>
    </row>
    <row r="17" spans="2:6">
      <c r="B17" s="13" t="s">
        <v>219</v>
      </c>
      <c r="C17" s="21" t="s">
        <v>2</v>
      </c>
      <c r="E17" s="5"/>
      <c r="F17" s="22"/>
    </row>
    <row r="18" spans="2:6">
      <c r="B18" s="13" t="s">
        <v>230</v>
      </c>
      <c r="C18" s="21" t="s">
        <v>2</v>
      </c>
      <c r="E18" s="23"/>
      <c r="F18" s="24"/>
    </row>
    <row r="19" spans="2:6">
      <c r="B19" s="13" t="s">
        <v>238</v>
      </c>
      <c r="C19" s="21" t="s">
        <v>2</v>
      </c>
      <c r="E19" s="5"/>
      <c r="F19" s="22"/>
    </row>
    <row r="20" spans="2:6">
      <c r="B20" s="13" t="s">
        <v>258</v>
      </c>
      <c r="C20" s="21" t="s">
        <v>2</v>
      </c>
      <c r="E20" s="5"/>
      <c r="F20" s="22"/>
    </row>
    <row r="21" spans="2:6">
      <c r="B21" s="13" t="s">
        <v>260</v>
      </c>
      <c r="C21" s="21" t="s">
        <v>2</v>
      </c>
      <c r="E21" s="5"/>
      <c r="F21" s="22"/>
    </row>
    <row r="22" spans="2:6">
      <c r="B22" s="13" t="s">
        <v>305</v>
      </c>
      <c r="C22" s="21" t="s">
        <v>2</v>
      </c>
      <c r="E22" s="5"/>
      <c r="F22" s="22"/>
    </row>
    <row r="23" spans="2:6">
      <c r="B23" s="13" t="s">
        <v>366</v>
      </c>
      <c r="C23" s="21" t="s">
        <v>2</v>
      </c>
      <c r="E23" s="5"/>
      <c r="F23" s="22"/>
    </row>
    <row r="24" spans="2:6">
      <c r="B24" s="13" t="s">
        <v>372</v>
      </c>
      <c r="C24" s="21" t="s">
        <v>2</v>
      </c>
      <c r="E24" s="5"/>
      <c r="F24" s="22"/>
    </row>
    <row r="25" spans="2:6">
      <c r="B25" s="13" t="s">
        <v>384</v>
      </c>
      <c r="C25" s="21" t="s">
        <v>2</v>
      </c>
      <c r="E25" s="5"/>
      <c r="F25" s="22"/>
    </row>
    <row r="26" spans="2:6">
      <c r="B26" s="13" t="s">
        <v>419</v>
      </c>
      <c r="C26" s="21" t="s">
        <v>2</v>
      </c>
      <c r="E26" s="5"/>
      <c r="F26" s="22"/>
    </row>
    <row r="27" spans="2:6">
      <c r="B27" s="13" t="s">
        <v>439</v>
      </c>
      <c r="C27" s="21" t="s">
        <v>2</v>
      </c>
      <c r="E27" s="5"/>
      <c r="F27" s="22"/>
    </row>
    <row r="28" spans="2:6">
      <c r="B28" s="13" t="s">
        <v>447</v>
      </c>
      <c r="C28" s="21" t="s">
        <v>2</v>
      </c>
      <c r="E28" s="5"/>
      <c r="F28" s="22"/>
    </row>
    <row r="29" spans="2:6">
      <c r="B29" s="13" t="s">
        <v>456</v>
      </c>
      <c r="C29" s="21" t="s">
        <v>2</v>
      </c>
      <c r="E29" s="5"/>
      <c r="F29" s="22"/>
    </row>
    <row r="30" spans="2:6">
      <c r="B30" s="13" t="s">
        <v>463</v>
      </c>
      <c r="C30" s="21" t="s">
        <v>2</v>
      </c>
      <c r="E30" s="5"/>
      <c r="F30" s="22"/>
    </row>
    <row r="31" spans="2:6">
      <c r="B31" s="13" t="s">
        <v>517</v>
      </c>
      <c r="C31" s="21" t="s">
        <v>2</v>
      </c>
      <c r="E31" s="5"/>
      <c r="F31" s="22"/>
    </row>
    <row r="32" spans="2:6">
      <c r="B32" s="13" t="s">
        <v>792</v>
      </c>
      <c r="C32" s="21" t="s">
        <v>2</v>
      </c>
      <c r="E32" s="5"/>
      <c r="F32" s="22"/>
    </row>
    <row r="33" spans="2:6">
      <c r="B33" s="13" t="s">
        <v>796</v>
      </c>
      <c r="C33" s="21" t="s">
        <v>2</v>
      </c>
      <c r="E33" s="5"/>
      <c r="F33" s="22"/>
    </row>
    <row r="34" spans="2:6">
      <c r="B34" s="13" t="s">
        <v>835</v>
      </c>
      <c r="C34" s="21" t="s">
        <v>2</v>
      </c>
      <c r="E34" s="5"/>
      <c r="F34" s="22"/>
    </row>
    <row r="35" spans="2:6">
      <c r="B35" s="13" t="s">
        <v>849</v>
      </c>
      <c r="C35" s="21" t="s">
        <v>2</v>
      </c>
      <c r="E35" s="5"/>
      <c r="F35" s="22"/>
    </row>
    <row r="36" spans="2:6">
      <c r="B36" s="13" t="s">
        <v>869</v>
      </c>
      <c r="C36" s="21" t="s">
        <v>2</v>
      </c>
      <c r="E36" s="5"/>
      <c r="F36" s="22"/>
    </row>
    <row r="37" spans="2:6">
      <c r="B37" s="13" t="s">
        <v>874</v>
      </c>
      <c r="C37" s="21" t="s">
        <v>2</v>
      </c>
      <c r="E37" s="5"/>
      <c r="F37" s="22"/>
    </row>
    <row r="38" spans="2:6">
      <c r="B38" s="13" t="s">
        <v>877</v>
      </c>
      <c r="C38" s="21" t="s">
        <v>2</v>
      </c>
      <c r="E38" s="5"/>
      <c r="F38" s="22"/>
    </row>
    <row r="39" spans="2:6">
      <c r="B39" s="13" t="s">
        <v>879</v>
      </c>
      <c r="C39" s="21" t="s">
        <v>2</v>
      </c>
      <c r="E39" s="5"/>
      <c r="F39" s="22"/>
    </row>
    <row r="40" spans="2:6">
      <c r="B40" s="13" t="s">
        <v>1002</v>
      </c>
      <c r="C40" s="21" t="s">
        <v>2</v>
      </c>
      <c r="E40" s="5"/>
      <c r="F40" s="22"/>
    </row>
    <row r="41" spans="2:6">
      <c r="B41" s="13" t="s">
        <v>1005</v>
      </c>
      <c r="C41" s="21" t="s">
        <v>2</v>
      </c>
      <c r="E41" s="5"/>
      <c r="F41" s="22"/>
    </row>
    <row r="42" spans="2:6">
      <c r="B42" s="13" t="s">
        <v>1009</v>
      </c>
      <c r="C42" s="21" t="s">
        <v>2</v>
      </c>
      <c r="E42" s="5"/>
      <c r="F42" s="22"/>
    </row>
    <row r="43" spans="2:6">
      <c r="B43" s="13" t="s">
        <v>1013</v>
      </c>
      <c r="C43" s="21" t="s">
        <v>2</v>
      </c>
      <c r="E43" s="5"/>
      <c r="F43" s="22"/>
    </row>
    <row r="44" spans="2:6">
      <c r="B44" s="13" t="s">
        <v>1022</v>
      </c>
      <c r="C44" s="21" t="s">
        <v>2</v>
      </c>
      <c r="E44" s="5"/>
      <c r="F44" s="22"/>
    </row>
    <row r="45" spans="2:6">
      <c r="B45" s="13" t="s">
        <v>1026</v>
      </c>
      <c r="C45" s="21" t="s">
        <v>2</v>
      </c>
      <c r="E45" s="5"/>
      <c r="F45" s="22"/>
    </row>
    <row r="46" spans="2:6">
      <c r="B46" s="13" t="s">
        <v>1044</v>
      </c>
      <c r="C46" s="21" t="s">
        <v>2</v>
      </c>
      <c r="E46" s="5"/>
      <c r="F46" s="22"/>
    </row>
    <row r="47" spans="2:6">
      <c r="B47" s="13" t="s">
        <v>1049</v>
      </c>
      <c r="C47" s="21" t="s">
        <v>2</v>
      </c>
      <c r="E47" s="5"/>
      <c r="F47" s="22"/>
    </row>
    <row r="48" spans="2:6">
      <c r="E48" s="5"/>
      <c r="F48" s="22"/>
    </row>
    <row r="49" spans="5:6">
      <c r="E49" s="5"/>
      <c r="F49" s="22"/>
    </row>
    <row r="50" spans="5:6">
      <c r="E50" s="5"/>
      <c r="F50" s="22"/>
    </row>
    <row r="51" spans="5:6">
      <c r="E51" s="5"/>
      <c r="F51" s="22"/>
    </row>
    <row r="52" spans="5:6">
      <c r="E52" s="5"/>
      <c r="F52" s="22"/>
    </row>
    <row r="53" spans="5:6">
      <c r="E53" s="5"/>
      <c r="F53" s="22"/>
    </row>
    <row r="54" spans="5:6">
      <c r="E54" s="5"/>
      <c r="F54" s="22"/>
    </row>
    <row r="55" spans="5:6">
      <c r="E55" s="5"/>
      <c r="F55" s="22"/>
    </row>
    <row r="56" spans="5:6">
      <c r="E56" s="5"/>
      <c r="F56" s="22"/>
    </row>
    <row r="57" spans="5:6">
      <c r="E57" s="5"/>
      <c r="F57" s="22"/>
    </row>
    <row r="58" spans="5:6">
      <c r="E58" s="5"/>
      <c r="F58" s="22"/>
    </row>
    <row r="59" spans="5:6">
      <c r="E59" s="5"/>
      <c r="F59" s="22"/>
    </row>
    <row r="60" spans="5:6">
      <c r="E60" s="5"/>
      <c r="F60" s="22"/>
    </row>
    <row r="61" spans="5:6">
      <c r="E61" s="5"/>
      <c r="F61" s="22"/>
    </row>
    <row r="62" spans="5:6">
      <c r="E62" s="5"/>
      <c r="F62" s="22"/>
    </row>
    <row r="63" spans="5:6">
      <c r="E63" s="5"/>
      <c r="F63" s="22"/>
    </row>
    <row r="64" spans="5:6">
      <c r="E64" s="5"/>
      <c r="F64" s="22"/>
    </row>
    <row r="65" spans="5:6">
      <c r="E65" s="5"/>
      <c r="F65" s="22"/>
    </row>
    <row r="66" spans="5:6">
      <c r="E66" s="5"/>
      <c r="F66" s="22"/>
    </row>
    <row r="67" spans="5:6">
      <c r="E67" s="5"/>
      <c r="F67" s="22"/>
    </row>
    <row r="68" spans="5:6">
      <c r="E68" s="5"/>
      <c r="F68" s="22"/>
    </row>
    <row r="69" spans="5:6">
      <c r="E69" s="5"/>
      <c r="F69" s="22"/>
    </row>
    <row r="70" spans="5:6">
      <c r="E70" s="5"/>
      <c r="F70" s="22"/>
    </row>
    <row r="71" spans="5:6">
      <c r="E71" s="5"/>
      <c r="F71" s="22"/>
    </row>
    <row r="72" spans="5:6">
      <c r="E72" s="5"/>
      <c r="F72" s="22"/>
    </row>
    <row r="73" spans="5:6">
      <c r="E73" s="5"/>
      <c r="F73" s="22"/>
    </row>
    <row r="74" spans="5:6">
      <c r="E74" s="5"/>
      <c r="F74" s="22"/>
    </row>
    <row r="75" spans="5:6">
      <c r="E75" s="5"/>
      <c r="F75" s="22"/>
    </row>
    <row r="76" spans="5:6">
      <c r="E76" s="5"/>
      <c r="F76" s="22"/>
    </row>
    <row r="77" spans="5:6">
      <c r="E77" s="5"/>
      <c r="F77" s="22"/>
    </row>
    <row r="78" spans="5:6">
      <c r="E78" s="5"/>
      <c r="F78" s="22"/>
    </row>
    <row r="79" spans="5:6">
      <c r="E79" s="5"/>
      <c r="F79" s="22"/>
    </row>
    <row r="80" spans="5:6">
      <c r="E80" s="5"/>
      <c r="F80" s="22"/>
    </row>
    <row r="81" spans="5:6">
      <c r="E81" s="5"/>
      <c r="F81" s="22"/>
    </row>
    <row r="82" spans="5:6">
      <c r="E82" s="5"/>
      <c r="F82" s="22"/>
    </row>
    <row r="83" spans="5:6">
      <c r="E83" s="5"/>
      <c r="F83" s="22"/>
    </row>
    <row r="84" spans="5:6">
      <c r="E84" s="5"/>
      <c r="F84" s="22"/>
    </row>
    <row r="85" spans="5:6">
      <c r="E85" s="5"/>
      <c r="F85" s="22"/>
    </row>
    <row r="86" spans="5:6">
      <c r="E86" s="5"/>
      <c r="F86" s="22"/>
    </row>
    <row r="87" spans="5:6">
      <c r="E87" s="5"/>
      <c r="F87" s="22"/>
    </row>
    <row r="88" spans="5:6">
      <c r="E88" s="5"/>
      <c r="F88" s="22"/>
    </row>
    <row r="89" spans="5:6">
      <c r="E89" s="5"/>
      <c r="F89" s="22"/>
    </row>
    <row r="90" spans="5:6">
      <c r="E90" s="5"/>
      <c r="F90" s="22"/>
    </row>
    <row r="91" spans="5:6">
      <c r="E91" s="5"/>
      <c r="F91" s="22"/>
    </row>
    <row r="92" spans="5:6">
      <c r="E92" s="5"/>
      <c r="F92" s="22"/>
    </row>
    <row r="93" spans="5:6">
      <c r="E93" s="5"/>
      <c r="F93" s="22"/>
    </row>
    <row r="94" spans="5:6">
      <c r="E94" s="5"/>
      <c r="F94" s="22"/>
    </row>
    <row r="95" spans="5:6">
      <c r="E95" s="5"/>
      <c r="F95" s="22"/>
    </row>
    <row r="96" spans="5:6">
      <c r="E96" s="5"/>
      <c r="F96" s="22"/>
    </row>
    <row r="97" spans="5:6">
      <c r="E97" s="5"/>
      <c r="F97" s="22"/>
    </row>
    <row r="98" spans="5:6">
      <c r="E98" s="5"/>
      <c r="F98" s="22"/>
    </row>
    <row r="99" spans="5:6">
      <c r="E99" s="5"/>
      <c r="F99" s="22"/>
    </row>
    <row r="100" spans="5:6">
      <c r="E100" s="5"/>
      <c r="F100" s="22"/>
    </row>
    <row r="101" spans="5:6">
      <c r="E101" s="5"/>
      <c r="F101" s="22"/>
    </row>
    <row r="102" spans="5:6">
      <c r="E102" s="5"/>
      <c r="F102" s="22"/>
    </row>
    <row r="103" spans="5:6">
      <c r="E103" s="5"/>
      <c r="F103" s="22"/>
    </row>
    <row r="104" spans="5:6">
      <c r="E104" s="5"/>
      <c r="F104" s="22"/>
    </row>
    <row r="105" spans="5:6">
      <c r="E105" s="5"/>
      <c r="F105" s="22"/>
    </row>
    <row r="106" spans="5:6">
      <c r="E106" s="5"/>
      <c r="F106" s="22"/>
    </row>
    <row r="107" spans="5:6">
      <c r="E107" s="5"/>
      <c r="F107" s="22"/>
    </row>
    <row r="108" spans="5:6">
      <c r="E108" s="5"/>
      <c r="F108" s="22"/>
    </row>
    <row r="109" spans="5:6">
      <c r="E109" s="5"/>
      <c r="F109" s="22"/>
    </row>
    <row r="110" spans="5:6">
      <c r="E110" s="5"/>
      <c r="F110" s="22"/>
    </row>
    <row r="111" spans="5:6">
      <c r="E111" s="5"/>
      <c r="F111" s="22"/>
    </row>
    <row r="112" spans="5:6">
      <c r="E112" s="5"/>
      <c r="F112" s="22"/>
    </row>
    <row r="113" spans="5:6">
      <c r="E113" s="5"/>
      <c r="F113" s="22"/>
    </row>
    <row r="114" spans="5:6">
      <c r="E114" s="5"/>
      <c r="F114" s="22"/>
    </row>
    <row r="115" spans="5:6">
      <c r="E115" s="5"/>
      <c r="F115" s="22"/>
    </row>
    <row r="116" spans="5:6">
      <c r="E116" s="5"/>
      <c r="F116" s="22"/>
    </row>
    <row r="117" spans="5:6">
      <c r="E117" s="5"/>
      <c r="F117" s="22"/>
    </row>
    <row r="118" spans="5:6">
      <c r="E118" s="5"/>
      <c r="F118" s="22"/>
    </row>
    <row r="119" spans="5:6">
      <c r="E119" s="5"/>
      <c r="F119" s="22"/>
    </row>
    <row r="120" spans="5:6">
      <c r="E120" s="5"/>
      <c r="F120" s="22"/>
    </row>
    <row r="121" spans="5:6">
      <c r="E121" s="5"/>
      <c r="F121" s="22"/>
    </row>
    <row r="122" spans="5:6">
      <c r="E122" s="5"/>
      <c r="F122" s="22"/>
    </row>
    <row r="123" spans="5:6">
      <c r="E123" s="5"/>
      <c r="F123" s="22"/>
    </row>
    <row r="124" spans="5:6">
      <c r="E124" s="5"/>
      <c r="F124" s="22"/>
    </row>
    <row r="125" spans="5:6">
      <c r="E125" s="5"/>
      <c r="F125" s="22"/>
    </row>
    <row r="126" spans="5:6">
      <c r="E126" s="5"/>
      <c r="F126" s="22"/>
    </row>
    <row r="127" spans="5:6">
      <c r="E127" s="5"/>
      <c r="F127" s="22"/>
    </row>
    <row r="128" spans="5:6">
      <c r="E128" s="23"/>
      <c r="F128" s="24"/>
    </row>
    <row r="129" spans="5:6">
      <c r="E129" s="5"/>
      <c r="F129" s="22"/>
    </row>
    <row r="130" spans="5:6">
      <c r="E130" s="5"/>
      <c r="F130" s="22"/>
    </row>
    <row r="131" spans="5:6">
      <c r="E131" s="23"/>
      <c r="F131" s="24"/>
    </row>
  </sheetData>
  <dataValidations count="1">
    <dataValidation type="list" allowBlank="1" showInputMessage="1" showErrorMessage="1" sqref="C4:C47">
      <formula1>$A$1:$A$2</formula1>
    </dataValidation>
  </dataValidations>
  <pageMargins left="0.7" right="0.7" top="0.75" bottom="0.75" header="0.3" footer="0.3"/>
  <pageSetup orientation="portrait" r:id="rId1"/>
  <tableParts count="2">
    <tablePart r:id="rId2"/>
    <tablePart r:id="rId3"/>
  </tableParts>
</worksheet>
</file>

<file path=xl/worksheets/sheet4.xml><?xml version="1.0" encoding="utf-8"?>
<worksheet xmlns="http://schemas.openxmlformats.org/spreadsheetml/2006/main" xmlns:r="http://schemas.openxmlformats.org/officeDocument/2006/relationships">
  <sheetPr codeName="Main_Sheet">
    <tabColor theme="2" tint="-0.499984740745262"/>
  </sheetPr>
  <dimension ref="B2:D10"/>
  <sheetViews>
    <sheetView workbookViewId="0"/>
  </sheetViews>
  <sheetFormatPr defaultRowHeight="15"/>
  <cols>
    <col min="1" max="1" width="2.85546875" style="1" customWidth="1"/>
    <col min="2" max="2" width="9.140625" style="1"/>
    <col min="3" max="4" width="9.140625" style="28"/>
    <col min="5" max="16384" width="9.140625" style="1"/>
  </cols>
  <sheetData>
    <row r="2" spans="2:2">
      <c r="B2" s="1" t="s">
        <v>18</v>
      </c>
    </row>
    <row r="3" spans="2:2">
      <c r="B3" s="29" t="s">
        <v>19</v>
      </c>
    </row>
    <row r="4" spans="2:2">
      <c r="B4" s="1" t="s">
        <v>20</v>
      </c>
    </row>
    <row r="5" spans="2:2">
      <c r="B5" s="1" t="s">
        <v>21</v>
      </c>
    </row>
    <row r="6" spans="2:2">
      <c r="B6" s="1" t="s">
        <v>22</v>
      </c>
    </row>
    <row r="7" spans="2:2">
      <c r="B7" s="1" t="s">
        <v>23</v>
      </c>
    </row>
    <row r="9" spans="2:2">
      <c r="B9" s="1" t="s">
        <v>24</v>
      </c>
    </row>
    <row r="10" spans="2:2">
      <c r="B10" s="30" t="str">
        <f>HYPERLINK("http://ffhacktics.com/smf/index.php?topic=11594.msg219055#msg219055", "FFT Hack Template Tutorial")</f>
        <v>FFT Hack Template Tutorial</v>
      </c>
    </row>
  </sheetData>
  <pageMargins left="0.7" right="0.7" top="0.75" bottom="0.75" header="0.3" footer="0.3"/>
  <pageSetup orientation="portrait" r:id="rId1"/>
  <legacyDrawing r:id="rId2"/>
</worksheet>
</file>

<file path=xl/worksheets/sheet5.xml><?xml version="1.0" encoding="utf-8"?>
<worksheet xmlns="http://schemas.openxmlformats.org/spreadsheetml/2006/main" xmlns:r="http://schemas.openxmlformats.org/officeDocument/2006/relationships">
  <sheetPr codeName="Calc_Sheet">
    <tabColor theme="4" tint="0.39997558519241921"/>
  </sheetPr>
  <dimension ref="B2:D13"/>
  <sheetViews>
    <sheetView workbookViewId="0"/>
  </sheetViews>
  <sheetFormatPr defaultRowHeight="15"/>
  <cols>
    <col min="1" max="1" width="2.85546875" style="1" customWidth="1"/>
    <col min="2" max="16384" width="9.140625" style="1"/>
  </cols>
  <sheetData>
    <row r="2" spans="2:4">
      <c r="B2" s="1" t="s">
        <v>12</v>
      </c>
    </row>
    <row r="3" spans="2:4">
      <c r="B3" s="1" t="s">
        <v>13</v>
      </c>
    </row>
    <row r="4" spans="2:4">
      <c r="B4" s="1" t="s">
        <v>14</v>
      </c>
    </row>
    <row r="5" spans="2:4">
      <c r="B5" s="1" t="s">
        <v>15</v>
      </c>
    </row>
    <row r="6" spans="2:4">
      <c r="B6" s="1" t="s">
        <v>16</v>
      </c>
    </row>
    <row r="7" spans="2:4">
      <c r="B7" s="1" t="s">
        <v>17</v>
      </c>
    </row>
    <row r="9" spans="2:4">
      <c r="B9" s="1" t="s">
        <v>24</v>
      </c>
    </row>
    <row r="10" spans="2:4">
      <c r="B10" s="30" t="str">
        <f>HYPERLINK("http://ffhacktics.com/smf/index.php?topic=11594.msg219055#msg219055", "FFT Hack Template Tutorial")</f>
        <v>FFT Hack Template Tutorial</v>
      </c>
    </row>
    <row r="12" spans="2:4">
      <c r="C12" s="28"/>
      <c r="D12" s="28"/>
    </row>
    <row r="13" spans="2:4">
      <c r="C13" s="28"/>
      <c r="D13" s="28"/>
    </row>
  </sheetData>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sheetPr codeName="FFTText_Sheet">
    <tabColor theme="6" tint="0.39997558519241921"/>
  </sheetPr>
  <dimension ref="A1:G10"/>
  <sheetViews>
    <sheetView workbookViewId="0">
      <selection activeCell="B2" sqref="B2"/>
    </sheetView>
  </sheetViews>
  <sheetFormatPr defaultRowHeight="15"/>
  <cols>
    <col min="1" max="1" width="35.7109375" style="17" customWidth="1"/>
    <col min="2" max="2" width="20.7109375" style="17" customWidth="1"/>
    <col min="3" max="3" width="35.7109375" style="1" customWidth="1"/>
    <col min="4" max="7" width="35.7109375" style="17" customWidth="1"/>
    <col min="8" max="16384" width="9.140625" style="1"/>
  </cols>
  <sheetData>
    <row r="1" spans="1:7" s="3" customFormat="1" ht="17.25">
      <c r="A1" s="14" t="s">
        <v>11</v>
      </c>
      <c r="B1" s="14" t="s">
        <v>4</v>
      </c>
      <c r="C1" s="14" t="s">
        <v>5</v>
      </c>
      <c r="D1" s="14" t="s">
        <v>6</v>
      </c>
      <c r="E1" s="14" t="s">
        <v>7</v>
      </c>
      <c r="F1" s="14" t="s">
        <v>8</v>
      </c>
    </row>
    <row r="2" spans="1:7">
      <c r="A2" s="15"/>
      <c r="B2" s="15"/>
      <c r="C2" s="19"/>
      <c r="D2" s="16"/>
      <c r="E2" s="16"/>
      <c r="F2" s="19"/>
      <c r="G2" s="1"/>
    </row>
    <row r="3" spans="1:7">
      <c r="A3" s="15"/>
      <c r="B3" s="15"/>
      <c r="C3" s="19"/>
      <c r="D3" s="16"/>
      <c r="E3" s="16"/>
      <c r="F3" s="19"/>
      <c r="G3" s="1"/>
    </row>
    <row r="4" spans="1:7">
      <c r="A4" s="15"/>
      <c r="B4" s="15"/>
      <c r="C4" s="19"/>
      <c r="D4" s="15"/>
      <c r="E4" s="16"/>
      <c r="F4" s="19"/>
      <c r="G4" s="1"/>
    </row>
    <row r="5" spans="1:7">
      <c r="A5" s="15"/>
      <c r="B5" s="15"/>
      <c r="C5" s="20"/>
      <c r="D5" s="15"/>
      <c r="E5" s="16"/>
      <c r="F5" s="20"/>
      <c r="G5" s="1"/>
    </row>
    <row r="6" spans="1:7">
      <c r="A6" s="15"/>
      <c r="B6" s="15"/>
      <c r="C6" s="20"/>
      <c r="D6" s="15"/>
      <c r="E6" s="16"/>
      <c r="F6" s="20"/>
      <c r="G6" s="1"/>
    </row>
    <row r="7" spans="1:7">
      <c r="A7" s="15"/>
      <c r="B7" s="15"/>
      <c r="C7" s="19"/>
      <c r="D7" s="16"/>
      <c r="E7" s="16"/>
      <c r="F7" s="20"/>
      <c r="G7" s="1"/>
    </row>
    <row r="8" spans="1:7">
      <c r="A8" s="15"/>
      <c r="B8" s="15"/>
      <c r="C8" s="19"/>
      <c r="D8" s="16"/>
      <c r="E8" s="16"/>
      <c r="F8" s="20"/>
      <c r="G8" s="1"/>
    </row>
    <row r="9" spans="1:7">
      <c r="A9" s="15"/>
      <c r="B9" s="15"/>
      <c r="C9" s="19"/>
      <c r="D9" s="15"/>
      <c r="E9" s="16"/>
      <c r="F9" s="20"/>
      <c r="G9" s="1"/>
    </row>
    <row r="10" spans="1:7">
      <c r="F10" s="18"/>
      <c r="G10" s="18"/>
    </row>
  </sheetData>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Tutorial</vt:lpstr>
      <vt:lpstr>Code</vt:lpstr>
      <vt:lpstr>Hacks</vt:lpstr>
      <vt:lpstr>Hack Settings and Tables</vt:lpstr>
      <vt:lpstr>Calculations</vt:lpstr>
      <vt:lpstr>LoadFFTText</vt:lpstr>
    </vt:vector>
  </TitlesOfParts>
  <Company>Final Fantasy Hacktics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Xifanie Boisvert</dc:creator>
  <cp:lastModifiedBy>Xifanie</cp:lastModifiedBy>
  <dcterms:created xsi:type="dcterms:W3CDTF">2013-09-10T15:54:50Z</dcterms:created>
  <dcterms:modified xsi:type="dcterms:W3CDTF">2017-06-09T23:11:15Z</dcterms:modified>
</cp:coreProperties>
</file>