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bookViews>
    <workbookView xWindow="120" yWindow="90" windowWidth="15480" windowHeight="11385"/>
  </bookViews>
  <sheets>
    <sheet name="Job Wheel" sheetId="8" r:id="rId1"/>
    <sheet name="XML" sheetId="1" r:id="rId2"/>
    <sheet name="Sprites for Specials" sheetId="9" state="hidden" r:id="rId3"/>
    <sheet name="Sheet1" sheetId="10" state="hidden" r:id="rId4"/>
    <sheet name="Hex2Dec" sheetId="11" state="hidden" r:id="rId5"/>
  </sheets>
  <definedNames>
    <definedName name="Battlesprite">'Job Wheel'!$Z$251:$Z$404</definedName>
    <definedName name="Conditions">'Job Wheel'!$Z$416:$Z$437</definedName>
    <definedName name="ConditionTypes">'Job Wheel'!$Z$407:$Z$412</definedName>
    <definedName name="Jobs">'Job Wheel'!$D$46:$D$65</definedName>
    <definedName name="JPReqConditionTypes">'Job Wheel'!$Z$453:$Z$456</definedName>
    <definedName name="Portraits">'Job Wheel'!$Z$133:$Z$248</definedName>
    <definedName name="UNIT.BIN">'Job Wheel'!$Z$47:$Z$130</definedName>
  </definedNames>
  <calcPr calcId="144525"/>
</workbook>
</file>

<file path=xl/calcChain.xml><?xml version="1.0" encoding="utf-8"?>
<calcChain xmlns="http://schemas.openxmlformats.org/spreadsheetml/2006/main">
  <c r="B482" i="1" l="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481" i="1"/>
  <c r="H161" i="1" l="1"/>
  <c r="G161" i="1"/>
  <c r="B161" i="1"/>
  <c r="C25" i="1" l="1"/>
  <c r="BU43" i="8" l="1"/>
  <c r="BT43" i="8"/>
  <c r="BU42" i="8"/>
  <c r="BT42" i="8"/>
  <c r="BU41" i="8"/>
  <c r="BT41" i="8"/>
  <c r="BU40" i="8"/>
  <c r="BT40" i="8"/>
  <c r="BU39" i="8"/>
  <c r="BT39" i="8"/>
  <c r="BU38" i="8"/>
  <c r="BT38" i="8"/>
  <c r="BU37" i="8"/>
  <c r="BT37" i="8"/>
  <c r="BU36" i="8"/>
  <c r="BT36" i="8"/>
  <c r="BU35" i="8"/>
  <c r="BT35" i="8"/>
  <c r="BU34" i="8"/>
  <c r="BT34" i="8"/>
  <c r="BU33" i="8"/>
  <c r="BT33" i="8"/>
  <c r="BU32" i="8"/>
  <c r="BT32" i="8"/>
  <c r="BU31" i="8"/>
  <c r="BT31" i="8"/>
  <c r="BU30" i="8"/>
  <c r="BT30" i="8"/>
  <c r="BU29" i="8"/>
  <c r="BT29" i="8"/>
  <c r="BU28" i="8"/>
  <c r="BT28" i="8"/>
  <c r="BU27" i="8"/>
  <c r="BT27" i="8"/>
  <c r="BU26" i="8"/>
  <c r="BT26" i="8"/>
  <c r="BU25" i="8"/>
  <c r="BT25" i="8"/>
  <c r="BU24" i="8"/>
  <c r="BT24" i="8"/>
  <c r="AA436" i="8"/>
  <c r="AA435" i="8"/>
  <c r="AA434" i="8"/>
  <c r="AA433" i="8"/>
  <c r="AA432" i="8"/>
  <c r="AA431" i="8"/>
  <c r="AA430" i="8"/>
  <c r="AA429" i="8"/>
  <c r="AA428" i="8"/>
  <c r="AA427" i="8"/>
  <c r="AA426" i="8"/>
  <c r="AA425" i="8"/>
  <c r="AA424" i="8"/>
  <c r="AA423" i="8"/>
  <c r="AA422" i="8"/>
  <c r="AA421" i="8"/>
  <c r="AA420" i="8"/>
  <c r="AA419" i="8"/>
  <c r="AA418" i="8"/>
  <c r="AA417" i="8"/>
  <c r="D65" i="8"/>
  <c r="D64" i="8"/>
  <c r="D63" i="8"/>
  <c r="D62" i="8"/>
  <c r="D61" i="8"/>
  <c r="D60" i="8"/>
  <c r="D59" i="8"/>
  <c r="D58" i="8"/>
  <c r="D57" i="8"/>
  <c r="D56" i="8"/>
  <c r="D55" i="8"/>
  <c r="D54" i="8"/>
  <c r="D53" i="8"/>
  <c r="D52" i="8"/>
  <c r="D51" i="8"/>
  <c r="D50" i="8"/>
  <c r="D49" i="8"/>
  <c r="D48" i="8"/>
  <c r="D47" i="8"/>
  <c r="D46" i="8"/>
  <c r="H246" i="1" l="1"/>
  <c r="G246" i="1"/>
  <c r="H245" i="1"/>
  <c r="H244" i="1"/>
  <c r="G244" i="1"/>
  <c r="H243" i="1"/>
  <c r="G243" i="1"/>
  <c r="H242" i="1"/>
  <c r="H241" i="1"/>
  <c r="G241" i="1"/>
  <c r="H240" i="1"/>
  <c r="G240" i="1"/>
  <c r="H239" i="1"/>
  <c r="G239" i="1"/>
  <c r="H238" i="1"/>
  <c r="G238" i="1"/>
  <c r="H237" i="1"/>
  <c r="H236" i="1"/>
  <c r="G236" i="1"/>
  <c r="H235" i="1"/>
  <c r="G235" i="1"/>
  <c r="H234" i="1"/>
  <c r="G234" i="1"/>
  <c r="H233" i="1"/>
  <c r="G233" i="1"/>
  <c r="H232" i="1"/>
  <c r="H231" i="1"/>
  <c r="G231" i="1"/>
  <c r="H230" i="1"/>
  <c r="G230" i="1"/>
  <c r="H229" i="1"/>
  <c r="G229" i="1"/>
  <c r="H228" i="1"/>
  <c r="G228" i="1"/>
  <c r="H227" i="1"/>
  <c r="G227" i="1"/>
  <c r="H226" i="1"/>
  <c r="G226" i="1"/>
  <c r="H225" i="1"/>
  <c r="H224" i="1"/>
  <c r="G224" i="1"/>
  <c r="H223" i="1"/>
  <c r="H222" i="1"/>
  <c r="G222" i="1"/>
  <c r="H221" i="1"/>
  <c r="G221" i="1"/>
  <c r="H220" i="1"/>
  <c r="G220" i="1"/>
  <c r="H219" i="1"/>
  <c r="H218" i="1"/>
  <c r="G218" i="1"/>
  <c r="H217" i="1"/>
  <c r="G217" i="1"/>
  <c r="H216" i="1"/>
  <c r="G216" i="1"/>
  <c r="H215" i="1"/>
  <c r="G215" i="1"/>
  <c r="H214" i="1"/>
  <c r="G214" i="1"/>
  <c r="H213" i="1"/>
  <c r="H212" i="1"/>
  <c r="G212" i="1"/>
  <c r="H211" i="1"/>
  <c r="G211" i="1"/>
  <c r="H208" i="1"/>
  <c r="G208" i="1"/>
  <c r="H207" i="1"/>
  <c r="G207" i="1"/>
  <c r="H206" i="1"/>
  <c r="G206" i="1"/>
  <c r="H203" i="1"/>
  <c r="G203" i="1"/>
  <c r="H202" i="1"/>
  <c r="G202" i="1"/>
  <c r="H201" i="1"/>
  <c r="G201" i="1"/>
  <c r="H198" i="1"/>
  <c r="G198" i="1"/>
  <c r="H197" i="1"/>
  <c r="G197" i="1"/>
  <c r="H196" i="1"/>
  <c r="H195" i="1"/>
  <c r="G195" i="1"/>
  <c r="H194" i="1"/>
  <c r="G194" i="1"/>
  <c r="H193" i="1"/>
  <c r="G193" i="1"/>
  <c r="H192" i="1"/>
  <c r="G192" i="1"/>
  <c r="H191" i="1"/>
  <c r="G191" i="1"/>
  <c r="H190" i="1"/>
  <c r="G190" i="1"/>
  <c r="H186" i="1"/>
  <c r="H185" i="1"/>
  <c r="G185" i="1"/>
  <c r="H184" i="1"/>
  <c r="G184" i="1"/>
  <c r="H180" i="1"/>
  <c r="H179" i="1"/>
  <c r="G179" i="1"/>
  <c r="H178" i="1"/>
  <c r="G178" i="1"/>
  <c r="H177" i="1"/>
  <c r="G177" i="1"/>
  <c r="H176" i="1"/>
  <c r="G176" i="1"/>
  <c r="H175" i="1"/>
  <c r="G175" i="1"/>
  <c r="H174" i="1"/>
  <c r="G174" i="1"/>
  <c r="H173" i="1"/>
  <c r="G173" i="1"/>
  <c r="H172" i="1"/>
  <c r="G172" i="1"/>
  <c r="H171" i="1"/>
  <c r="G171" i="1"/>
  <c r="H170" i="1"/>
  <c r="G170" i="1"/>
  <c r="H169" i="1"/>
  <c r="G169" i="1"/>
  <c r="H168" i="1"/>
  <c r="H167" i="1"/>
  <c r="G167" i="1"/>
  <c r="H166" i="1"/>
  <c r="H165" i="1"/>
  <c r="G165" i="1"/>
  <c r="H164" i="1"/>
  <c r="G164" i="1"/>
  <c r="H163" i="1"/>
  <c r="H162" i="1"/>
  <c r="Z436" i="8" l="1"/>
  <c r="Z435" i="8"/>
  <c r="Z434" i="8"/>
  <c r="Z433" i="8"/>
  <c r="Z432" i="8"/>
  <c r="Z431" i="8"/>
  <c r="Z430" i="8"/>
  <c r="Z429" i="8"/>
  <c r="Z428" i="8"/>
  <c r="Z427" i="8"/>
  <c r="Z426" i="8"/>
  <c r="Z425" i="8"/>
  <c r="Z424" i="8"/>
  <c r="Z423" i="8"/>
  <c r="Z422" i="8"/>
  <c r="Z421" i="8"/>
  <c r="Z420" i="8"/>
  <c r="Z419" i="8"/>
  <c r="Z418" i="8"/>
  <c r="Z417" i="8"/>
  <c r="H160" i="1" l="1"/>
  <c r="G160" i="1"/>
  <c r="A189" i="1"/>
  <c r="H189" i="1" s="1"/>
  <c r="A200" i="1"/>
  <c r="H200" i="1" s="1"/>
  <c r="A205" i="1"/>
  <c r="H205" i="1" s="1"/>
  <c r="A210" i="1"/>
  <c r="H210" i="1" s="1"/>
  <c r="BU1" i="8" l="1"/>
  <c r="BT1" i="8"/>
  <c r="A209" i="1"/>
  <c r="H209" i="1" s="1"/>
  <c r="A204" i="1"/>
  <c r="H204" i="1" s="1"/>
  <c r="C209" i="1"/>
  <c r="G209" i="1" s="1"/>
  <c r="C204" i="1"/>
  <c r="G204" i="1" s="1"/>
  <c r="C199" i="1"/>
  <c r="G199" i="1" s="1"/>
  <c r="A199" i="1"/>
  <c r="H199" i="1" s="1"/>
  <c r="A183" i="1"/>
  <c r="H183" i="1" s="1"/>
  <c r="BX43" i="8"/>
  <c r="BW43" i="8"/>
  <c r="BV43" i="8"/>
  <c r="A268" i="1" s="1"/>
  <c r="BX42" i="8"/>
  <c r="BW42" i="8"/>
  <c r="BV42" i="8"/>
  <c r="A267" i="1" s="1"/>
  <c r="BX41" i="8"/>
  <c r="BW41" i="8"/>
  <c r="BV41" i="8"/>
  <c r="A266" i="1" s="1"/>
  <c r="BX40" i="8"/>
  <c r="BW40" i="8"/>
  <c r="BV40" i="8"/>
  <c r="BX39" i="8"/>
  <c r="BW39" i="8"/>
  <c r="BV39" i="8"/>
  <c r="BX38" i="8"/>
  <c r="BW38" i="8"/>
  <c r="BV38" i="8"/>
  <c r="BX37" i="8"/>
  <c r="BW37" i="8"/>
  <c r="BV37" i="8"/>
  <c r="BX36" i="8"/>
  <c r="BW36" i="8"/>
  <c r="BV36" i="8"/>
  <c r="BX35" i="8"/>
  <c r="BW35" i="8"/>
  <c r="BV35" i="8"/>
  <c r="BX34" i="8"/>
  <c r="BW34" i="8"/>
  <c r="BV34" i="8"/>
  <c r="BX33" i="8"/>
  <c r="BW33" i="8"/>
  <c r="BV33" i="8"/>
  <c r="BX32" i="8"/>
  <c r="BW32" i="8"/>
  <c r="BV32" i="8"/>
  <c r="BX31" i="8"/>
  <c r="BW31" i="8"/>
  <c r="BV31" i="8"/>
  <c r="BX30" i="8"/>
  <c r="BW30" i="8"/>
  <c r="BV30" i="8"/>
  <c r="BX29" i="8"/>
  <c r="BW29" i="8"/>
  <c r="BV29" i="8"/>
  <c r="BX28" i="8"/>
  <c r="BW28" i="8"/>
  <c r="BV28" i="8"/>
  <c r="BX27" i="8"/>
  <c r="BW27" i="8"/>
  <c r="BV27" i="8"/>
  <c r="BX26" i="8"/>
  <c r="BW26" i="8"/>
  <c r="BV26" i="8"/>
  <c r="BX24" i="8"/>
  <c r="BW24" i="8"/>
  <c r="BV24" i="8"/>
  <c r="BX25" i="8"/>
  <c r="BW25" i="8"/>
  <c r="BV25" i="8"/>
  <c r="S106" i="8"/>
  <c r="R106" i="8"/>
  <c r="S105" i="8"/>
  <c r="R105" i="8"/>
  <c r="S104" i="8"/>
  <c r="R104" i="8"/>
  <c r="S103" i="8"/>
  <c r="R103" i="8"/>
  <c r="S102" i="8"/>
  <c r="R102" i="8"/>
  <c r="S101" i="8"/>
  <c r="R101" i="8"/>
  <c r="S100" i="8"/>
  <c r="R100" i="8"/>
  <c r="S99" i="8"/>
  <c r="R99" i="8"/>
  <c r="S98" i="8"/>
  <c r="R98" i="8"/>
  <c r="S97" i="8"/>
  <c r="R97" i="8"/>
  <c r="S96" i="8"/>
  <c r="R96" i="8"/>
  <c r="S95" i="8"/>
  <c r="R95" i="8"/>
  <c r="S94" i="8"/>
  <c r="R94" i="8"/>
  <c r="S93" i="8"/>
  <c r="R93" i="8"/>
  <c r="S92" i="8"/>
  <c r="R92" i="8"/>
  <c r="S91" i="8"/>
  <c r="R91" i="8"/>
  <c r="S90" i="8"/>
  <c r="R90" i="8"/>
  <c r="S89" i="8"/>
  <c r="R89" i="8"/>
  <c r="S88" i="8"/>
  <c r="R88" i="8"/>
  <c r="S87" i="8"/>
  <c r="R87" i="8"/>
  <c r="S86" i="8"/>
  <c r="R86" i="8"/>
  <c r="S85" i="8"/>
  <c r="R85" i="8"/>
  <c r="S84" i="8"/>
  <c r="R84" i="8"/>
  <c r="S83" i="8"/>
  <c r="R83" i="8"/>
  <c r="S82" i="8"/>
  <c r="R82" i="8"/>
  <c r="S81" i="8"/>
  <c r="R81" i="8"/>
  <c r="S80" i="8"/>
  <c r="R80" i="8"/>
  <c r="S79" i="8"/>
  <c r="R79" i="8"/>
  <c r="S78" i="8"/>
  <c r="R78" i="8"/>
  <c r="S77" i="8"/>
  <c r="R77" i="8"/>
  <c r="S76" i="8"/>
  <c r="R76" i="8"/>
  <c r="S75" i="8"/>
  <c r="R75" i="8"/>
  <c r="S74" i="8"/>
  <c r="R74" i="8"/>
  <c r="S73" i="8"/>
  <c r="R73" i="8"/>
  <c r="S72" i="8"/>
  <c r="R72" i="8"/>
  <c r="S71" i="8"/>
  <c r="R71" i="8"/>
  <c r="S70" i="8"/>
  <c r="R70" i="8"/>
  <c r="S69" i="8"/>
  <c r="R69" i="8"/>
  <c r="S68" i="8"/>
  <c r="R68" i="8"/>
  <c r="S67" i="8"/>
  <c r="R67" i="8"/>
  <c r="A250" i="1" l="1"/>
  <c r="B250" i="1" s="1"/>
  <c r="C256" i="11"/>
  <c r="C255" i="11"/>
  <c r="C254" i="11"/>
  <c r="C253" i="11"/>
  <c r="C252" i="11"/>
  <c r="C251" i="11"/>
  <c r="C250" i="11"/>
  <c r="C249" i="11"/>
  <c r="C248" i="11"/>
  <c r="C247" i="11"/>
  <c r="C246" i="11"/>
  <c r="C245" i="11"/>
  <c r="C244" i="11"/>
  <c r="C243" i="11"/>
  <c r="C242" i="11"/>
  <c r="C241" i="11"/>
  <c r="C240" i="11"/>
  <c r="C239" i="11"/>
  <c r="C238" i="11"/>
  <c r="C237" i="11"/>
  <c r="C236" i="11"/>
  <c r="C235" i="11"/>
  <c r="C234" i="11"/>
  <c r="C233" i="11"/>
  <c r="C232" i="11"/>
  <c r="C231" i="11"/>
  <c r="C230" i="11"/>
  <c r="C229" i="11"/>
  <c r="C228" i="11"/>
  <c r="C227" i="11"/>
  <c r="C226" i="11"/>
  <c r="C225" i="11"/>
  <c r="C224" i="11"/>
  <c r="C223" i="11"/>
  <c r="C222" i="11"/>
  <c r="C221" i="11"/>
  <c r="C220" i="11"/>
  <c r="C219" i="11"/>
  <c r="C218" i="11"/>
  <c r="C217" i="11"/>
  <c r="C216" i="11"/>
  <c r="C215" i="11"/>
  <c r="C214" i="11"/>
  <c r="C213" i="11"/>
  <c r="C212" i="11"/>
  <c r="C211" i="11"/>
  <c r="C210" i="11"/>
  <c r="C209"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78" i="11"/>
  <c r="C177" i="11"/>
  <c r="C176" i="11"/>
  <c r="C175" i="11"/>
  <c r="C174" i="11"/>
  <c r="C173" i="11"/>
  <c r="C172" i="11"/>
  <c r="C171" i="11"/>
  <c r="C170" i="11"/>
  <c r="C169" i="11"/>
  <c r="C168" i="11"/>
  <c r="C167" i="11"/>
  <c r="C166"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35" i="11"/>
  <c r="C134" i="11"/>
  <c r="C133" i="11"/>
  <c r="C132" i="11"/>
  <c r="C131" i="11"/>
  <c r="C130" i="11"/>
  <c r="C129" i="11"/>
  <c r="C128" i="11"/>
  <c r="C127" i="11"/>
  <c r="C126" i="11"/>
  <c r="C125" i="11"/>
  <c r="C124" i="11"/>
  <c r="C123" i="11"/>
  <c r="C122" i="1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2" i="11"/>
  <c r="C3"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A181" i="1"/>
  <c r="H181" i="1" s="1"/>
  <c r="A187" i="1"/>
  <c r="H187" i="1" s="1"/>
  <c r="A188" i="1"/>
  <c r="H188" i="1" s="1"/>
  <c r="A182" i="1"/>
  <c r="H182" i="1" s="1"/>
  <c r="C182" i="1" l="1"/>
  <c r="G182" i="1" s="1"/>
  <c r="C188" i="1"/>
  <c r="G188" i="1" s="1"/>
  <c r="C181" i="1"/>
  <c r="G181" i="1" s="1"/>
  <c r="C187" i="1"/>
  <c r="G187" i="1" s="1"/>
  <c r="A249" i="1"/>
  <c r="A251" i="1"/>
  <c r="A252" i="1"/>
  <c r="A253" i="1"/>
  <c r="A254" i="1"/>
  <c r="A255" i="1"/>
  <c r="A256" i="1"/>
  <c r="A257" i="1"/>
  <c r="A258" i="1"/>
  <c r="A259" i="1"/>
  <c r="A260" i="1"/>
  <c r="A261" i="1"/>
  <c r="A262" i="1"/>
  <c r="A263" i="1"/>
  <c r="A264" i="1"/>
  <c r="A265" i="1"/>
  <c r="B251" i="1" l="1"/>
  <c r="B252" i="1" s="1"/>
  <c r="B253" i="1" s="1"/>
  <c r="B254" i="1" s="1"/>
  <c r="B255" i="1" s="1"/>
  <c r="B256" i="1" s="1"/>
  <c r="B257" i="1" s="1"/>
  <c r="B258" i="1" s="1"/>
  <c r="B259" i="1" s="1"/>
  <c r="B260" i="1" s="1"/>
  <c r="B261" i="1" s="1"/>
  <c r="B262" i="1" s="1"/>
  <c r="B263" i="1" s="1"/>
  <c r="B264" i="1" s="1"/>
  <c r="B265" i="1" s="1"/>
  <c r="B266" i="1" s="1"/>
  <c r="B267" i="1" s="1"/>
  <c r="B268" i="1" s="1"/>
  <c r="A109" i="1"/>
  <c r="A87" i="1"/>
  <c r="A70" i="1"/>
  <c r="A48" i="1"/>
  <c r="A92" i="1"/>
  <c r="Q106" i="8"/>
  <c r="P106" i="8"/>
  <c r="Q105" i="8"/>
  <c r="P105" i="8"/>
  <c r="Q104" i="8"/>
  <c r="P104" i="8"/>
  <c r="Q103" i="8"/>
  <c r="P103" i="8"/>
  <c r="Q102" i="8"/>
  <c r="P102" i="8"/>
  <c r="Q101" i="8"/>
  <c r="P101" i="8"/>
  <c r="Q100" i="8"/>
  <c r="P100" i="8"/>
  <c r="Q99" i="8"/>
  <c r="P99" i="8"/>
  <c r="Q98" i="8"/>
  <c r="P98" i="8"/>
  <c r="Q97" i="8"/>
  <c r="P97" i="8"/>
  <c r="Q96" i="8"/>
  <c r="P96" i="8"/>
  <c r="Q95" i="8"/>
  <c r="P95" i="8"/>
  <c r="Q94" i="8"/>
  <c r="P94" i="8"/>
  <c r="Q93" i="8"/>
  <c r="P93" i="8"/>
  <c r="Q92" i="8"/>
  <c r="P92" i="8"/>
  <c r="Q91" i="8"/>
  <c r="P91" i="8"/>
  <c r="Q90" i="8"/>
  <c r="P90" i="8"/>
  <c r="Q89" i="8"/>
  <c r="P89" i="8"/>
  <c r="Q88" i="8"/>
  <c r="P88" i="8"/>
  <c r="Q87" i="8"/>
  <c r="P87" i="8"/>
  <c r="Q86" i="8"/>
  <c r="P86" i="8"/>
  <c r="Q85" i="8"/>
  <c r="P85" i="8"/>
  <c r="Q84" i="8"/>
  <c r="P84" i="8"/>
  <c r="Q83" i="8"/>
  <c r="P83" i="8"/>
  <c r="Q82" i="8"/>
  <c r="P82" i="8"/>
  <c r="Q81" i="8"/>
  <c r="P81" i="8"/>
  <c r="Q80" i="8"/>
  <c r="P80" i="8"/>
  <c r="Q79" i="8"/>
  <c r="P79" i="8"/>
  <c r="Q78" i="8"/>
  <c r="P78" i="8"/>
  <c r="Q77" i="8"/>
  <c r="P77" i="8"/>
  <c r="Q76" i="8"/>
  <c r="P76" i="8"/>
  <c r="Q75" i="8"/>
  <c r="P75" i="8"/>
  <c r="Q74" i="8"/>
  <c r="P74" i="8"/>
  <c r="Q73" i="8"/>
  <c r="P73" i="8"/>
  <c r="Q72" i="8"/>
  <c r="P72" i="8"/>
  <c r="Q71" i="8"/>
  <c r="P71" i="8"/>
  <c r="Q69" i="8"/>
  <c r="P69" i="8"/>
  <c r="Q68" i="8"/>
  <c r="P68" i="8"/>
  <c r="Q67" i="8"/>
  <c r="P67" i="8"/>
  <c r="Q70" i="8"/>
  <c r="P70" i="8"/>
  <c r="AI20" i="8"/>
  <c r="G203" i="8"/>
  <c r="C163" i="1" l="1"/>
  <c r="G163" i="1" s="1"/>
  <c r="C138" i="1"/>
  <c r="A65" i="1" l="1"/>
  <c r="A108" i="1" l="1"/>
  <c r="B162" i="1"/>
  <c r="B163" i="1" l="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D162" i="1" l="1"/>
  <c r="B184" i="1"/>
  <c r="C162" i="1"/>
  <c r="G162" i="1" s="1"/>
  <c r="C168" i="1"/>
  <c r="G168" i="1" s="1"/>
  <c r="B185" i="1" l="1"/>
  <c r="B186" i="1" s="1"/>
  <c r="B187" i="1" s="1"/>
  <c r="B188" i="1" s="1"/>
  <c r="B189" i="1" s="1"/>
  <c r="B190" i="1" s="1"/>
  <c r="C180" i="1"/>
  <c r="G180" i="1" s="1"/>
  <c r="B191" i="1" l="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C186" i="1"/>
  <c r="G186" i="1" s="1"/>
  <c r="B13" i="1"/>
  <c r="B14" i="1" s="1"/>
  <c r="B15" i="1" s="1"/>
  <c r="B16" i="1" s="1"/>
  <c r="B17" i="1" s="1"/>
  <c r="B18" i="1" s="1"/>
  <c r="B19" i="1" s="1"/>
  <c r="B20" i="1" s="1"/>
  <c r="B21" i="1" s="1"/>
  <c r="B22" i="1" s="1"/>
  <c r="B23" i="1" s="1"/>
  <c r="A94" i="1"/>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5" i="10"/>
  <c r="A93" i="1"/>
  <c r="B1051" i="1"/>
  <c r="B1052" i="1" s="1"/>
  <c r="B1053" i="1" s="1"/>
  <c r="B1054" i="1" s="1"/>
  <c r="B1055" i="1" s="1"/>
  <c r="B1047" i="1"/>
  <c r="B921" i="1"/>
  <c r="B922" i="1" s="1"/>
  <c r="B923" i="1" s="1"/>
  <c r="B924" i="1" s="1"/>
  <c r="B925" i="1" s="1"/>
  <c r="B926" i="1" s="1"/>
  <c r="B927" i="1" s="1"/>
  <c r="B928" i="1" s="1"/>
  <c r="B929" i="1" s="1"/>
  <c r="B930" i="1" s="1"/>
  <c r="B931" i="1" s="1"/>
  <c r="B932" i="1" s="1"/>
  <c r="B933" i="1" s="1"/>
  <c r="B896" i="1"/>
  <c r="B787" i="1"/>
  <c r="B788" i="1" s="1"/>
  <c r="B789" i="1" s="1"/>
  <c r="B790" i="1" s="1"/>
  <c r="B791" i="1" s="1"/>
  <c r="B677" i="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673" i="1"/>
  <c r="B669" i="1"/>
  <c r="B653" i="1"/>
  <c r="B654" i="1" s="1"/>
  <c r="B655" i="1" s="1"/>
  <c r="B656" i="1" s="1"/>
  <c r="B657" i="1" s="1"/>
  <c r="B658" i="1" s="1"/>
  <c r="B659" i="1" s="1"/>
  <c r="B660" i="1" s="1"/>
  <c r="B661" i="1" s="1"/>
  <c r="B662" i="1" s="1"/>
  <c r="B663" i="1" s="1"/>
  <c r="B664" i="1" s="1"/>
  <c r="B665" i="1" s="1"/>
  <c r="B641" i="1"/>
  <c r="B642" i="1" s="1"/>
  <c r="B643" i="1" s="1"/>
  <c r="B644" i="1" s="1"/>
  <c r="B645" i="1" s="1"/>
  <c r="B613" i="1"/>
  <c r="B614" i="1" s="1"/>
  <c r="B615" i="1" s="1"/>
  <c r="B616" i="1" s="1"/>
  <c r="B617" i="1" s="1"/>
  <c r="B618" i="1" s="1"/>
  <c r="B619" i="1" s="1"/>
  <c r="B620" i="1" s="1"/>
  <c r="B621" i="1" s="1"/>
  <c r="B622" i="1" s="1"/>
  <c r="B623" i="1" s="1"/>
  <c r="B624" i="1" s="1"/>
  <c r="B625" i="1" s="1"/>
  <c r="B597" i="1"/>
  <c r="B598" i="1" s="1"/>
  <c r="B599" i="1" s="1"/>
  <c r="B600" i="1" s="1"/>
  <c r="B601" i="1" s="1"/>
  <c r="B602" i="1" s="1"/>
  <c r="B603" i="1" s="1"/>
  <c r="B604" i="1" s="1"/>
  <c r="B605" i="1" s="1"/>
  <c r="B606" i="1" s="1"/>
  <c r="B607" i="1" s="1"/>
  <c r="B608" i="1" s="1"/>
  <c r="B609" i="1" s="1"/>
  <c r="B585" i="1"/>
  <c r="B586" i="1" s="1"/>
  <c r="B587" i="1" s="1"/>
  <c r="B588" i="1" s="1"/>
  <c r="B589" i="1" s="1"/>
  <c r="B590" i="1" s="1"/>
  <c r="B591" i="1" s="1"/>
  <c r="B592" i="1" s="1"/>
  <c r="B593" i="1" s="1"/>
  <c r="B573" i="1"/>
  <c r="B574" i="1" s="1"/>
  <c r="B575" i="1" s="1"/>
  <c r="B576" i="1" s="1"/>
  <c r="B577" i="1" s="1"/>
  <c r="B578" i="1" s="1"/>
  <c r="B579" i="1" s="1"/>
  <c r="B580" i="1" s="1"/>
  <c r="B581" i="1" s="1"/>
  <c r="B531" i="1"/>
  <c r="B532" i="1" s="1"/>
  <c r="B533" i="1" s="1"/>
  <c r="B534" i="1" s="1"/>
  <c r="B535" i="1" s="1"/>
  <c r="B536" i="1" s="1"/>
  <c r="B537" i="1" s="1"/>
  <c r="B538" i="1" s="1"/>
  <c r="B539" i="1" s="1"/>
  <c r="B540" i="1" s="1"/>
  <c r="B541" i="1" s="1"/>
  <c r="B542" i="1" s="1"/>
  <c r="B543" i="1" s="1"/>
  <c r="B513" i="1"/>
  <c r="B514" i="1" s="1"/>
  <c r="B515" i="1" s="1"/>
  <c r="B516" i="1" s="1"/>
  <c r="B517" i="1" s="1"/>
  <c r="B518" i="1" s="1"/>
  <c r="B519" i="1" s="1"/>
  <c r="B520" i="1" s="1"/>
  <c r="B521" i="1" s="1"/>
  <c r="B508" i="1"/>
  <c r="B509" i="1" s="1"/>
  <c r="B401" i="1"/>
  <c r="B402" i="1" s="1"/>
  <c r="B403" i="1" s="1"/>
  <c r="B404" i="1" s="1"/>
  <c r="B405" i="1" s="1"/>
  <c r="B406" i="1" s="1"/>
  <c r="B407" i="1" s="1"/>
  <c r="B408" i="1" s="1"/>
  <c r="B409" i="1" s="1"/>
  <c r="B346" i="1"/>
  <c r="B347" i="1" s="1"/>
  <c r="B348" i="1" s="1"/>
  <c r="B349" i="1" s="1"/>
  <c r="B350" i="1" s="1"/>
  <c r="B351" i="1" s="1"/>
  <c r="B281" i="1"/>
  <c r="B282" i="1" s="1"/>
  <c r="B283" i="1" s="1"/>
  <c r="B284" i="1" s="1"/>
  <c r="B285" i="1" s="1"/>
  <c r="B286" i="1" s="1"/>
  <c r="B287" i="1" s="1"/>
  <c r="B288" i="1" s="1"/>
  <c r="B289" i="1" s="1"/>
  <c r="B290" i="1" s="1"/>
  <c r="B8" i="1"/>
  <c r="B9" i="1" s="1"/>
  <c r="A105" i="1"/>
  <c r="A102" i="1"/>
  <c r="A107" i="1"/>
  <c r="A104" i="1"/>
  <c r="A101" i="1"/>
  <c r="A100" i="1"/>
  <c r="A99" i="1"/>
  <c r="A98" i="1"/>
  <c r="A97" i="1"/>
  <c r="A96" i="1"/>
  <c r="A95" i="1"/>
  <c r="A91" i="1"/>
  <c r="A86" i="1"/>
  <c r="A64" i="1"/>
  <c r="A63" i="1"/>
  <c r="E67" i="8"/>
  <c r="N244" i="8"/>
  <c r="N243" i="8"/>
  <c r="N242" i="8"/>
  <c r="N241" i="8"/>
  <c r="N240" i="8"/>
  <c r="N239" i="8"/>
  <c r="N238" i="8"/>
  <c r="N237" i="8"/>
  <c r="N236" i="8"/>
  <c r="N235" i="8"/>
  <c r="N234" i="8"/>
  <c r="N233" i="8"/>
  <c r="N232" i="8"/>
  <c r="N231" i="8"/>
  <c r="N230" i="8"/>
  <c r="N229" i="8"/>
  <c r="N228" i="8"/>
  <c r="N227" i="8"/>
  <c r="N226" i="8"/>
  <c r="N225" i="8"/>
  <c r="L244" i="8"/>
  <c r="L243" i="8"/>
  <c r="L242" i="8"/>
  <c r="L241" i="8"/>
  <c r="L240" i="8"/>
  <c r="L239" i="8"/>
  <c r="L238" i="8"/>
  <c r="L237" i="8"/>
  <c r="L236" i="8"/>
  <c r="L235" i="8"/>
  <c r="L234" i="8"/>
  <c r="L233" i="8"/>
  <c r="L232" i="8"/>
  <c r="L231" i="8"/>
  <c r="L230" i="8"/>
  <c r="L229" i="8"/>
  <c r="L228" i="8"/>
  <c r="L227" i="8"/>
  <c r="L226" i="8"/>
  <c r="L225" i="8"/>
  <c r="M225" i="8"/>
  <c r="L203" i="8"/>
  <c r="E236" i="8"/>
  <c r="F236" i="8"/>
  <c r="G236" i="8"/>
  <c r="L214" i="8"/>
  <c r="O244" i="8"/>
  <c r="M244" i="8"/>
  <c r="O243" i="8"/>
  <c r="M243" i="8"/>
  <c r="O242" i="8"/>
  <c r="M242" i="8"/>
  <c r="O241" i="8"/>
  <c r="M241" i="8"/>
  <c r="O240" i="8"/>
  <c r="M240" i="8"/>
  <c r="O239" i="8"/>
  <c r="M239" i="8"/>
  <c r="O238" i="8"/>
  <c r="M238" i="8"/>
  <c r="O237" i="8"/>
  <c r="M237" i="8"/>
  <c r="O236" i="8"/>
  <c r="M236" i="8"/>
  <c r="O235" i="8"/>
  <c r="M235" i="8"/>
  <c r="O234" i="8"/>
  <c r="M234" i="8"/>
  <c r="O233" i="8"/>
  <c r="M233" i="8"/>
  <c r="O232" i="8"/>
  <c r="M232" i="8"/>
  <c r="O231" i="8"/>
  <c r="M231" i="8"/>
  <c r="O230" i="8"/>
  <c r="M230" i="8"/>
  <c r="O229" i="8"/>
  <c r="M229" i="8"/>
  <c r="O228" i="8"/>
  <c r="M228" i="8"/>
  <c r="O227" i="8"/>
  <c r="M227" i="8"/>
  <c r="O226" i="8"/>
  <c r="M226" i="8"/>
  <c r="O225" i="8"/>
  <c r="O223" i="8"/>
  <c r="N223" i="8"/>
  <c r="M223" i="8"/>
  <c r="L223" i="8"/>
  <c r="O222" i="8"/>
  <c r="N222" i="8"/>
  <c r="M222" i="8"/>
  <c r="L222" i="8"/>
  <c r="O221" i="8"/>
  <c r="N221" i="8"/>
  <c r="M221" i="8"/>
  <c r="L221" i="8"/>
  <c r="O220" i="8"/>
  <c r="N220" i="8"/>
  <c r="M220" i="8"/>
  <c r="L220" i="8"/>
  <c r="O219" i="8"/>
  <c r="N219" i="8"/>
  <c r="M219" i="8"/>
  <c r="L219" i="8"/>
  <c r="O218" i="8"/>
  <c r="N218" i="8"/>
  <c r="M218" i="8"/>
  <c r="L218" i="8"/>
  <c r="O217" i="8"/>
  <c r="N217" i="8"/>
  <c r="M217" i="8"/>
  <c r="L217" i="8"/>
  <c r="O216" i="8"/>
  <c r="N216" i="8"/>
  <c r="M216" i="8"/>
  <c r="L216" i="8"/>
  <c r="O215" i="8"/>
  <c r="N215" i="8"/>
  <c r="M215" i="8"/>
  <c r="L215" i="8"/>
  <c r="O214" i="8"/>
  <c r="N214" i="8"/>
  <c r="M214" i="8"/>
  <c r="M203" i="8"/>
  <c r="M247" i="8"/>
  <c r="L247" i="8"/>
  <c r="E203" i="8"/>
  <c r="F204" i="8"/>
  <c r="G205" i="8"/>
  <c r="F67" i="8"/>
  <c r="G67" i="8"/>
  <c r="H67" i="8"/>
  <c r="I67" i="8"/>
  <c r="J67" i="8"/>
  <c r="K67" i="8"/>
  <c r="L67" i="8"/>
  <c r="M67" i="8"/>
  <c r="N67" i="8"/>
  <c r="T67" i="8"/>
  <c r="T106" i="8"/>
  <c r="N106" i="8"/>
  <c r="M106" i="8"/>
  <c r="L106" i="8"/>
  <c r="K106" i="8"/>
  <c r="J106" i="8"/>
  <c r="I106" i="8"/>
  <c r="H106" i="8"/>
  <c r="G106" i="8"/>
  <c r="F106" i="8"/>
  <c r="E106" i="8"/>
  <c r="T105" i="8"/>
  <c r="N105" i="8"/>
  <c r="M105" i="8"/>
  <c r="L105" i="8"/>
  <c r="K105" i="8"/>
  <c r="J105" i="8"/>
  <c r="I105" i="8"/>
  <c r="H105" i="8"/>
  <c r="G105" i="8"/>
  <c r="F105" i="8"/>
  <c r="E105" i="8"/>
  <c r="T104" i="8"/>
  <c r="N104" i="8"/>
  <c r="M104" i="8"/>
  <c r="L104" i="8"/>
  <c r="K104" i="8"/>
  <c r="J104" i="8"/>
  <c r="I104" i="8"/>
  <c r="H104" i="8"/>
  <c r="G104" i="8"/>
  <c r="F104" i="8"/>
  <c r="E104" i="8"/>
  <c r="T103" i="8"/>
  <c r="N103" i="8"/>
  <c r="M103" i="8"/>
  <c r="L103" i="8"/>
  <c r="K103" i="8"/>
  <c r="J103" i="8"/>
  <c r="I103" i="8"/>
  <c r="H103" i="8"/>
  <c r="G103" i="8"/>
  <c r="F103" i="8"/>
  <c r="E103" i="8"/>
  <c r="T102" i="8"/>
  <c r="N102" i="8"/>
  <c r="M102" i="8"/>
  <c r="L102" i="8"/>
  <c r="K102" i="8"/>
  <c r="J102" i="8"/>
  <c r="I102" i="8"/>
  <c r="H102" i="8"/>
  <c r="G102" i="8"/>
  <c r="F102" i="8"/>
  <c r="E102" i="8"/>
  <c r="T101" i="8"/>
  <c r="N101" i="8"/>
  <c r="M101" i="8"/>
  <c r="L101" i="8"/>
  <c r="K101" i="8"/>
  <c r="J101" i="8"/>
  <c r="I101" i="8"/>
  <c r="H101" i="8"/>
  <c r="G101" i="8"/>
  <c r="F101" i="8"/>
  <c r="E101" i="8"/>
  <c r="T100" i="8"/>
  <c r="N100" i="8"/>
  <c r="M100" i="8"/>
  <c r="L100" i="8"/>
  <c r="K100" i="8"/>
  <c r="J100" i="8"/>
  <c r="I100" i="8"/>
  <c r="H100" i="8"/>
  <c r="G100" i="8"/>
  <c r="F100" i="8"/>
  <c r="E100" i="8"/>
  <c r="T99" i="8"/>
  <c r="N99" i="8"/>
  <c r="M99" i="8"/>
  <c r="L99" i="8"/>
  <c r="K99" i="8"/>
  <c r="J99" i="8"/>
  <c r="I99" i="8"/>
  <c r="H99" i="8"/>
  <c r="G99" i="8"/>
  <c r="F99" i="8"/>
  <c r="E99" i="8"/>
  <c r="T98" i="8"/>
  <c r="N98" i="8"/>
  <c r="M98" i="8"/>
  <c r="L98" i="8"/>
  <c r="K98" i="8"/>
  <c r="J98" i="8"/>
  <c r="I98" i="8"/>
  <c r="H98" i="8"/>
  <c r="G98" i="8"/>
  <c r="F98" i="8"/>
  <c r="E98" i="8"/>
  <c r="T97" i="8"/>
  <c r="N97" i="8"/>
  <c r="M97" i="8"/>
  <c r="L97" i="8"/>
  <c r="K97" i="8"/>
  <c r="J97" i="8"/>
  <c r="I97" i="8"/>
  <c r="H97" i="8"/>
  <c r="G97" i="8"/>
  <c r="F97" i="8"/>
  <c r="E97" i="8"/>
  <c r="T96" i="8"/>
  <c r="N96" i="8"/>
  <c r="M96" i="8"/>
  <c r="L96" i="8"/>
  <c r="K96" i="8"/>
  <c r="J96" i="8"/>
  <c r="I96" i="8"/>
  <c r="H96" i="8"/>
  <c r="G96" i="8"/>
  <c r="F96" i="8"/>
  <c r="E96" i="8"/>
  <c r="T95" i="8"/>
  <c r="N95" i="8"/>
  <c r="M95" i="8"/>
  <c r="L95" i="8"/>
  <c r="K95" i="8"/>
  <c r="J95" i="8"/>
  <c r="I95" i="8"/>
  <c r="H95" i="8"/>
  <c r="G95" i="8"/>
  <c r="F95" i="8"/>
  <c r="E95" i="8"/>
  <c r="T94" i="8"/>
  <c r="N94" i="8"/>
  <c r="M94" i="8"/>
  <c r="L94" i="8"/>
  <c r="K94" i="8"/>
  <c r="J94" i="8"/>
  <c r="I94" i="8"/>
  <c r="H94" i="8"/>
  <c r="G94" i="8"/>
  <c r="F94" i="8"/>
  <c r="E94" i="8"/>
  <c r="T93" i="8"/>
  <c r="N93" i="8"/>
  <c r="M93" i="8"/>
  <c r="L93" i="8"/>
  <c r="K93" i="8"/>
  <c r="J93" i="8"/>
  <c r="I93" i="8"/>
  <c r="H93" i="8"/>
  <c r="G93" i="8"/>
  <c r="F93" i="8"/>
  <c r="E93" i="8"/>
  <c r="T92" i="8"/>
  <c r="N92" i="8"/>
  <c r="M92" i="8"/>
  <c r="L92" i="8"/>
  <c r="K92" i="8"/>
  <c r="J92" i="8"/>
  <c r="I92" i="8"/>
  <c r="H92" i="8"/>
  <c r="G92" i="8"/>
  <c r="F92" i="8"/>
  <c r="E92" i="8"/>
  <c r="T91" i="8"/>
  <c r="N91" i="8"/>
  <c r="M91" i="8"/>
  <c r="L91" i="8"/>
  <c r="K91" i="8"/>
  <c r="J91" i="8"/>
  <c r="I91" i="8"/>
  <c r="H91" i="8"/>
  <c r="G91" i="8"/>
  <c r="F91" i="8"/>
  <c r="E91" i="8"/>
  <c r="T90" i="8"/>
  <c r="N90" i="8"/>
  <c r="M90" i="8"/>
  <c r="L90" i="8"/>
  <c r="K90" i="8"/>
  <c r="J90" i="8"/>
  <c r="I90" i="8"/>
  <c r="H90" i="8"/>
  <c r="G90" i="8"/>
  <c r="F90" i="8"/>
  <c r="E90" i="8"/>
  <c r="T89" i="8"/>
  <c r="N89" i="8"/>
  <c r="M89" i="8"/>
  <c r="L89" i="8"/>
  <c r="K89" i="8"/>
  <c r="J89" i="8"/>
  <c r="I89" i="8"/>
  <c r="H89" i="8"/>
  <c r="G89" i="8"/>
  <c r="F89" i="8"/>
  <c r="E89" i="8"/>
  <c r="T88" i="8"/>
  <c r="N88" i="8"/>
  <c r="M88" i="8"/>
  <c r="L88" i="8"/>
  <c r="K88" i="8"/>
  <c r="J88" i="8"/>
  <c r="I88" i="8"/>
  <c r="H88" i="8"/>
  <c r="G88" i="8"/>
  <c r="F88" i="8"/>
  <c r="E88" i="8"/>
  <c r="T87" i="8"/>
  <c r="N87" i="8"/>
  <c r="M87" i="8"/>
  <c r="L87" i="8"/>
  <c r="K87" i="8"/>
  <c r="J87" i="8"/>
  <c r="I87" i="8"/>
  <c r="H87" i="8"/>
  <c r="G87" i="8"/>
  <c r="F87" i="8"/>
  <c r="E87" i="8"/>
  <c r="T86" i="8"/>
  <c r="N86" i="8"/>
  <c r="M86" i="8"/>
  <c r="L86" i="8"/>
  <c r="K86" i="8"/>
  <c r="J86" i="8"/>
  <c r="I86" i="8"/>
  <c r="H86" i="8"/>
  <c r="G86" i="8"/>
  <c r="F86" i="8"/>
  <c r="E86" i="8"/>
  <c r="T85" i="8"/>
  <c r="N85" i="8"/>
  <c r="M85" i="8"/>
  <c r="L85" i="8"/>
  <c r="K85" i="8"/>
  <c r="J85" i="8"/>
  <c r="I85" i="8"/>
  <c r="H85" i="8"/>
  <c r="G85" i="8"/>
  <c r="F85" i="8"/>
  <c r="E85" i="8"/>
  <c r="T84" i="8"/>
  <c r="N84" i="8"/>
  <c r="M84" i="8"/>
  <c r="L84" i="8"/>
  <c r="K84" i="8"/>
  <c r="J84" i="8"/>
  <c r="I84" i="8"/>
  <c r="H84" i="8"/>
  <c r="G84" i="8"/>
  <c r="F84" i="8"/>
  <c r="E84" i="8"/>
  <c r="T83" i="8"/>
  <c r="N83" i="8"/>
  <c r="M83" i="8"/>
  <c r="L83" i="8"/>
  <c r="K83" i="8"/>
  <c r="J83" i="8"/>
  <c r="I83" i="8"/>
  <c r="H83" i="8"/>
  <c r="G83" i="8"/>
  <c r="F83" i="8"/>
  <c r="E83" i="8"/>
  <c r="T82" i="8"/>
  <c r="N82" i="8"/>
  <c r="M82" i="8"/>
  <c r="L82" i="8"/>
  <c r="K82" i="8"/>
  <c r="J82" i="8"/>
  <c r="I82" i="8"/>
  <c r="H82" i="8"/>
  <c r="G82" i="8"/>
  <c r="F82" i="8"/>
  <c r="E82" i="8"/>
  <c r="T81" i="8"/>
  <c r="N81" i="8"/>
  <c r="M81" i="8"/>
  <c r="L81" i="8"/>
  <c r="K81" i="8"/>
  <c r="J81" i="8"/>
  <c r="I81" i="8"/>
  <c r="H81" i="8"/>
  <c r="G81" i="8"/>
  <c r="F81" i="8"/>
  <c r="E81" i="8"/>
  <c r="T80" i="8"/>
  <c r="N80" i="8"/>
  <c r="M80" i="8"/>
  <c r="L80" i="8"/>
  <c r="K80" i="8"/>
  <c r="J80" i="8"/>
  <c r="I80" i="8"/>
  <c r="H80" i="8"/>
  <c r="G80" i="8"/>
  <c r="F80" i="8"/>
  <c r="E80" i="8"/>
  <c r="T79" i="8"/>
  <c r="N79" i="8"/>
  <c r="M79" i="8"/>
  <c r="L79" i="8"/>
  <c r="K79" i="8"/>
  <c r="J79" i="8"/>
  <c r="I79" i="8"/>
  <c r="H79" i="8"/>
  <c r="G79" i="8"/>
  <c r="F79" i="8"/>
  <c r="E79" i="8"/>
  <c r="T78" i="8"/>
  <c r="N78" i="8"/>
  <c r="M78" i="8"/>
  <c r="L78" i="8"/>
  <c r="K78" i="8"/>
  <c r="J78" i="8"/>
  <c r="I78" i="8"/>
  <c r="H78" i="8"/>
  <c r="G78" i="8"/>
  <c r="F78" i="8"/>
  <c r="E78" i="8"/>
  <c r="T77" i="8"/>
  <c r="N77" i="8"/>
  <c r="M77" i="8"/>
  <c r="L77" i="8"/>
  <c r="K77" i="8"/>
  <c r="J77" i="8"/>
  <c r="I77" i="8"/>
  <c r="H77" i="8"/>
  <c r="G77" i="8"/>
  <c r="F77" i="8"/>
  <c r="E77" i="8"/>
  <c r="T76" i="8"/>
  <c r="N76" i="8"/>
  <c r="M76" i="8"/>
  <c r="L76" i="8"/>
  <c r="K76" i="8"/>
  <c r="J76" i="8"/>
  <c r="I76" i="8"/>
  <c r="H76" i="8"/>
  <c r="G76" i="8"/>
  <c r="F76" i="8"/>
  <c r="E76" i="8"/>
  <c r="T75" i="8"/>
  <c r="N75" i="8"/>
  <c r="M75" i="8"/>
  <c r="L75" i="8"/>
  <c r="K75" i="8"/>
  <c r="J75" i="8"/>
  <c r="I75" i="8"/>
  <c r="H75" i="8"/>
  <c r="G75" i="8"/>
  <c r="F75" i="8"/>
  <c r="E75" i="8"/>
  <c r="T74" i="8"/>
  <c r="N74" i="8"/>
  <c r="M74" i="8"/>
  <c r="L74" i="8"/>
  <c r="K74" i="8"/>
  <c r="J74" i="8"/>
  <c r="I74" i="8"/>
  <c r="H74" i="8"/>
  <c r="G74" i="8"/>
  <c r="F74" i="8"/>
  <c r="E74" i="8"/>
  <c r="T73" i="8"/>
  <c r="N73" i="8"/>
  <c r="M73" i="8"/>
  <c r="L73" i="8"/>
  <c r="K73" i="8"/>
  <c r="J73" i="8"/>
  <c r="I73" i="8"/>
  <c r="H73" i="8"/>
  <c r="G73" i="8"/>
  <c r="F73" i="8"/>
  <c r="E73" i="8"/>
  <c r="T72" i="8"/>
  <c r="N72" i="8"/>
  <c r="M72" i="8"/>
  <c r="L72" i="8"/>
  <c r="K72" i="8"/>
  <c r="J72" i="8"/>
  <c r="I72" i="8"/>
  <c r="H72" i="8"/>
  <c r="G72" i="8"/>
  <c r="F72" i="8"/>
  <c r="E72" i="8"/>
  <c r="T71" i="8"/>
  <c r="N71" i="8"/>
  <c r="M71" i="8"/>
  <c r="L71" i="8"/>
  <c r="K71" i="8"/>
  <c r="J71" i="8"/>
  <c r="I71" i="8"/>
  <c r="H71" i="8"/>
  <c r="G71" i="8"/>
  <c r="F71" i="8"/>
  <c r="E71" i="8"/>
  <c r="T70" i="8"/>
  <c r="N70" i="8"/>
  <c r="M70" i="8"/>
  <c r="L70" i="8"/>
  <c r="K70" i="8"/>
  <c r="J70" i="8"/>
  <c r="I70" i="8"/>
  <c r="H70" i="8"/>
  <c r="G70" i="8"/>
  <c r="F70" i="8"/>
  <c r="E70" i="8"/>
  <c r="T69" i="8"/>
  <c r="N69" i="8"/>
  <c r="M69" i="8"/>
  <c r="L69" i="8"/>
  <c r="K69" i="8"/>
  <c r="J69" i="8"/>
  <c r="I69" i="8"/>
  <c r="H69" i="8"/>
  <c r="G69" i="8"/>
  <c r="F69" i="8"/>
  <c r="E69" i="8"/>
  <c r="T68" i="8"/>
  <c r="N68" i="8"/>
  <c r="M68" i="8"/>
  <c r="L68" i="8"/>
  <c r="K68" i="8"/>
  <c r="J68" i="8"/>
  <c r="I68" i="8"/>
  <c r="H68" i="8"/>
  <c r="G68" i="8"/>
  <c r="F68" i="8"/>
  <c r="E68" i="8"/>
  <c r="M185" i="8"/>
  <c r="M189" i="8" s="1"/>
  <c r="L185" i="8"/>
  <c r="L189" i="8" s="1"/>
  <c r="K185" i="8"/>
  <c r="F185" i="8" s="1"/>
  <c r="J185" i="8"/>
  <c r="J189" i="8" s="1"/>
  <c r="J193" i="8" s="1"/>
  <c r="J197" i="8" s="1"/>
  <c r="J201" i="8" s="1"/>
  <c r="M184" i="8"/>
  <c r="H184" i="8" s="1"/>
  <c r="L184" i="8"/>
  <c r="G184" i="8" s="1"/>
  <c r="K184" i="8"/>
  <c r="F184" i="8" s="1"/>
  <c r="J184" i="8"/>
  <c r="J188" i="8" s="1"/>
  <c r="J192" i="8" s="1"/>
  <c r="J196" i="8" s="1"/>
  <c r="E196" i="8" s="1"/>
  <c r="M183" i="8"/>
  <c r="M187" i="8" s="1"/>
  <c r="L183" i="8"/>
  <c r="L187" i="8" s="1"/>
  <c r="G187" i="8" s="1"/>
  <c r="K183" i="8"/>
  <c r="K187" i="8" s="1"/>
  <c r="F187" i="8" s="1"/>
  <c r="J183" i="8"/>
  <c r="E183" i="8" s="1"/>
  <c r="M182" i="8"/>
  <c r="M186" i="8" s="1"/>
  <c r="M190" i="8" s="1"/>
  <c r="M194" i="8" s="1"/>
  <c r="L182" i="8"/>
  <c r="L186" i="8" s="1"/>
  <c r="G186" i="8" s="1"/>
  <c r="K182" i="8"/>
  <c r="K186" i="8" s="1"/>
  <c r="J182" i="8"/>
  <c r="J186" i="8" s="1"/>
  <c r="E186" i="8" s="1"/>
  <c r="H181" i="8"/>
  <c r="G181" i="8"/>
  <c r="F181" i="8"/>
  <c r="E181" i="8"/>
  <c r="H180" i="8"/>
  <c r="G180" i="8"/>
  <c r="F180" i="8"/>
  <c r="H179" i="8"/>
  <c r="G179" i="8"/>
  <c r="F179" i="8"/>
  <c r="E179" i="8"/>
  <c r="H178" i="8"/>
  <c r="G178" i="8"/>
  <c r="F178" i="8"/>
  <c r="E178" i="8"/>
  <c r="M140" i="8"/>
  <c r="M144" i="8" s="1"/>
  <c r="M148" i="8" s="1"/>
  <c r="H148" i="8" s="1"/>
  <c r="L140" i="8"/>
  <c r="L144" i="8" s="1"/>
  <c r="L148" i="8" s="1"/>
  <c r="K140" i="8"/>
  <c r="K144" i="8" s="1"/>
  <c r="F144" i="8" s="1"/>
  <c r="J140" i="8"/>
  <c r="J144" i="8" s="1"/>
  <c r="E144" i="8" s="1"/>
  <c r="M139" i="8"/>
  <c r="M143" i="8" s="1"/>
  <c r="L139" i="8"/>
  <c r="L143" i="8" s="1"/>
  <c r="K139" i="8"/>
  <c r="F139" i="8" s="1"/>
  <c r="J139" i="8"/>
  <c r="M138" i="8"/>
  <c r="M142" i="8" s="1"/>
  <c r="H142" i="8" s="1"/>
  <c r="L138" i="8"/>
  <c r="L142" i="8" s="1"/>
  <c r="K138" i="8"/>
  <c r="F138" i="8" s="1"/>
  <c r="J138" i="8"/>
  <c r="J142" i="8" s="1"/>
  <c r="M137" i="8"/>
  <c r="M141" i="8" s="1"/>
  <c r="H141" i="8" s="1"/>
  <c r="L137" i="8"/>
  <c r="L141" i="8" s="1"/>
  <c r="K137" i="8"/>
  <c r="K141" i="8" s="1"/>
  <c r="K145" i="8" s="1"/>
  <c r="F145" i="8" s="1"/>
  <c r="J137" i="8"/>
  <c r="J141" i="8" s="1"/>
  <c r="J145" i="8" s="1"/>
  <c r="J149" i="8" s="1"/>
  <c r="AI26" i="8"/>
  <c r="AI25" i="8"/>
  <c r="G109" i="8" s="1"/>
  <c r="AI22" i="8"/>
  <c r="AI7" i="8"/>
  <c r="E135" i="8" s="1"/>
  <c r="AI6" i="8"/>
  <c r="H134" i="8" s="1"/>
  <c r="AI5" i="8"/>
  <c r="G134" i="8" s="1"/>
  <c r="AI4" i="8"/>
  <c r="F134" i="8" s="1"/>
  <c r="E134" i="8"/>
  <c r="H133" i="8"/>
  <c r="G133" i="8"/>
  <c r="F133" i="8"/>
  <c r="E133" i="8"/>
  <c r="M115" i="8"/>
  <c r="M119" i="8" s="1"/>
  <c r="M123" i="8" s="1"/>
  <c r="L115" i="8"/>
  <c r="L119" i="8" s="1"/>
  <c r="L123" i="8" s="1"/>
  <c r="G123" i="8" s="1"/>
  <c r="K115" i="8"/>
  <c r="K119" i="8" s="1"/>
  <c r="K123" i="8" s="1"/>
  <c r="F123" i="8" s="1"/>
  <c r="J115" i="8"/>
  <c r="E115" i="8" s="1"/>
  <c r="M114" i="8"/>
  <c r="H114" i="8" s="1"/>
  <c r="L114" i="8"/>
  <c r="L118" i="8" s="1"/>
  <c r="K114" i="8"/>
  <c r="F114" i="8" s="1"/>
  <c r="J114" i="8"/>
  <c r="J118" i="8" s="1"/>
  <c r="E118" i="8" s="1"/>
  <c r="M113" i="8"/>
  <c r="M117" i="8" s="1"/>
  <c r="M121" i="8" s="1"/>
  <c r="H121" i="8" s="1"/>
  <c r="L113" i="8"/>
  <c r="L117" i="8" s="1"/>
  <c r="L121" i="8" s="1"/>
  <c r="L125" i="8" s="1"/>
  <c r="G125" i="8" s="1"/>
  <c r="K113" i="8"/>
  <c r="K117" i="8" s="1"/>
  <c r="K121" i="8" s="1"/>
  <c r="J113" i="8"/>
  <c r="J117" i="8" s="1"/>
  <c r="J121" i="8" s="1"/>
  <c r="J125" i="8" s="1"/>
  <c r="J129" i="8" s="1"/>
  <c r="M112" i="8"/>
  <c r="M116" i="8" s="1"/>
  <c r="L112" i="8"/>
  <c r="L116" i="8" s="1"/>
  <c r="K112" i="8"/>
  <c r="K116" i="8" s="1"/>
  <c r="J112" i="8"/>
  <c r="J116" i="8" s="1"/>
  <c r="H111" i="8"/>
  <c r="F111" i="8"/>
  <c r="E111" i="8"/>
  <c r="G110" i="8"/>
  <c r="F110" i="8"/>
  <c r="H109" i="8"/>
  <c r="E109" i="8"/>
  <c r="H108" i="8"/>
  <c r="G108" i="8"/>
  <c r="F108" i="8"/>
  <c r="E108" i="8"/>
  <c r="O212" i="8"/>
  <c r="N212" i="8"/>
  <c r="M212" i="8"/>
  <c r="L212" i="8"/>
  <c r="O211" i="8"/>
  <c r="N211" i="8"/>
  <c r="M211" i="8"/>
  <c r="L211" i="8"/>
  <c r="O210" i="8"/>
  <c r="N210" i="8"/>
  <c r="M210" i="8"/>
  <c r="L210" i="8"/>
  <c r="O209" i="8"/>
  <c r="N209" i="8"/>
  <c r="M209" i="8"/>
  <c r="L209" i="8"/>
  <c r="O208" i="8"/>
  <c r="N208" i="8"/>
  <c r="M208" i="8"/>
  <c r="L208" i="8"/>
  <c r="O207" i="8"/>
  <c r="N207" i="8"/>
  <c r="M207" i="8"/>
  <c r="L207" i="8"/>
  <c r="O206" i="8"/>
  <c r="N206" i="8"/>
  <c r="M206" i="8"/>
  <c r="L206" i="8"/>
  <c r="O205" i="8"/>
  <c r="N205" i="8"/>
  <c r="M205" i="8"/>
  <c r="L205" i="8"/>
  <c r="O204" i="8"/>
  <c r="N204" i="8"/>
  <c r="M204" i="8"/>
  <c r="L204" i="8"/>
  <c r="O203" i="8"/>
  <c r="N203" i="8"/>
  <c r="M261" i="8"/>
  <c r="M260" i="8"/>
  <c r="M256" i="8"/>
  <c r="O256" i="8"/>
  <c r="M255" i="8"/>
  <c r="O255" i="8"/>
  <c r="M254" i="8"/>
  <c r="O254" i="8"/>
  <c r="M253" i="8"/>
  <c r="O253" i="8"/>
  <c r="M252" i="8"/>
  <c r="O252" i="8"/>
  <c r="M251" i="8"/>
  <c r="O251" i="8"/>
  <c r="M250" i="8"/>
  <c r="O250" i="8"/>
  <c r="M249" i="8"/>
  <c r="O249" i="8"/>
  <c r="M248" i="8"/>
  <c r="O248" i="8"/>
  <c r="O247" i="8"/>
  <c r="O266" i="8"/>
  <c r="N266" i="8"/>
  <c r="M266" i="8"/>
  <c r="L266" i="8"/>
  <c r="O265" i="8"/>
  <c r="N265" i="8"/>
  <c r="M265" i="8"/>
  <c r="L265" i="8"/>
  <c r="O264" i="8"/>
  <c r="N264" i="8"/>
  <c r="M264" i="8"/>
  <c r="L264" i="8"/>
  <c r="O263" i="8"/>
  <c r="N263" i="8"/>
  <c r="M263" i="8"/>
  <c r="L263" i="8"/>
  <c r="O262" i="8"/>
  <c r="N262" i="8"/>
  <c r="M262" i="8"/>
  <c r="L262" i="8"/>
  <c r="O261" i="8"/>
  <c r="N261" i="8"/>
  <c r="L261" i="8"/>
  <c r="O260" i="8"/>
  <c r="N260" i="8"/>
  <c r="L260" i="8"/>
  <c r="O259" i="8"/>
  <c r="N259" i="8"/>
  <c r="M259" i="8"/>
  <c r="L259" i="8"/>
  <c r="O258" i="8"/>
  <c r="N258" i="8"/>
  <c r="M258" i="8"/>
  <c r="L258" i="8"/>
  <c r="O257" i="8"/>
  <c r="N257" i="8"/>
  <c r="M257" i="8"/>
  <c r="L257" i="8"/>
  <c r="N256" i="8"/>
  <c r="L256" i="8"/>
  <c r="N255" i="8"/>
  <c r="L255" i="8"/>
  <c r="N254" i="8"/>
  <c r="L254" i="8"/>
  <c r="N253" i="8"/>
  <c r="L253" i="8"/>
  <c r="N252" i="8"/>
  <c r="L252" i="8"/>
  <c r="N251" i="8"/>
  <c r="L251" i="8"/>
  <c r="N250" i="8"/>
  <c r="L250" i="8"/>
  <c r="N249" i="8"/>
  <c r="L249" i="8"/>
  <c r="N248" i="8"/>
  <c r="L248" i="8"/>
  <c r="N247" i="8"/>
  <c r="H207" i="8"/>
  <c r="G207" i="8"/>
  <c r="F207" i="8"/>
  <c r="E207" i="8"/>
  <c r="H206" i="8"/>
  <c r="G206" i="8"/>
  <c r="F206" i="8"/>
  <c r="E206" i="8"/>
  <c r="H205" i="8"/>
  <c r="F205" i="8"/>
  <c r="E205" i="8"/>
  <c r="H204" i="8"/>
  <c r="G204" i="8"/>
  <c r="E204" i="8"/>
  <c r="H203" i="8"/>
  <c r="F203" i="8"/>
  <c r="H245" i="8"/>
  <c r="H244" i="8"/>
  <c r="H243" i="8"/>
  <c r="H242" i="8"/>
  <c r="H241" i="8"/>
  <c r="H240" i="8"/>
  <c r="H239" i="8"/>
  <c r="H238" i="8"/>
  <c r="H237" i="8"/>
  <c r="H236" i="8"/>
  <c r="F245" i="8"/>
  <c r="E245" i="8"/>
  <c r="G244" i="8"/>
  <c r="F244" i="8"/>
  <c r="E244" i="8"/>
  <c r="G243" i="8"/>
  <c r="F243" i="8"/>
  <c r="E243" i="8"/>
  <c r="G242" i="8"/>
  <c r="F242" i="8"/>
  <c r="E242" i="8"/>
  <c r="G241" i="8"/>
  <c r="F241" i="8"/>
  <c r="E241" i="8"/>
  <c r="G240" i="8"/>
  <c r="F240" i="8"/>
  <c r="E240" i="8"/>
  <c r="G239" i="8"/>
  <c r="F239" i="8"/>
  <c r="E239" i="8"/>
  <c r="G238" i="8"/>
  <c r="F238" i="8"/>
  <c r="E238" i="8"/>
  <c r="G237" i="8"/>
  <c r="F237" i="8"/>
  <c r="E237" i="8"/>
  <c r="AI27" i="8"/>
  <c r="H110" i="8" s="1"/>
  <c r="AI42" i="8"/>
  <c r="AI41" i="8"/>
  <c r="AI40" i="8"/>
  <c r="F109" i="8"/>
  <c r="AI38" i="8"/>
  <c r="AI30" i="8"/>
  <c r="J26" i="9"/>
  <c r="J25" i="9"/>
  <c r="A888" i="1"/>
  <c r="J24" i="9"/>
  <c r="J23" i="9"/>
  <c r="J22" i="9"/>
  <c r="A885" i="1"/>
  <c r="J21" i="9"/>
  <c r="A884" i="1"/>
  <c r="J20" i="9"/>
  <c r="A883" i="1"/>
  <c r="J19" i="9"/>
  <c r="J18" i="9"/>
  <c r="J17" i="9"/>
  <c r="A880" i="1"/>
  <c r="J16" i="9"/>
  <c r="A879" i="1"/>
  <c r="J15" i="9"/>
  <c r="A878" i="1"/>
  <c r="J14" i="9"/>
  <c r="J13" i="9"/>
  <c r="A876" i="1"/>
  <c r="J12" i="9"/>
  <c r="A875" i="1"/>
  <c r="J11" i="9"/>
  <c r="J10" i="9"/>
  <c r="J9" i="9"/>
  <c r="A872" i="1"/>
  <c r="J8" i="9"/>
  <c r="A871" i="1"/>
  <c r="J7" i="9"/>
  <c r="A870" i="1"/>
  <c r="J6" i="9"/>
  <c r="J5" i="9"/>
  <c r="A868" i="1"/>
  <c r="J4" i="9"/>
  <c r="A867" i="1"/>
  <c r="J3" i="9"/>
  <c r="I26" i="9"/>
  <c r="I25" i="9"/>
  <c r="A864" i="1"/>
  <c r="I24" i="9"/>
  <c r="A863" i="1"/>
  <c r="I23" i="9"/>
  <c r="A862" i="1"/>
  <c r="I22" i="9"/>
  <c r="I21" i="9"/>
  <c r="A860" i="1"/>
  <c r="I20" i="9"/>
  <c r="A859" i="1"/>
  <c r="I19" i="9"/>
  <c r="A858" i="1"/>
  <c r="I18" i="9"/>
  <c r="A857" i="1"/>
  <c r="I17" i="9"/>
  <c r="A856" i="1"/>
  <c r="I16" i="9"/>
  <c r="I15" i="9"/>
  <c r="A854" i="1"/>
  <c r="I14" i="9"/>
  <c r="A853" i="1"/>
  <c r="I13" i="9"/>
  <c r="A852" i="1"/>
  <c r="I12" i="9"/>
  <c r="I11" i="9"/>
  <c r="A850" i="1"/>
  <c r="I10" i="9"/>
  <c r="A849" i="1"/>
  <c r="I9" i="9"/>
  <c r="A848" i="1"/>
  <c r="I8" i="9"/>
  <c r="A847" i="1"/>
  <c r="I7" i="9"/>
  <c r="A846" i="1"/>
  <c r="I6" i="9"/>
  <c r="A845" i="1"/>
  <c r="I5" i="9"/>
  <c r="A844" i="1"/>
  <c r="I4" i="9"/>
  <c r="I3" i="9"/>
  <c r="A842" i="1"/>
  <c r="H26" i="9"/>
  <c r="H25" i="9"/>
  <c r="A840" i="1"/>
  <c r="H24" i="9"/>
  <c r="A839" i="1"/>
  <c r="H23" i="9"/>
  <c r="H22" i="9"/>
  <c r="A837" i="1"/>
  <c r="H21" i="9"/>
  <c r="A836" i="1"/>
  <c r="H20" i="9"/>
  <c r="H19" i="9"/>
  <c r="A834" i="1"/>
  <c r="H18" i="9"/>
  <c r="H17" i="9"/>
  <c r="A832" i="1"/>
  <c r="H16" i="9"/>
  <c r="A831" i="1"/>
  <c r="H15" i="9"/>
  <c r="H14" i="9"/>
  <c r="H13" i="9"/>
  <c r="A828" i="1"/>
  <c r="H12" i="9"/>
  <c r="H11" i="9"/>
  <c r="A826" i="1"/>
  <c r="H10" i="9"/>
  <c r="A825" i="1"/>
  <c r="H9" i="9"/>
  <c r="A824" i="1"/>
  <c r="H8" i="9"/>
  <c r="H7" i="9"/>
  <c r="H6" i="9"/>
  <c r="A821" i="1"/>
  <c r="H5" i="9"/>
  <c r="A820" i="1"/>
  <c r="H4" i="9"/>
  <c r="A819" i="1"/>
  <c r="H3" i="9"/>
  <c r="G26" i="9"/>
  <c r="G25" i="9"/>
  <c r="A816" i="1"/>
  <c r="G24" i="9"/>
  <c r="A815" i="1"/>
  <c r="G23" i="9"/>
  <c r="G22" i="9"/>
  <c r="A813" i="1"/>
  <c r="G21" i="9"/>
  <c r="A812" i="1"/>
  <c r="G20" i="9"/>
  <c r="A811" i="1"/>
  <c r="G19" i="9"/>
  <c r="A810" i="1"/>
  <c r="G18" i="9"/>
  <c r="A809" i="1"/>
  <c r="G17" i="9"/>
  <c r="A808" i="1"/>
  <c r="G16" i="9"/>
  <c r="G15" i="9"/>
  <c r="A806" i="1"/>
  <c r="G14" i="9"/>
  <c r="G13" i="9"/>
  <c r="A804" i="1"/>
  <c r="G12" i="9"/>
  <c r="A803" i="1"/>
  <c r="G11" i="9"/>
  <c r="A802" i="1"/>
  <c r="G10" i="9"/>
  <c r="A801" i="1"/>
  <c r="G9" i="9"/>
  <c r="A800" i="1"/>
  <c r="G8" i="9"/>
  <c r="A799" i="1"/>
  <c r="G7" i="9"/>
  <c r="G6" i="9"/>
  <c r="G5" i="9"/>
  <c r="A796" i="1"/>
  <c r="G4" i="9"/>
  <c r="G3" i="9"/>
  <c r="A794" i="1"/>
  <c r="B795" i="1" s="1"/>
  <c r="A908" i="1"/>
  <c r="A902" i="1"/>
  <c r="A905" i="1"/>
  <c r="A899" i="1"/>
  <c r="B900" i="1" s="1"/>
  <c r="B901" i="1" s="1"/>
  <c r="B902" i="1" s="1"/>
  <c r="A889" i="1"/>
  <c r="A887" i="1"/>
  <c r="A886" i="1"/>
  <c r="A882" i="1"/>
  <c r="A881" i="1"/>
  <c r="A877" i="1"/>
  <c r="A874" i="1"/>
  <c r="A873" i="1"/>
  <c r="A869" i="1"/>
  <c r="A866" i="1"/>
  <c r="A865" i="1"/>
  <c r="A861" i="1"/>
  <c r="A855" i="1"/>
  <c r="A851" i="1"/>
  <c r="A843" i="1"/>
  <c r="A841" i="1"/>
  <c r="A838" i="1"/>
  <c r="A835" i="1"/>
  <c r="A833" i="1"/>
  <c r="A830" i="1"/>
  <c r="A829" i="1"/>
  <c r="A827" i="1"/>
  <c r="A823" i="1"/>
  <c r="A822" i="1"/>
  <c r="A818" i="1"/>
  <c r="A817" i="1"/>
  <c r="A814" i="1"/>
  <c r="A807" i="1"/>
  <c r="A805" i="1"/>
  <c r="A798" i="1"/>
  <c r="A797" i="1"/>
  <c r="A795"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B413" i="1" s="1"/>
  <c r="AI31" i="8"/>
  <c r="AI39" i="8"/>
  <c r="AI14" i="8"/>
  <c r="H136" i="8" s="1"/>
  <c r="AI23" i="8"/>
  <c r="AI32" i="8"/>
  <c r="AI8" i="8"/>
  <c r="F135" i="8" s="1"/>
  <c r="AI15" i="8"/>
  <c r="AI33" i="8"/>
  <c r="AI9" i="8"/>
  <c r="G135" i="8" s="1"/>
  <c r="AI16" i="8"/>
  <c r="AI34" i="8"/>
  <c r="AI10" i="8"/>
  <c r="H135" i="8" s="1"/>
  <c r="AI17" i="8"/>
  <c r="AI35" i="8"/>
  <c r="AI11" i="8"/>
  <c r="E136" i="8" s="1"/>
  <c r="AI18" i="8"/>
  <c r="AI24" i="8"/>
  <c r="E110" i="8" s="1"/>
  <c r="AI28" i="8"/>
  <c r="G111" i="8" s="1"/>
  <c r="AI36" i="8"/>
  <c r="AI12" i="8"/>
  <c r="F136" i="8" s="1"/>
  <c r="AI19" i="8"/>
  <c r="AI21" i="8"/>
  <c r="AI29" i="8"/>
  <c r="AI37" i="8"/>
  <c r="AI43" i="8"/>
  <c r="AI13" i="8"/>
  <c r="G136" i="8" s="1"/>
  <c r="A51" i="1"/>
  <c r="A47" i="1"/>
  <c r="A53" i="1"/>
  <c r="A49" i="1"/>
  <c r="A55" i="1"/>
  <c r="A57" i="1"/>
  <c r="I28" i="10"/>
  <c r="I19" i="10"/>
  <c r="G112" i="8"/>
  <c r="G116" i="8"/>
  <c r="L120" i="8"/>
  <c r="L124" i="8" s="1"/>
  <c r="B24" i="1" l="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C196" i="1"/>
  <c r="G196" i="1" s="1"/>
  <c r="E140" i="8"/>
  <c r="E201" i="8"/>
  <c r="F183" i="8"/>
  <c r="E180" i="8"/>
  <c r="F140" i="8"/>
  <c r="A54" i="1"/>
  <c r="A52" i="1"/>
  <c r="A61" i="1"/>
  <c r="A58" i="1"/>
  <c r="A60" i="1"/>
  <c r="A56" i="1"/>
  <c r="H183" i="8"/>
  <c r="E113" i="8"/>
  <c r="O103" i="8"/>
  <c r="A1040" i="1" s="1"/>
  <c r="O95" i="8"/>
  <c r="A1032" i="1" s="1"/>
  <c r="O87" i="8"/>
  <c r="A1024" i="1" s="1"/>
  <c r="O79" i="8"/>
  <c r="O71" i="8"/>
  <c r="O100" i="8"/>
  <c r="A1037" i="1" s="1"/>
  <c r="O92" i="8"/>
  <c r="O84" i="8"/>
  <c r="A1021" i="1" s="1"/>
  <c r="O76" i="8"/>
  <c r="O67" i="8"/>
  <c r="O73" i="8"/>
  <c r="A1010" i="1" s="1"/>
  <c r="O70" i="8"/>
  <c r="O105" i="8"/>
  <c r="O97" i="8"/>
  <c r="O89" i="8"/>
  <c r="A1026" i="1" s="1"/>
  <c r="O81" i="8"/>
  <c r="A1018" i="1" s="1"/>
  <c r="O88" i="8"/>
  <c r="O102" i="8"/>
  <c r="O94" i="8"/>
  <c r="O86" i="8"/>
  <c r="A1023" i="1" s="1"/>
  <c r="O78" i="8"/>
  <c r="O69" i="8"/>
  <c r="O99" i="8"/>
  <c r="O91" i="8"/>
  <c r="O83" i="8"/>
  <c r="O75" i="8"/>
  <c r="O104" i="8"/>
  <c r="A1041" i="1" s="1"/>
  <c r="O96" i="8"/>
  <c r="O101" i="8"/>
  <c r="O93" i="8"/>
  <c r="O85" i="8"/>
  <c r="A1022" i="1" s="1"/>
  <c r="O77" i="8"/>
  <c r="A1014" i="1" s="1"/>
  <c r="O68" i="8"/>
  <c r="O106" i="8"/>
  <c r="A1043" i="1" s="1"/>
  <c r="O98" i="8"/>
  <c r="O90" i="8"/>
  <c r="A1027" i="1" s="1"/>
  <c r="O82" i="8"/>
  <c r="O74" i="8"/>
  <c r="O80" i="8"/>
  <c r="O72" i="8"/>
  <c r="E189" i="8"/>
  <c r="E138" i="8"/>
  <c r="J148" i="8"/>
  <c r="E148" i="8" s="1"/>
  <c r="K118" i="8"/>
  <c r="F118" i="8" s="1"/>
  <c r="H115" i="8"/>
  <c r="A758" i="1"/>
  <c r="B759" i="1" s="1"/>
  <c r="G138" i="8"/>
  <c r="A80" i="1"/>
  <c r="A75" i="1"/>
  <c r="L190" i="8"/>
  <c r="L194" i="8" s="1"/>
  <c r="L198" i="8" s="1"/>
  <c r="G198" i="8" s="1"/>
  <c r="E185" i="8"/>
  <c r="J190" i="8"/>
  <c r="E190" i="8" s="1"/>
  <c r="F112" i="8"/>
  <c r="G114" i="8"/>
  <c r="K149" i="8"/>
  <c r="F149" i="8" s="1"/>
  <c r="G121" i="8"/>
  <c r="G113" i="8"/>
  <c r="G115" i="8"/>
  <c r="G117" i="8"/>
  <c r="K143" i="8"/>
  <c r="F143" i="8" s="1"/>
  <c r="F141" i="8"/>
  <c r="F137" i="8"/>
  <c r="A772" i="1"/>
  <c r="A962" i="1"/>
  <c r="A764" i="1"/>
  <c r="G120" i="8"/>
  <c r="H117" i="8"/>
  <c r="H182" i="8"/>
  <c r="G139" i="8"/>
  <c r="H113" i="8"/>
  <c r="A943" i="1"/>
  <c r="A958" i="1"/>
  <c r="A762" i="1"/>
  <c r="M188" i="8"/>
  <c r="M192" i="8" s="1"/>
  <c r="H192" i="8" s="1"/>
  <c r="G182" i="8"/>
  <c r="L188" i="8"/>
  <c r="G188" i="8" s="1"/>
  <c r="G185" i="8"/>
  <c r="H112" i="8"/>
  <c r="G140" i="8"/>
  <c r="E137" i="8"/>
  <c r="E192" i="8"/>
  <c r="E184" i="8"/>
  <c r="A552" i="1" s="1"/>
  <c r="E188" i="8"/>
  <c r="E182" i="8"/>
  <c r="A968" i="1"/>
  <c r="B969" i="1" s="1"/>
  <c r="A69" i="1"/>
  <c r="A82" i="1"/>
  <c r="A73" i="1"/>
  <c r="A85" i="1"/>
  <c r="E117" i="8"/>
  <c r="A74" i="1"/>
  <c r="A71" i="1"/>
  <c r="A72" i="1"/>
  <c r="A76" i="1"/>
  <c r="A83" i="1"/>
  <c r="A77" i="1"/>
  <c r="A78" i="1"/>
  <c r="A50" i="1"/>
  <c r="A79" i="1"/>
  <c r="A984" i="1"/>
  <c r="H138" i="8"/>
  <c r="E129" i="8"/>
  <c r="E141" i="8"/>
  <c r="A766" i="1"/>
  <c r="A770" i="1"/>
  <c r="G142" i="8"/>
  <c r="L146" i="8"/>
  <c r="L150" i="8" s="1"/>
  <c r="L154" i="8" s="1"/>
  <c r="L158" i="8" s="1"/>
  <c r="G158" i="8" s="1"/>
  <c r="J153" i="8"/>
  <c r="J157" i="8" s="1"/>
  <c r="E157" i="8" s="1"/>
  <c r="E149" i="8"/>
  <c r="E145" i="8"/>
  <c r="K148" i="8"/>
  <c r="A956" i="1"/>
  <c r="A945" i="1"/>
  <c r="A947" i="1"/>
  <c r="A949" i="1"/>
  <c r="A964" i="1"/>
  <c r="A942" i="1"/>
  <c r="B943" i="1" s="1"/>
  <c r="A760" i="1"/>
  <c r="A776" i="1"/>
  <c r="A646" i="1"/>
  <c r="A649" i="1"/>
  <c r="A995" i="1"/>
  <c r="A997" i="1"/>
  <c r="A972" i="1"/>
  <c r="F113" i="8"/>
  <c r="A775" i="1"/>
  <c r="A988" i="1"/>
  <c r="C147" i="1"/>
  <c r="M147" i="8"/>
  <c r="M151" i="8" s="1"/>
  <c r="H151" i="8" s="1"/>
  <c r="H143" i="8"/>
  <c r="L193" i="8"/>
  <c r="G193" i="8" s="1"/>
  <c r="G189" i="8"/>
  <c r="F186" i="8"/>
  <c r="K190" i="8"/>
  <c r="F190" i="8" s="1"/>
  <c r="J200" i="8"/>
  <c r="E200" i="8" s="1"/>
  <c r="A960" i="1"/>
  <c r="M145" i="8"/>
  <c r="H145" i="8" s="1"/>
  <c r="H119" i="8"/>
  <c r="A951" i="1"/>
  <c r="K189" i="8"/>
  <c r="F189" i="8" s="1"/>
  <c r="K188" i="8"/>
  <c r="F188" i="8" s="1"/>
  <c r="F182" i="8"/>
  <c r="E139" i="8"/>
  <c r="G183" i="8"/>
  <c r="A459" i="1" s="1"/>
  <c r="H137" i="8"/>
  <c r="M118" i="8"/>
  <c r="L127" i="8"/>
  <c r="L131" i="8" s="1"/>
  <c r="G131" i="8" s="1"/>
  <c r="M125" i="8"/>
  <c r="H125" i="8" s="1"/>
  <c r="H185" i="8"/>
  <c r="A647" i="1"/>
  <c r="A993" i="1"/>
  <c r="A998" i="1"/>
  <c r="A1000" i="1"/>
  <c r="A983" i="1"/>
  <c r="A987" i="1"/>
  <c r="A970" i="1"/>
  <c r="A974" i="1"/>
  <c r="A976" i="1"/>
  <c r="A354" i="1"/>
  <c r="B355" i="1" s="1"/>
  <c r="A957" i="1"/>
  <c r="A774" i="1"/>
  <c r="A761" i="1"/>
  <c r="A769" i="1"/>
  <c r="A777" i="1"/>
  <c r="L191" i="8"/>
  <c r="G191" i="8" s="1"/>
  <c r="M146" i="8"/>
  <c r="H146" i="8" s="1"/>
  <c r="H139" i="8"/>
  <c r="E112" i="8"/>
  <c r="A944" i="1"/>
  <c r="A946" i="1"/>
  <c r="A961" i="1"/>
  <c r="A963" i="1"/>
  <c r="A759" i="1"/>
  <c r="A763" i="1"/>
  <c r="A767" i="1"/>
  <c r="A771" i="1"/>
  <c r="E193" i="8"/>
  <c r="G119" i="8"/>
  <c r="A955" i="1"/>
  <c r="B956" i="1" s="1"/>
  <c r="H140" i="8"/>
  <c r="A645" i="1"/>
  <c r="B646" i="1" s="1"/>
  <c r="A648" i="1"/>
  <c r="A986" i="1"/>
  <c r="A990" i="1"/>
  <c r="A992" i="1"/>
  <c r="A994" i="1"/>
  <c r="A999" i="1"/>
  <c r="A981" i="1"/>
  <c r="B982" i="1" s="1"/>
  <c r="A989" i="1"/>
  <c r="A969" i="1"/>
  <c r="A971" i="1"/>
  <c r="A973" i="1"/>
  <c r="A975" i="1"/>
  <c r="A977" i="1"/>
  <c r="A773" i="1"/>
  <c r="A293" i="1"/>
  <c r="B294" i="1" s="1"/>
  <c r="A454" i="1"/>
  <c r="B455" i="1" s="1"/>
  <c r="A548" i="1"/>
  <c r="A320" i="1"/>
  <c r="A457" i="1"/>
  <c r="A546" i="1"/>
  <c r="B547" i="1" s="1"/>
  <c r="A456" i="1"/>
  <c r="A547" i="1"/>
  <c r="A322" i="1"/>
  <c r="A319" i="1"/>
  <c r="B320" i="1" s="1"/>
  <c r="A296" i="1"/>
  <c r="A355" i="1"/>
  <c r="A295" i="1"/>
  <c r="A294" i="1"/>
  <c r="E116" i="8"/>
  <c r="J120" i="8"/>
  <c r="M193" i="8"/>
  <c r="H189" i="8"/>
  <c r="F116" i="8"/>
  <c r="K120" i="8"/>
  <c r="K124" i="8" s="1"/>
  <c r="F124" i="8" s="1"/>
  <c r="M127" i="8"/>
  <c r="H123" i="8"/>
  <c r="H116" i="8"/>
  <c r="M120" i="8"/>
  <c r="L145" i="8"/>
  <c r="G141" i="8"/>
  <c r="G148" i="8"/>
  <c r="L152" i="8"/>
  <c r="L156" i="8" s="1"/>
  <c r="G156" i="8" s="1"/>
  <c r="F121" i="8"/>
  <c r="K125" i="8"/>
  <c r="L122" i="8"/>
  <c r="L126" i="8" s="1"/>
  <c r="G126" i="8" s="1"/>
  <c r="G118" i="8"/>
  <c r="H187" i="8"/>
  <c r="M191" i="8"/>
  <c r="A959" i="1"/>
  <c r="A950" i="1"/>
  <c r="A549" i="1"/>
  <c r="F115" i="8"/>
  <c r="K142" i="8"/>
  <c r="A982" i="1"/>
  <c r="K191" i="8"/>
  <c r="E121" i="8"/>
  <c r="A321" i="1"/>
  <c r="A948" i="1"/>
  <c r="H144" i="8"/>
  <c r="A455" i="1"/>
  <c r="H186" i="8"/>
  <c r="M152" i="8"/>
  <c r="G144" i="8"/>
  <c r="E197" i="8"/>
  <c r="A357" i="1"/>
  <c r="A991" i="1"/>
  <c r="A996" i="1"/>
  <c r="A765" i="1"/>
  <c r="F119" i="8"/>
  <c r="J187" i="8"/>
  <c r="F117" i="8"/>
  <c r="A985" i="1"/>
  <c r="K127" i="8"/>
  <c r="G137" i="8"/>
  <c r="A768" i="1"/>
  <c r="H194" i="8"/>
  <c r="M198" i="8"/>
  <c r="H198" i="8" s="1"/>
  <c r="H190" i="8"/>
  <c r="L129" i="8"/>
  <c r="G129" i="8" s="1"/>
  <c r="E125" i="8"/>
  <c r="J122" i="8"/>
  <c r="E142" i="8"/>
  <c r="J146" i="8"/>
  <c r="L128" i="8"/>
  <c r="G128" i="8" s="1"/>
  <c r="G124" i="8"/>
  <c r="L147" i="8"/>
  <c r="G143" i="8"/>
  <c r="A356" i="1"/>
  <c r="E114" i="8"/>
  <c r="J119" i="8"/>
  <c r="J143" i="8"/>
  <c r="B903" i="1"/>
  <c r="B904" i="1" s="1"/>
  <c r="B905" i="1" s="1"/>
  <c r="B906" i="1" s="1"/>
  <c r="B907" i="1" s="1"/>
  <c r="B908" i="1" s="1"/>
  <c r="B909" i="1" s="1"/>
  <c r="B910" i="1" s="1"/>
  <c r="B911" i="1" s="1"/>
  <c r="B912" i="1" s="1"/>
  <c r="B913" i="1" s="1"/>
  <c r="B914" i="1" s="1"/>
  <c r="B915" i="1" s="1"/>
  <c r="B916" i="1" s="1"/>
  <c r="B917" i="1" s="1"/>
  <c r="B414" i="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796" i="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68" i="1" l="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C48" i="1"/>
  <c r="C225" i="1"/>
  <c r="G225" i="1" s="1"/>
  <c r="D225" i="1"/>
  <c r="G194" i="8"/>
  <c r="H188" i="8"/>
  <c r="G190" i="8"/>
  <c r="A466" i="1" s="1"/>
  <c r="M196" i="8"/>
  <c r="F120" i="8"/>
  <c r="K128" i="8"/>
  <c r="F128" i="8" s="1"/>
  <c r="J152" i="8"/>
  <c r="J156" i="8" s="1"/>
  <c r="G152" i="8"/>
  <c r="L160" i="8"/>
  <c r="G160" i="8" s="1"/>
  <c r="A460" i="1"/>
  <c r="K147" i="8"/>
  <c r="K151" i="8" s="1"/>
  <c r="K122" i="8"/>
  <c r="F122" i="8" s="1"/>
  <c r="J194" i="8"/>
  <c r="J198" i="8" s="1"/>
  <c r="E198" i="8" s="1"/>
  <c r="K153" i="8"/>
  <c r="F153" i="8" s="1"/>
  <c r="A359" i="1"/>
  <c r="A324" i="1"/>
  <c r="B760" i="1"/>
  <c r="B761" i="1" s="1"/>
  <c r="B762" i="1" s="1"/>
  <c r="B763" i="1" s="1"/>
  <c r="B764" i="1" s="1"/>
  <c r="B765" i="1" s="1"/>
  <c r="B766" i="1" s="1"/>
  <c r="B767" i="1" s="1"/>
  <c r="B768" i="1" s="1"/>
  <c r="B769" i="1" s="1"/>
  <c r="B770" i="1" s="1"/>
  <c r="B771" i="1" s="1"/>
  <c r="B772" i="1" s="1"/>
  <c r="B773" i="1" s="1"/>
  <c r="B774" i="1" s="1"/>
  <c r="B775" i="1" s="1"/>
  <c r="B776" i="1" s="1"/>
  <c r="B777" i="1" s="1"/>
  <c r="A1030" i="1"/>
  <c r="A328" i="1"/>
  <c r="A1034" i="1"/>
  <c r="A553" i="1"/>
  <c r="A1029" i="1"/>
  <c r="A361" i="1"/>
  <c r="A1011" i="1"/>
  <c r="K193" i="8"/>
  <c r="F193" i="8" s="1"/>
  <c r="L192" i="8"/>
  <c r="A458" i="1"/>
  <c r="M129" i="8"/>
  <c r="H129" i="8" s="1"/>
  <c r="E153" i="8"/>
  <c r="J161" i="8"/>
  <c r="J165" i="8" s="1"/>
  <c r="G127" i="8"/>
  <c r="B944" i="1"/>
  <c r="B945" i="1" s="1"/>
  <c r="B946" i="1" s="1"/>
  <c r="B947" i="1" s="1"/>
  <c r="B948" i="1" s="1"/>
  <c r="B949" i="1" s="1"/>
  <c r="B950" i="1" s="1"/>
  <c r="B951" i="1" s="1"/>
  <c r="A358" i="1"/>
  <c r="A323" i="1"/>
  <c r="K192" i="8"/>
  <c r="F192" i="8" s="1"/>
  <c r="A360" i="1"/>
  <c r="A1013" i="1"/>
  <c r="L195" i="8"/>
  <c r="G195" i="8" s="1"/>
  <c r="K194" i="8"/>
  <c r="K198" i="8" s="1"/>
  <c r="F198" i="8" s="1"/>
  <c r="A461" i="1"/>
  <c r="A362" i="1"/>
  <c r="K126" i="8"/>
  <c r="A1028" i="1"/>
  <c r="A1039" i="1"/>
  <c r="A1007" i="1"/>
  <c r="A1031" i="1"/>
  <c r="A462" i="1"/>
  <c r="A1017" i="1"/>
  <c r="A298" i="1"/>
  <c r="A1036" i="1"/>
  <c r="A1016" i="1"/>
  <c r="A1042" i="1"/>
  <c r="A1035" i="1"/>
  <c r="A1015" i="1"/>
  <c r="A1033" i="1"/>
  <c r="A556" i="1"/>
  <c r="L197" i="8"/>
  <c r="L201" i="8" s="1"/>
  <c r="G201" i="8" s="1"/>
  <c r="L162" i="8"/>
  <c r="A1008" i="1"/>
  <c r="B321" i="1"/>
  <c r="B322" i="1" s="1"/>
  <c r="B323" i="1" s="1"/>
  <c r="A1019" i="1"/>
  <c r="A557" i="1"/>
  <c r="A1005" i="1"/>
  <c r="A1004" i="1"/>
  <c r="B1005" i="1" s="1"/>
  <c r="B970" i="1"/>
  <c r="B971" i="1" s="1"/>
  <c r="B972" i="1" s="1"/>
  <c r="B973" i="1" s="1"/>
  <c r="B974" i="1" s="1"/>
  <c r="B975" i="1" s="1"/>
  <c r="B976" i="1" s="1"/>
  <c r="B977" i="1" s="1"/>
  <c r="G154" i="8"/>
  <c r="A551" i="1"/>
  <c r="H147" i="8"/>
  <c r="M149" i="8"/>
  <c r="M153" i="8" s="1"/>
  <c r="M157" i="8" s="1"/>
  <c r="M161" i="8" s="1"/>
  <c r="A1012" i="1"/>
  <c r="G150" i="8"/>
  <c r="A1038" i="1"/>
  <c r="A1006" i="1"/>
  <c r="A1025" i="1"/>
  <c r="A1020" i="1"/>
  <c r="A1009" i="1"/>
  <c r="A297" i="1"/>
  <c r="G146" i="8"/>
  <c r="A550" i="1"/>
  <c r="B957" i="1"/>
  <c r="B958" i="1" s="1"/>
  <c r="B959" i="1" s="1"/>
  <c r="B960" i="1" s="1"/>
  <c r="B961" i="1" s="1"/>
  <c r="B962" i="1" s="1"/>
  <c r="B963" i="1" s="1"/>
  <c r="B964" i="1" s="1"/>
  <c r="B647" i="1"/>
  <c r="B648" i="1" s="1"/>
  <c r="B649" i="1" s="1"/>
  <c r="L130" i="8"/>
  <c r="G130" i="8" s="1"/>
  <c r="F148" i="8"/>
  <c r="A369" i="1" s="1"/>
  <c r="K152" i="8"/>
  <c r="G122" i="8"/>
  <c r="A332" i="1"/>
  <c r="B356" i="1"/>
  <c r="B357" i="1" s="1"/>
  <c r="B358" i="1" s="1"/>
  <c r="B456" i="1"/>
  <c r="B457" i="1" s="1"/>
  <c r="B458" i="1" s="1"/>
  <c r="B983" i="1"/>
  <c r="B984" i="1" s="1"/>
  <c r="B985" i="1" s="1"/>
  <c r="B986" i="1" s="1"/>
  <c r="B987" i="1" s="1"/>
  <c r="B988" i="1" s="1"/>
  <c r="B989" i="1" s="1"/>
  <c r="B990" i="1" s="1"/>
  <c r="B991" i="1" s="1"/>
  <c r="B992" i="1" s="1"/>
  <c r="B993" i="1" s="1"/>
  <c r="B994" i="1" s="1"/>
  <c r="B995" i="1" s="1"/>
  <c r="B996" i="1" s="1"/>
  <c r="B997" i="1" s="1"/>
  <c r="B998" i="1" s="1"/>
  <c r="B999" i="1" s="1"/>
  <c r="B1000" i="1" s="1"/>
  <c r="B548" i="1"/>
  <c r="B549" i="1" s="1"/>
  <c r="B550" i="1" s="1"/>
  <c r="M150" i="8"/>
  <c r="H150" i="8" s="1"/>
  <c r="M122" i="8"/>
  <c r="H118" i="8"/>
  <c r="A303" i="1" s="1"/>
  <c r="B295" i="1"/>
  <c r="B296" i="1" s="1"/>
  <c r="B297" i="1" s="1"/>
  <c r="A306" i="1"/>
  <c r="A554" i="1"/>
  <c r="A301" i="1"/>
  <c r="A326" i="1"/>
  <c r="A300" i="1"/>
  <c r="G145" i="8"/>
  <c r="A366" i="1" s="1"/>
  <c r="L149" i="8"/>
  <c r="M124" i="8"/>
  <c r="H120" i="8"/>
  <c r="F142" i="8"/>
  <c r="A363" i="1" s="1"/>
  <c r="K146" i="8"/>
  <c r="F127" i="8"/>
  <c r="K131" i="8"/>
  <c r="F131" i="8" s="1"/>
  <c r="E187" i="8"/>
  <c r="J191" i="8"/>
  <c r="A302" i="1"/>
  <c r="H193" i="8"/>
  <c r="M197" i="8"/>
  <c r="A327" i="1"/>
  <c r="K129" i="8"/>
  <c r="F129" i="8" s="1"/>
  <c r="F125" i="8"/>
  <c r="A310" i="1" s="1"/>
  <c r="E120" i="8"/>
  <c r="J124" i="8"/>
  <c r="K157" i="8"/>
  <c r="H127" i="8"/>
  <c r="M131" i="8"/>
  <c r="H131" i="8" s="1"/>
  <c r="F191" i="8"/>
  <c r="K195" i="8"/>
  <c r="M200" i="8"/>
  <c r="H200" i="8" s="1"/>
  <c r="H196" i="8"/>
  <c r="A465" i="1"/>
  <c r="H152" i="8"/>
  <c r="M156" i="8"/>
  <c r="H191" i="8"/>
  <c r="M195" i="8"/>
  <c r="A365" i="1"/>
  <c r="G147" i="8"/>
  <c r="L151" i="8"/>
  <c r="E146" i="8"/>
  <c r="J150" i="8"/>
  <c r="E122" i="8"/>
  <c r="J126" i="8"/>
  <c r="A464" i="1"/>
  <c r="J147" i="8"/>
  <c r="E143" i="8"/>
  <c r="A364" i="1" s="1"/>
  <c r="J123" i="8"/>
  <c r="E119" i="8"/>
  <c r="M155" i="8"/>
  <c r="A299" i="1"/>
  <c r="A325" i="1"/>
  <c r="L166" i="8"/>
  <c r="G162" i="8"/>
  <c r="G192" i="8"/>
  <c r="L196" i="8"/>
  <c r="C70" i="1" l="1"/>
  <c r="D213" i="1"/>
  <c r="C219" i="1"/>
  <c r="G219" i="1" s="1"/>
  <c r="C213" i="1"/>
  <c r="G213" i="1" s="1"/>
  <c r="D219" i="1"/>
  <c r="L164" i="8"/>
  <c r="A558" i="1"/>
  <c r="E152" i="8"/>
  <c r="L199" i="8"/>
  <c r="G199" i="8" s="1"/>
  <c r="H157" i="8"/>
  <c r="B359" i="1"/>
  <c r="B360" i="1" s="1"/>
  <c r="B361" i="1" s="1"/>
  <c r="B362" i="1" s="1"/>
  <c r="B363" i="1" s="1"/>
  <c r="B364" i="1" s="1"/>
  <c r="B365" i="1" s="1"/>
  <c r="B366" i="1" s="1"/>
  <c r="B367" i="1" s="1"/>
  <c r="H153" i="8"/>
  <c r="F147" i="8"/>
  <c r="K196" i="8"/>
  <c r="F196" i="8" s="1"/>
  <c r="A566" i="1"/>
  <c r="E194" i="8"/>
  <c r="B459" i="1"/>
  <c r="B460" i="1" s="1"/>
  <c r="B461" i="1" s="1"/>
  <c r="B462" i="1" s="1"/>
  <c r="B463" i="1" s="1"/>
  <c r="A474" i="1"/>
  <c r="B112" i="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C92" i="1"/>
  <c r="E161" i="8"/>
  <c r="K197" i="8"/>
  <c r="F197" i="8" s="1"/>
  <c r="A314" i="1"/>
  <c r="G197" i="8"/>
  <c r="H149" i="8"/>
  <c r="F194" i="8"/>
  <c r="F126" i="8"/>
  <c r="K130" i="8"/>
  <c r="F130" i="8" s="1"/>
  <c r="B1006" i="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551" i="1"/>
  <c r="B552" i="1" s="1"/>
  <c r="B553" i="1" s="1"/>
  <c r="B554" i="1" s="1"/>
  <c r="B555" i="1" s="1"/>
  <c r="B298" i="1"/>
  <c r="B299" i="1" s="1"/>
  <c r="B300" i="1" s="1"/>
  <c r="B301" i="1" s="1"/>
  <c r="B302" i="1" s="1"/>
  <c r="B303" i="1" s="1"/>
  <c r="B304" i="1" s="1"/>
  <c r="A329" i="1"/>
  <c r="A340" i="1"/>
  <c r="M154" i="8"/>
  <c r="M158" i="8" s="1"/>
  <c r="F152" i="8"/>
  <c r="A373" i="1" s="1"/>
  <c r="K156" i="8"/>
  <c r="B324" i="1"/>
  <c r="B325" i="1" s="1"/>
  <c r="B326" i="1" s="1"/>
  <c r="B327" i="1" s="1"/>
  <c r="B328" i="1" s="1"/>
  <c r="B329" i="1" s="1"/>
  <c r="H122" i="8"/>
  <c r="A307" i="1" s="1"/>
  <c r="M126" i="8"/>
  <c r="A305" i="1"/>
  <c r="A336" i="1"/>
  <c r="E156" i="8"/>
  <c r="J160" i="8"/>
  <c r="A331" i="1"/>
  <c r="H195" i="8"/>
  <c r="M199" i="8"/>
  <c r="H199" i="8" s="1"/>
  <c r="K199" i="8"/>
  <c r="F199" i="8" s="1"/>
  <c r="F195" i="8"/>
  <c r="F157" i="8"/>
  <c r="K161" i="8"/>
  <c r="G149" i="8"/>
  <c r="L153" i="8"/>
  <c r="E124" i="8"/>
  <c r="J128" i="8"/>
  <c r="E128" i="8" s="1"/>
  <c r="M201" i="8"/>
  <c r="H201" i="8" s="1"/>
  <c r="H197" i="8"/>
  <c r="M160" i="8"/>
  <c r="H156" i="8"/>
  <c r="K150" i="8"/>
  <c r="F146" i="8"/>
  <c r="A367" i="1" s="1"/>
  <c r="K155" i="8"/>
  <c r="F151" i="8"/>
  <c r="J195" i="8"/>
  <c r="E191" i="8"/>
  <c r="A561" i="1"/>
  <c r="A469" i="1"/>
  <c r="A463" i="1"/>
  <c r="A555" i="1"/>
  <c r="H124" i="8"/>
  <c r="M128" i="8"/>
  <c r="H128" i="8" s="1"/>
  <c r="M159" i="8"/>
  <c r="H155" i="8"/>
  <c r="L168" i="8"/>
  <c r="G164" i="8"/>
  <c r="A304" i="1"/>
  <c r="A330" i="1"/>
  <c r="L155" i="8"/>
  <c r="G151" i="8"/>
  <c r="L170" i="8"/>
  <c r="G166" i="8"/>
  <c r="E123" i="8"/>
  <c r="J127" i="8"/>
  <c r="E147" i="8"/>
  <c r="J151" i="8"/>
  <c r="E126" i="8"/>
  <c r="J130" i="8"/>
  <c r="E130" i="8" s="1"/>
  <c r="A560" i="1"/>
  <c r="A468" i="1"/>
  <c r="L200" i="8"/>
  <c r="G200" i="8" s="1"/>
  <c r="G196" i="8"/>
  <c r="E150" i="8"/>
  <c r="J154" i="8"/>
  <c r="J169" i="8"/>
  <c r="E165" i="8"/>
  <c r="M165" i="8"/>
  <c r="H161" i="8"/>
  <c r="C43" i="1"/>
  <c r="C223" i="1" l="1"/>
  <c r="G223" i="1" s="1"/>
  <c r="D223" i="1"/>
  <c r="K201" i="8"/>
  <c r="F201" i="8" s="1"/>
  <c r="K200" i="8"/>
  <c r="F200" i="8" s="1"/>
  <c r="A368" i="1"/>
  <c r="A470" i="1"/>
  <c r="B464" i="1"/>
  <c r="B465" i="1" s="1"/>
  <c r="B466" i="1" s="1"/>
  <c r="B467" i="1" s="1"/>
  <c r="B134" i="1"/>
  <c r="B135" i="1" s="1"/>
  <c r="B136" i="1" s="1"/>
  <c r="B137" i="1" s="1"/>
  <c r="B138" i="1" s="1"/>
  <c r="B139" i="1" s="1"/>
  <c r="B140" i="1" s="1"/>
  <c r="C130" i="1"/>
  <c r="C126" i="1"/>
  <c r="A370" i="1"/>
  <c r="B330" i="1"/>
  <c r="B331" i="1" s="1"/>
  <c r="B332" i="1" s="1"/>
  <c r="B333" i="1" s="1"/>
  <c r="H154" i="8"/>
  <c r="A333" i="1"/>
  <c r="A562" i="1"/>
  <c r="K160" i="8"/>
  <c r="F156" i="8"/>
  <c r="A377" i="1" s="1"/>
  <c r="B556" i="1"/>
  <c r="B557" i="1" s="1"/>
  <c r="B558" i="1" s="1"/>
  <c r="B559" i="1" s="1"/>
  <c r="B305" i="1"/>
  <c r="B306" i="1" s="1"/>
  <c r="B307" i="1" s="1"/>
  <c r="B308" i="1" s="1"/>
  <c r="E160" i="8"/>
  <c r="J164" i="8"/>
  <c r="H126" i="8"/>
  <c r="A311" i="1" s="1"/>
  <c r="M130" i="8"/>
  <c r="H130" i="8" s="1"/>
  <c r="A315" i="1" s="1"/>
  <c r="B368" i="1"/>
  <c r="B369" i="1" s="1"/>
  <c r="B370" i="1" s="1"/>
  <c r="H160" i="8"/>
  <c r="M164" i="8"/>
  <c r="A569" i="1"/>
  <c r="A477" i="1"/>
  <c r="H158" i="8"/>
  <c r="M162" i="8"/>
  <c r="K165" i="8"/>
  <c r="F161" i="8"/>
  <c r="G153" i="8"/>
  <c r="A374" i="1" s="1"/>
  <c r="L157" i="8"/>
  <c r="F155" i="8"/>
  <c r="K159" i="8"/>
  <c r="A559" i="1"/>
  <c r="A467" i="1"/>
  <c r="E195" i="8"/>
  <c r="J199" i="8"/>
  <c r="E199" i="8" s="1"/>
  <c r="K154" i="8"/>
  <c r="F150" i="8"/>
  <c r="A371" i="1" s="1"/>
  <c r="A313" i="1"/>
  <c r="A339" i="1"/>
  <c r="A473" i="1"/>
  <c r="A565" i="1"/>
  <c r="A335" i="1"/>
  <c r="A309" i="1"/>
  <c r="L174" i="8"/>
  <c r="G174" i="8" s="1"/>
  <c r="G170" i="8"/>
  <c r="L172" i="8"/>
  <c r="G168" i="8"/>
  <c r="E154" i="8"/>
  <c r="J158" i="8"/>
  <c r="E151" i="8"/>
  <c r="A372" i="1" s="1"/>
  <c r="J155" i="8"/>
  <c r="L159" i="8"/>
  <c r="G155" i="8"/>
  <c r="H165" i="8"/>
  <c r="M169" i="8"/>
  <c r="J131" i="8"/>
  <c r="E131" i="8" s="1"/>
  <c r="E127" i="8"/>
  <c r="H159" i="8"/>
  <c r="M163" i="8"/>
  <c r="A564" i="1"/>
  <c r="A472" i="1"/>
  <c r="A308" i="1"/>
  <c r="A334" i="1"/>
  <c r="J173" i="8"/>
  <c r="E173" i="8" s="1"/>
  <c r="E169" i="8"/>
  <c r="A568" i="1"/>
  <c r="A476" i="1"/>
  <c r="C40" i="1"/>
  <c r="C232" i="1" l="1"/>
  <c r="G232" i="1" s="1"/>
  <c r="B371" i="1"/>
  <c r="B372" i="1" s="1"/>
  <c r="B373" i="1" s="1"/>
  <c r="B374" i="1" s="1"/>
  <c r="B375" i="1" s="1"/>
  <c r="B468" i="1"/>
  <c r="B469" i="1" s="1"/>
  <c r="B470" i="1" s="1"/>
  <c r="B471" i="1" s="1"/>
  <c r="B334" i="1"/>
  <c r="B335" i="1" s="1"/>
  <c r="B336" i="1" s="1"/>
  <c r="B337" i="1" s="1"/>
  <c r="A341" i="1"/>
  <c r="A337" i="1"/>
  <c r="B141" i="1"/>
  <c r="B142" i="1" s="1"/>
  <c r="B143" i="1" s="1"/>
  <c r="C136" i="1"/>
  <c r="K164" i="8"/>
  <c r="F160" i="8"/>
  <c r="A381" i="1" s="1"/>
  <c r="B560" i="1"/>
  <c r="B561" i="1" s="1"/>
  <c r="B562" i="1" s="1"/>
  <c r="B563" i="1" s="1"/>
  <c r="B309" i="1"/>
  <c r="B310" i="1" s="1"/>
  <c r="B311" i="1" s="1"/>
  <c r="B312" i="1" s="1"/>
  <c r="E164" i="8"/>
  <c r="J168" i="8"/>
  <c r="K158" i="8"/>
  <c r="F154" i="8"/>
  <c r="A375" i="1" s="1"/>
  <c r="A475" i="1"/>
  <c r="A567" i="1"/>
  <c r="A563" i="1"/>
  <c r="A471" i="1"/>
  <c r="L161" i="8"/>
  <c r="G157" i="8"/>
  <c r="A378" i="1" s="1"/>
  <c r="H164" i="8"/>
  <c r="M168" i="8"/>
  <c r="F159" i="8"/>
  <c r="K163" i="8"/>
  <c r="K169" i="8"/>
  <c r="F165" i="8"/>
  <c r="H162" i="8"/>
  <c r="M166" i="8"/>
  <c r="G172" i="8"/>
  <c r="L176" i="8"/>
  <c r="G176" i="8" s="1"/>
  <c r="H169" i="8"/>
  <c r="M173" i="8"/>
  <c r="H173" i="8" s="1"/>
  <c r="M167" i="8"/>
  <c r="H163" i="8"/>
  <c r="L163" i="8"/>
  <c r="G159" i="8"/>
  <c r="E158" i="8"/>
  <c r="J162" i="8"/>
  <c r="A312" i="1"/>
  <c r="A338" i="1"/>
  <c r="E155" i="8"/>
  <c r="A376" i="1" s="1"/>
  <c r="J159" i="8"/>
  <c r="A342" i="1"/>
  <c r="A316" i="1"/>
  <c r="C237" i="1" l="1"/>
  <c r="G237" i="1" s="1"/>
  <c r="B338" i="1"/>
  <c r="B339" i="1" s="1"/>
  <c r="B340" i="1" s="1"/>
  <c r="B341" i="1" s="1"/>
  <c r="B342" i="1" s="1"/>
  <c r="B376" i="1"/>
  <c r="B377" i="1" s="1"/>
  <c r="B378" i="1" s="1"/>
  <c r="B379" i="1" s="1"/>
  <c r="B472" i="1"/>
  <c r="B473" i="1" s="1"/>
  <c r="B474" i="1" s="1"/>
  <c r="B475" i="1" s="1"/>
  <c r="B476" i="1" s="1"/>
  <c r="B477" i="1" s="1"/>
  <c r="B144" i="1"/>
  <c r="B145" i="1" s="1"/>
  <c r="B146" i="1" s="1"/>
  <c r="B147" i="1" s="1"/>
  <c r="B148" i="1" s="1"/>
  <c r="B149" i="1" s="1"/>
  <c r="B150" i="1" s="1"/>
  <c r="B151" i="1" s="1"/>
  <c r="B152" i="1" s="1"/>
  <c r="B153" i="1" s="1"/>
  <c r="B154" i="1" s="1"/>
  <c r="B155" i="1" s="1"/>
  <c r="B156" i="1" s="1"/>
  <c r="B157" i="1" s="1"/>
  <c r="C109" i="1"/>
  <c r="C87" i="1"/>
  <c r="D166" i="1"/>
  <c r="C65" i="1"/>
  <c r="C245" i="1"/>
  <c r="G245" i="1" s="1"/>
  <c r="F164" i="8"/>
  <c r="A385" i="1" s="1"/>
  <c r="K168" i="8"/>
  <c r="B564" i="1"/>
  <c r="B565" i="1" s="1"/>
  <c r="B566" i="1" s="1"/>
  <c r="B567" i="1" s="1"/>
  <c r="B568" i="1" s="1"/>
  <c r="B569" i="1" s="1"/>
  <c r="B313" i="1"/>
  <c r="B314" i="1" s="1"/>
  <c r="B315" i="1" s="1"/>
  <c r="B316" i="1" s="1"/>
  <c r="J172" i="8"/>
  <c r="E168" i="8"/>
  <c r="K173" i="8"/>
  <c r="F173" i="8" s="1"/>
  <c r="F169" i="8"/>
  <c r="G161" i="8"/>
  <c r="A382" i="1" s="1"/>
  <c r="L165" i="8"/>
  <c r="F163" i="8"/>
  <c r="K167" i="8"/>
  <c r="F158" i="8"/>
  <c r="A379" i="1" s="1"/>
  <c r="K162" i="8"/>
  <c r="H166" i="8"/>
  <c r="M170" i="8"/>
  <c r="M172" i="8"/>
  <c r="H168" i="8"/>
  <c r="G163" i="8"/>
  <c r="L167" i="8"/>
  <c r="E159" i="8"/>
  <c r="A380" i="1" s="1"/>
  <c r="J163" i="8"/>
  <c r="M171" i="8"/>
  <c r="H167" i="8"/>
  <c r="E162" i="8"/>
  <c r="J166" i="8"/>
  <c r="D183" i="1" l="1"/>
  <c r="C200" i="1"/>
  <c r="G200" i="1" s="1"/>
  <c r="D189" i="1"/>
  <c r="C242" i="1"/>
  <c r="G242" i="1" s="1"/>
  <c r="C205" i="1"/>
  <c r="G205" i="1" s="1"/>
  <c r="D205" i="1"/>
  <c r="C210" i="1"/>
  <c r="G210" i="1" s="1"/>
  <c r="C189" i="1"/>
  <c r="G189" i="1" s="1"/>
  <c r="C183" i="1"/>
  <c r="G183" i="1" s="1"/>
  <c r="D210" i="1"/>
  <c r="C166" i="1"/>
  <c r="G166" i="1" s="1"/>
  <c r="D200" i="1"/>
  <c r="K172" i="8"/>
  <c r="F168" i="8"/>
  <c r="A389" i="1" s="1"/>
  <c r="J176" i="8"/>
  <c r="E176" i="8" s="1"/>
  <c r="E172" i="8"/>
  <c r="H172" i="8"/>
  <c r="M176" i="8"/>
  <c r="H176" i="8" s="1"/>
  <c r="L169" i="8"/>
  <c r="G165" i="8"/>
  <c r="A386" i="1" s="1"/>
  <c r="H170" i="8"/>
  <c r="M174" i="8"/>
  <c r="H174" i="8" s="1"/>
  <c r="F162" i="8"/>
  <c r="A383" i="1" s="1"/>
  <c r="K166" i="8"/>
  <c r="B380" i="1"/>
  <c r="B381" i="1" s="1"/>
  <c r="B382" i="1" s="1"/>
  <c r="B383" i="1" s="1"/>
  <c r="K171" i="8"/>
  <c r="F167" i="8"/>
  <c r="M175" i="8"/>
  <c r="H175" i="8" s="1"/>
  <c r="H171" i="8"/>
  <c r="J167" i="8"/>
  <c r="E163" i="8"/>
  <c r="A384" i="1" s="1"/>
  <c r="L171" i="8"/>
  <c r="G167" i="8"/>
  <c r="E166" i="8"/>
  <c r="J170" i="8"/>
  <c r="B384" i="1" l="1"/>
  <c r="B385" i="1" s="1"/>
  <c r="B386" i="1" s="1"/>
  <c r="B387" i="1" s="1"/>
  <c r="F172" i="8"/>
  <c r="A393" i="1" s="1"/>
  <c r="K176" i="8"/>
  <c r="F176" i="8" s="1"/>
  <c r="A397" i="1" s="1"/>
  <c r="F171" i="8"/>
  <c r="K175" i="8"/>
  <c r="F175" i="8" s="1"/>
  <c r="L173" i="8"/>
  <c r="G173" i="8" s="1"/>
  <c r="A394" i="1" s="1"/>
  <c r="G169" i="8"/>
  <c r="A390" i="1" s="1"/>
  <c r="K170" i="8"/>
  <c r="F166" i="8"/>
  <c r="A387" i="1" s="1"/>
  <c r="G171" i="8"/>
  <c r="L175" i="8"/>
  <c r="G175" i="8" s="1"/>
  <c r="J171" i="8"/>
  <c r="E167" i="8"/>
  <c r="A388" i="1" s="1"/>
  <c r="J174" i="8"/>
  <c r="E174" i="8" s="1"/>
  <c r="E170" i="8"/>
  <c r="F170" i="8" l="1"/>
  <c r="A391" i="1" s="1"/>
  <c r="K174" i="8"/>
  <c r="F174" i="8" s="1"/>
  <c r="A395" i="1" s="1"/>
  <c r="B388" i="1"/>
  <c r="B389" i="1" s="1"/>
  <c r="B390" i="1" s="1"/>
  <c r="B391" i="1" s="1"/>
  <c r="B392" i="1" s="1"/>
  <c r="J175" i="8"/>
  <c r="E175" i="8" s="1"/>
  <c r="A396" i="1" s="1"/>
  <c r="E171" i="8"/>
  <c r="A392" i="1" s="1"/>
  <c r="B393" i="1" l="1"/>
  <c r="B394" i="1" s="1"/>
  <c r="B395" i="1" s="1"/>
  <c r="B396" i="1" s="1"/>
  <c r="B397" i="1" s="1"/>
  <c r="C118" i="1" l="1"/>
  <c r="C114" i="1" l="1"/>
  <c r="C37" i="1"/>
  <c r="C120" i="1"/>
</calcChain>
</file>

<file path=xl/sharedStrings.xml><?xml version="1.0" encoding="utf-8"?>
<sst xmlns="http://schemas.openxmlformats.org/spreadsheetml/2006/main" count="3977" uniqueCount="1399">
  <si>
    <t>&lt;?xml version="1.0" encoding="utf-8" ?&gt;</t>
  </si>
  <si>
    <t>&lt;Patches&gt;</t>
  </si>
  <si>
    <t>&lt;/Location&gt;</t>
  </si>
  <si>
    <t>1580163C</t>
  </si>
  <si>
    <t>0000908E</t>
  </si>
  <si>
    <t>3A001092</t>
  </si>
  <si>
    <t>0F001532</t>
  </si>
  <si>
    <t>0F003332</t>
  </si>
  <si>
    <t>2AA8B302</t>
  </si>
  <si>
    <t>7BE31022</t>
  </si>
  <si>
    <t>000043A4</t>
  </si>
  <si>
    <t>1580153C</t>
  </si>
  <si>
    <t>2AA8D502</t>
  </si>
  <si>
    <t>FFFF1534</t>
  </si>
  <si>
    <t>000055A4</t>
  </si>
  <si>
    <t>CF890408</t>
  </si>
  <si>
    <t>&lt;Location file="WORLD_WORLD_BIN" offset="39cb4"&gt;</t>
  </si>
  <si>
    <t>&lt;Location file="WORLD_WORLD_BIN" offset="3a3c4"&gt;</t>
  </si>
  <si>
    <t>&lt;Location file="WORLD_WORLD_BIN" offset="423B8"&gt;</t>
  </si>
  <si>
    <t>FF008430</t>
  </si>
  <si>
    <t>1580023C</t>
  </si>
  <si>
    <t>&lt;Location file="BATTLE_BIN" offset="F4D00"&gt;</t>
  </si>
  <si>
    <t>&lt;Location file="BATTLE_BIN" offset="117A28"&gt;</t>
  </si>
  <si>
    <t>1680023C</t>
  </si>
  <si>
    <t>00BD4290</t>
  </si>
  <si>
    <t>0000C2AC</t>
  </si>
  <si>
    <t>&lt;/Patch&gt;</t>
  </si>
  <si>
    <t>&lt;/Patches&gt;</t>
  </si>
  <si>
    <t>00000000</t>
  </si>
  <si>
    <t>00000334</t>
  </si>
  <si>
    <t>79001022</t>
  </si>
  <si>
    <t>20800302</t>
  </si>
  <si>
    <t>20887600</t>
  </si>
  <si>
    <t>00003192</t>
  </si>
  <si>
    <t>02811000</t>
  </si>
  <si>
    <t>02891100</t>
  </si>
  <si>
    <t>09007028</t>
  </si>
  <si>
    <t>01006324</t>
  </si>
  <si>
    <t>00810200</t>
  </si>
  <si>
    <t>02831000</t>
  </si>
  <si>
    <t>00406324</t>
  </si>
  <si>
    <t>01005226</t>
  </si>
  <si>
    <t>02004224</t>
  </si>
  <si>
    <t>21104002</t>
  </si>
  <si>
    <t>64842284</t>
  </si>
  <si>
    <t>64841026</t>
  </si>
  <si>
    <t>21104400</t>
  </si>
  <si>
    <t>00140200</t>
  </si>
  <si>
    <t>0800E003</t>
  </si>
  <si>
    <t>03140200</t>
  </si>
  <si>
    <t>20104500</t>
  </si>
  <si>
    <t>&lt;Location file="WORLD_WORLD_BIN" offset="68e68"&gt;</t>
  </si>
  <si>
    <t>&lt;Location file="WORLD_WORLD_BIN" offset="42808"&gt;</t>
  </si>
  <si>
    <t>00004490</t>
  </si>
  <si>
    <t>Sq</t>
  </si>
  <si>
    <t>Ch</t>
  </si>
  <si>
    <t>Kn</t>
  </si>
  <si>
    <t>Ar</t>
  </si>
  <si>
    <t>Mo</t>
  </si>
  <si>
    <t>Pr</t>
  </si>
  <si>
    <t>Wz</t>
  </si>
  <si>
    <t>TM</t>
  </si>
  <si>
    <t>Su</t>
  </si>
  <si>
    <t>Th</t>
  </si>
  <si>
    <t>Me</t>
  </si>
  <si>
    <t>Or</t>
  </si>
  <si>
    <t>Ge</t>
  </si>
  <si>
    <t>La</t>
  </si>
  <si>
    <t>Sa</t>
  </si>
  <si>
    <t>Ni</t>
  </si>
  <si>
    <t>Ca</t>
  </si>
  <si>
    <t>Ba</t>
  </si>
  <si>
    <t>Da</t>
  </si>
  <si>
    <t>Mi</t>
  </si>
  <si>
    <t>Squire</t>
  </si>
  <si>
    <t>Chemist</t>
  </si>
  <si>
    <t>Knight</t>
  </si>
  <si>
    <t>Archer</t>
  </si>
  <si>
    <t>Monk</t>
  </si>
  <si>
    <t>Priest</t>
  </si>
  <si>
    <t>Wizard</t>
  </si>
  <si>
    <t>Time Mage</t>
  </si>
  <si>
    <t>Summoner</t>
  </si>
  <si>
    <t>Geomancer</t>
  </si>
  <si>
    <t>Lancer</t>
  </si>
  <si>
    <t>Samurai</t>
  </si>
  <si>
    <t>Ninja</t>
  </si>
  <si>
    <t>Bard</t>
  </si>
  <si>
    <t>Dancer</t>
  </si>
  <si>
    <t>Mime</t>
  </si>
  <si>
    <t>0A</t>
  </si>
  <si>
    <t>00</t>
  </si>
  <si>
    <t>01</t>
  </si>
  <si>
    <t>02</t>
  </si>
  <si>
    <t>03</t>
  </si>
  <si>
    <t>04</t>
  </si>
  <si>
    <t>05</t>
  </si>
  <si>
    <t>06</t>
  </si>
  <si>
    <t>07</t>
  </si>
  <si>
    <t>08</t>
  </si>
  <si>
    <t>09</t>
  </si>
  <si>
    <t>0B</t>
  </si>
  <si>
    <t>0C</t>
  </si>
  <si>
    <t>0D</t>
  </si>
  <si>
    <t>0E</t>
  </si>
  <si>
    <t>0F</t>
  </si>
  <si>
    <t>Shares with</t>
  </si>
  <si>
    <t>JOB</t>
  </si>
  <si>
    <t>SKILLSET</t>
  </si>
  <si>
    <t>2F</t>
  </si>
  <si>
    <t>10</t>
  </si>
  <si>
    <t>15</t>
  </si>
  <si>
    <t>11</t>
  </si>
  <si>
    <t>12</t>
  </si>
  <si>
    <t>&lt;Location file="BATTLE_BIN" offset="F4D60"&gt;</t>
  </si>
  <si>
    <t>&lt;Location file="BATTLE_BIN" offset="11A8E4"&gt;</t>
  </si>
  <si>
    <t>B800A993</t>
  </si>
  <si>
    <t>60BD4590</t>
  </si>
  <si>
    <t>1300A22C</t>
  </si>
  <si>
    <t>4F060608</t>
  </si>
  <si>
    <t>B800A293</t>
  </si>
  <si>
    <t>20104900</t>
  </si>
  <si>
    <t>02000210</t>
  </si>
  <si>
    <t>24</t>
  </si>
  <si>
    <t>27</t>
  </si>
  <si>
    <t>4A</t>
  </si>
  <si>
    <t>4B</t>
  </si>
  <si>
    <t>4C</t>
  </si>
  <si>
    <t>4D</t>
  </si>
  <si>
    <t>4E</t>
  </si>
  <si>
    <t>4F</t>
  </si>
  <si>
    <t>50</t>
  </si>
  <si>
    <t>51</t>
  </si>
  <si>
    <t>52</t>
  </si>
  <si>
    <t>53</t>
  </si>
  <si>
    <t>54</t>
  </si>
  <si>
    <t>55</t>
  </si>
  <si>
    <t>56</t>
  </si>
  <si>
    <t>57</t>
  </si>
  <si>
    <t>58</t>
  </si>
  <si>
    <t>59</t>
  </si>
  <si>
    <t>5A</t>
  </si>
  <si>
    <t>5B</t>
  </si>
  <si>
    <t>5C</t>
  </si>
  <si>
    <t>5D</t>
  </si>
  <si>
    <t>13</t>
  </si>
  <si>
    <t>14</t>
  </si>
  <si>
    <t>16</t>
  </si>
  <si>
    <t>17</t>
  </si>
  <si>
    <t>18</t>
  </si>
  <si>
    <t>Portrait M</t>
  </si>
  <si>
    <t>Portrait F</t>
  </si>
  <si>
    <t>Sprite M</t>
  </si>
  <si>
    <t>Formation</t>
  </si>
  <si>
    <t>Battle</t>
  </si>
  <si>
    <t>Sprite F</t>
  </si>
  <si>
    <t>Male</t>
  </si>
  <si>
    <t>Female</t>
  </si>
  <si>
    <t>&lt;Location file="WORLD_WORLD_BIN" offset="69100"&gt;</t>
  </si>
  <si>
    <t>&lt;Location file="WORLD_WORLD_BIN" offset="69160"&gt;</t>
  </si>
  <si>
    <t>a80050001800280097396400</t>
  </si>
  <si>
    <t>c000500018002800d4396400</t>
  </si>
  <si>
    <t>d800500018002800d5396400</t>
  </si>
  <si>
    <t>0000780018002800d6396400</t>
  </si>
  <si>
    <t>1800780018002800d7396400</t>
  </si>
  <si>
    <t>3000780018002800143a6400</t>
  </si>
  <si>
    <t>4800780018002800153a6400</t>
  </si>
  <si>
    <t>6000780018002800163a6400</t>
  </si>
  <si>
    <t>7800780018002800173a6400</t>
  </si>
  <si>
    <t>9000780018002800543a6400</t>
  </si>
  <si>
    <t>a800780018002800553a6400</t>
  </si>
  <si>
    <t>c000780018002800563a6400</t>
  </si>
  <si>
    <t>d800780018002800573a6400</t>
  </si>
  <si>
    <t>0000a00018002800943a6400</t>
  </si>
  <si>
    <t>1800a00018002800953a6400</t>
  </si>
  <si>
    <t>3000a00018002800963a6400</t>
  </si>
  <si>
    <t>4800a00018002800973a6400</t>
  </si>
  <si>
    <t>6000a00018002800d43a6400</t>
  </si>
  <si>
    <t>7800a00018002800d53a6400</t>
  </si>
  <si>
    <t>9000a00018002800d63a6400</t>
  </si>
  <si>
    <t>a800a00018002800d73a6400</t>
  </si>
  <si>
    <t>c000a00018002800143b6400</t>
  </si>
  <si>
    <t>d800a00018002800153b6400</t>
  </si>
  <si>
    <t>0000c80018002800163b6400</t>
  </si>
  <si>
    <t>1800c80018002800173b6400</t>
  </si>
  <si>
    <t>3000c80018002800543b6400</t>
  </si>
  <si>
    <t>4800c80018002800553b6400</t>
  </si>
  <si>
    <t>6000c80018002800563b6400</t>
  </si>
  <si>
    <t>7800c80018002800573b6400</t>
  </si>
  <si>
    <t>9000c80018002800943b6400</t>
  </si>
  <si>
    <t>a800c80018002800953b6400</t>
  </si>
  <si>
    <t>c000c80018002800963b6400</t>
  </si>
  <si>
    <t>d800c80018002800973b6400</t>
  </si>
  <si>
    <t>0000000018002800d43b6500</t>
  </si>
  <si>
    <t>1800000018002800d53b6500</t>
  </si>
  <si>
    <t>600050001800280094396400</t>
  </si>
  <si>
    <t>780050001800280095396400</t>
  </si>
  <si>
    <t>900050001800280096396400</t>
  </si>
  <si>
    <t>&lt;Location file="WORLD_WORLD_BIN" offset="69340"&gt;</t>
  </si>
  <si>
    <t>&lt;Location file="WORLD_WORLD_BIN" offset="693A0"&gt;</t>
  </si>
  <si>
    <t>1580013C</t>
  </si>
  <si>
    <t>4E960408</t>
  </si>
  <si>
    <t>&lt;Location file="WORLD_WORLD_BIN" offset="458BC"&gt;</t>
  </si>
  <si>
    <t>E8240508</t>
  </si>
  <si>
    <t>&lt;Location file="WORLD_WORLD_BIN" offset="2CAF0"&gt;</t>
  </si>
  <si>
    <t>&lt;Location file="WORLD_WORLD_BIN" offset="2CB1C"&gt;</t>
  </si>
  <si>
    <t>&lt;Location file="WORLD_WORLD_BIN" offset="69410"&gt;</t>
  </si>
  <si>
    <t>1580033C</t>
  </si>
  <si>
    <t>0100A530</t>
  </si>
  <si>
    <t>DE320408</t>
  </si>
  <si>
    <t>&lt;Location file="BATTLE_BIN" offset="F4E10"&gt;</t>
  </si>
  <si>
    <t>&lt;Location file="BATTLE_BIN" offset="F4E70"&gt;</t>
  </si>
  <si>
    <t>&lt;Location file="BATTLE_BIN" offset="F4F20"&gt;</t>
  </si>
  <si>
    <t>&lt;Location file="BATTLE_BIN" offset="F4EA0"&gt;</t>
  </si>
  <si>
    <t>1680033C</t>
  </si>
  <si>
    <t>10BE6390</t>
  </si>
  <si>
    <t>70BE6390</t>
  </si>
  <si>
    <t>D6210708</t>
  </si>
  <si>
    <t>&lt;Location file="BATTLE_BIN" offset="F4EE0"&gt;</t>
  </si>
  <si>
    <t>20BF6390</t>
  </si>
  <si>
    <t>20106500</t>
  </si>
  <si>
    <t>A8200708</t>
  </si>
  <si>
    <t>&lt;Location file="EVENT_ATTACK_OUT" offset="96CC"&gt;</t>
  </si>
  <si>
    <t>A86F0508</t>
  </si>
  <si>
    <t>&lt;Location file="EVENT_ATTACK_OUT" offset="96F8"&gt;</t>
  </si>
  <si>
    <t>&lt;Location file="EVENT_ATTACK_OUT" offset="9214"&gt;</t>
  </si>
  <si>
    <t>B86F0508</t>
  </si>
  <si>
    <t>&lt;Location file="EVENT_ATTACK_OUT" offset="9240"&gt;</t>
  </si>
  <si>
    <t>&lt;Location file="BATTLE_BIN" offset="F4F48"&gt;</t>
  </si>
  <si>
    <t>&lt;Location file="BATTLE_BIN" offset="F4F70"&gt;</t>
  </si>
  <si>
    <t>6A780108</t>
  </si>
  <si>
    <t>&lt;Location file="SCUS_942_21" offset="4E958"&gt;</t>
  </si>
  <si>
    <t>DC6F0508</t>
  </si>
  <si>
    <t>&lt;Location file="SCUS_942_21" offset="4E974"&gt;</t>
  </si>
  <si>
    <t>&lt;Location file="EVENT_ATTACK_OUT" offset="16CEC"&gt;</t>
  </si>
  <si>
    <t>&lt;Location file="SCUS_942_21" offset="4E5AC"&gt;</t>
  </si>
  <si>
    <t>00BD5090</t>
  </si>
  <si>
    <t>20082300</t>
  </si>
  <si>
    <t>40932190</t>
  </si>
  <si>
    <t>02000510</t>
  </si>
  <si>
    <t>40080100</t>
  </si>
  <si>
    <t>01002120</t>
  </si>
  <si>
    <t>40100100</t>
  </si>
  <si>
    <t>20082200</t>
  </si>
  <si>
    <t>80080100</t>
  </si>
  <si>
    <t>20202400</t>
  </si>
  <si>
    <t>02000292</t>
  </si>
  <si>
    <t>20186200</t>
  </si>
  <si>
    <t>40936390</t>
  </si>
  <si>
    <t>00000592</t>
  </si>
  <si>
    <t>80180300</t>
  </si>
  <si>
    <t>40280500</t>
  </si>
  <si>
    <t>03008290</t>
  </si>
  <si>
    <t>00008590</t>
  </si>
  <si>
    <t>40180300</t>
  </si>
  <si>
    <t>20106200</t>
  </si>
  <si>
    <t>UNIT.BIN</t>
  </si>
  <si>
    <t>Ramza1</t>
  </si>
  <si>
    <t>Ramza2</t>
  </si>
  <si>
    <t>Ramza3</t>
  </si>
  <si>
    <t>Delita1</t>
  </si>
  <si>
    <t>Algus</t>
  </si>
  <si>
    <t>Ovelia</t>
  </si>
  <si>
    <t>Orlandu</t>
  </si>
  <si>
    <t>Reis</t>
  </si>
  <si>
    <t>Bearded Priest</t>
  </si>
  <si>
    <t>Bald Priest</t>
  </si>
  <si>
    <t>Simon</t>
  </si>
  <si>
    <t>Young Priest</t>
  </si>
  <si>
    <t>Olan</t>
  </si>
  <si>
    <t>Gafgarion</t>
  </si>
  <si>
    <t>Rafa</t>
  </si>
  <si>
    <t>Malak</t>
  </si>
  <si>
    <t>Beowulf</t>
  </si>
  <si>
    <t>Balmafra</t>
  </si>
  <si>
    <t>Mustadio</t>
  </si>
  <si>
    <t>Meliadoul</t>
  </si>
  <si>
    <t>Alma</t>
  </si>
  <si>
    <t>Cloud</t>
  </si>
  <si>
    <t>Agrias</t>
  </si>
  <si>
    <t>Squire M</t>
  </si>
  <si>
    <t>Squire F</t>
  </si>
  <si>
    <t>Chemist M</t>
  </si>
  <si>
    <t>Chemist F</t>
  </si>
  <si>
    <t>Knight M</t>
  </si>
  <si>
    <t>Knight F</t>
  </si>
  <si>
    <t>Archer M</t>
  </si>
  <si>
    <t>Archer F</t>
  </si>
  <si>
    <t>Monk M</t>
  </si>
  <si>
    <t>Monk F</t>
  </si>
  <si>
    <t>Time Mage M</t>
  </si>
  <si>
    <t>Time Mage F</t>
  </si>
  <si>
    <t>Summoner M</t>
  </si>
  <si>
    <t>Summoner F</t>
  </si>
  <si>
    <t>Thief M</t>
  </si>
  <si>
    <t>Thief F</t>
  </si>
  <si>
    <t>Geomancer M</t>
  </si>
  <si>
    <t>Geomancer F</t>
  </si>
  <si>
    <t>Samurai M</t>
  </si>
  <si>
    <t>Samurai F</t>
  </si>
  <si>
    <t>Ninja M</t>
  </si>
  <si>
    <t>Ninja F</t>
  </si>
  <si>
    <t>Mime M</t>
  </si>
  <si>
    <t>Mime F</t>
  </si>
  <si>
    <t>Chocobo</t>
  </si>
  <si>
    <t>Goblin</t>
  </si>
  <si>
    <t>Bomb</t>
  </si>
  <si>
    <t>Coeurl</t>
  </si>
  <si>
    <t>Mindflayer</t>
  </si>
  <si>
    <t>Skeleton</t>
  </si>
  <si>
    <t>Ghost</t>
  </si>
  <si>
    <t>Ahriman</t>
  </si>
  <si>
    <t>Cockatrice</t>
  </si>
  <si>
    <t>Boar</t>
  </si>
  <si>
    <t>Dryad</t>
  </si>
  <si>
    <t>Minotaur</t>
  </si>
  <si>
    <t>Molbor</t>
  </si>
  <si>
    <t>Behemoth</t>
  </si>
  <si>
    <t>Dragon</t>
  </si>
  <si>
    <t>Hydra</t>
  </si>
  <si>
    <t>Apanda</t>
  </si>
  <si>
    <t>Ophiachus</t>
  </si>
  <si>
    <t>Demon1</t>
  </si>
  <si>
    <t>Demon2</t>
  </si>
  <si>
    <t>Steel Giant</t>
  </si>
  <si>
    <t>(TEXT)</t>
  </si>
  <si>
    <t>000000001800280014386400</t>
  </si>
  <si>
    <t>180000001800280015386400</t>
  </si>
  <si>
    <t>300000001800280016386400</t>
  </si>
  <si>
    <t>480000001800280017386400</t>
  </si>
  <si>
    <t>600000001800280054386400</t>
  </si>
  <si>
    <t>780000001800280055386400</t>
  </si>
  <si>
    <t>900000001800280056386400</t>
  </si>
  <si>
    <t>a80000001800280057386400</t>
  </si>
  <si>
    <t>c00000001800280094386400</t>
  </si>
  <si>
    <t>d80000001800280095386400</t>
  </si>
  <si>
    <t>000028001800280096386400</t>
  </si>
  <si>
    <t>180028001800280097386400</t>
  </si>
  <si>
    <t>3000280018002800d4386400</t>
  </si>
  <si>
    <t>4800280018002800d5386400</t>
  </si>
  <si>
    <t>6000280018002800d6386400</t>
  </si>
  <si>
    <t>7800280018002800d7386400</t>
  </si>
  <si>
    <t>900028001800280014396400</t>
  </si>
  <si>
    <t>a80028001800280015396400</t>
  </si>
  <si>
    <t>c00028001800280016396400</t>
  </si>
  <si>
    <t>d80028001800280017396400</t>
  </si>
  <si>
    <t>000050001800280054396400</t>
  </si>
  <si>
    <t>180050001800280055396400</t>
  </si>
  <si>
    <t>300050001800280056396400</t>
  </si>
  <si>
    <t>480050001800280057396400</t>
  </si>
  <si>
    <t>000028003000300054326500</t>
  </si>
  <si>
    <t>3000000018002800d6316500</t>
  </si>
  <si>
    <t>300028003000300055326500</t>
  </si>
  <si>
    <t>900028003000300057326500</t>
  </si>
  <si>
    <t>4800000018002800d7316500</t>
  </si>
  <si>
    <t>600000001800280014326500</t>
  </si>
  <si>
    <t>600028003000300056326500</t>
  </si>
  <si>
    <t>780000001800280015326500</t>
  </si>
  <si>
    <t>900000001800280016326500</t>
  </si>
  <si>
    <t>a80000001800280017326500</t>
  </si>
  <si>
    <t>c00028003000300094326500</t>
  </si>
  <si>
    <t>000058003000300095326500</t>
  </si>
  <si>
    <t>300058003000300096326500</t>
  </si>
  <si>
    <t>600058003000300097326500</t>
  </si>
  <si>
    <t>9000580030003000d4326500</t>
  </si>
  <si>
    <t>c000580030003000d5326500</t>
  </si>
  <si>
    <t>0000880030003000d6326500</t>
  </si>
  <si>
    <t>3000880030003000d6326500</t>
  </si>
  <si>
    <t>600088003000300017336500</t>
  </si>
  <si>
    <t>900088003000300014336500</t>
  </si>
  <si>
    <t>c00088003000300015336500</t>
  </si>
  <si>
    <t>Priest M</t>
  </si>
  <si>
    <t>Priest F</t>
  </si>
  <si>
    <t>Wizard M</t>
  </si>
  <si>
    <t>Wizard F</t>
  </si>
  <si>
    <t>Mediator M</t>
  </si>
  <si>
    <t>Mediator F</t>
  </si>
  <si>
    <t>Oracle M</t>
  </si>
  <si>
    <t>Oracle F</t>
  </si>
  <si>
    <t>Lancer M</t>
  </si>
  <si>
    <t>Lancer F</t>
  </si>
  <si>
    <t>Calculator M</t>
  </si>
  <si>
    <t>Calculator F</t>
  </si>
  <si>
    <t>Unique to:</t>
  </si>
  <si>
    <t>Job #</t>
  </si>
  <si>
    <t>1A</t>
  </si>
  <si>
    <t>1B</t>
  </si>
  <si>
    <t>1C</t>
  </si>
  <si>
    <t>1D</t>
  </si>
  <si>
    <t>1E</t>
  </si>
  <si>
    <t>1F</t>
  </si>
  <si>
    <t>skillset call</t>
  </si>
  <si>
    <t>job share</t>
  </si>
  <si>
    <t>3C</t>
  </si>
  <si>
    <t>3D</t>
  </si>
  <si>
    <t>3E</t>
  </si>
  <si>
    <t>3F</t>
  </si>
  <si>
    <t>3B</t>
  </si>
  <si>
    <t>3A</t>
  </si>
  <si>
    <t>5E</t>
  </si>
  <si>
    <t>5F</t>
  </si>
  <si>
    <t>portraits</t>
  </si>
  <si>
    <t>&lt;Location file="BATTLE_BIN" offset="F5000"&gt;</t>
  </si>
  <si>
    <t>&lt;Location file="SCUS_942_21" offset="4E944"&gt;</t>
  </si>
  <si>
    <t>06004014</t>
  </si>
  <si>
    <t>&lt;Location file="SCUS_942_21" offset="4E960"&gt;</t>
  </si>
  <si>
    <t>EC6F0508</t>
  </si>
  <si>
    <t>&lt;Location file="BATTLE_BIN" offset="F4FB0"&gt;</t>
  </si>
  <si>
    <t>0C006210</t>
  </si>
  <si>
    <t>2010C000</t>
  </si>
  <si>
    <t>09006210</t>
  </si>
  <si>
    <t>6000C224</t>
  </si>
  <si>
    <t>06006210</t>
  </si>
  <si>
    <t>C000C224</t>
  </si>
  <si>
    <t>03006210</t>
  </si>
  <si>
    <t>2001C224</t>
  </si>
  <si>
    <t>20106000</t>
  </si>
  <si>
    <t>1680063C</t>
  </si>
  <si>
    <t>2010C200</t>
  </si>
  <si>
    <t>00C04290</t>
  </si>
  <si>
    <t>C2240408</t>
  </si>
  <si>
    <t>&lt;Location file="WORLD_WORLD_BIN" offset="29280"&gt;</t>
  </si>
  <si>
    <t>&lt;Location file="WORLD_WORLD_BIN" offset="292AC"&gt;</t>
  </si>
  <si>
    <t>table</t>
  </si>
  <si>
    <t>lookups</t>
  </si>
  <si>
    <t>&lt;Location file="WORLD_WORLD_BIN" offset="74C4C"&gt;</t>
  </si>
  <si>
    <t>Delita2</t>
  </si>
  <si>
    <t>Teta</t>
  </si>
  <si>
    <t>19</t>
  </si>
  <si>
    <t>20</t>
  </si>
  <si>
    <t>21</t>
  </si>
  <si>
    <t>22</t>
  </si>
  <si>
    <t>23</t>
  </si>
  <si>
    <t>25</t>
  </si>
  <si>
    <t>26</t>
  </si>
  <si>
    <t>28</t>
  </si>
  <si>
    <t>29</t>
  </si>
  <si>
    <t>2A</t>
  </si>
  <si>
    <t>2B</t>
  </si>
  <si>
    <t>2C</t>
  </si>
  <si>
    <t>2D</t>
  </si>
  <si>
    <t>2E</t>
  </si>
  <si>
    <t>30</t>
  </si>
  <si>
    <t>31</t>
  </si>
  <si>
    <t>32</t>
  </si>
  <si>
    <t>33</t>
  </si>
  <si>
    <t>34</t>
  </si>
  <si>
    <t>35</t>
  </si>
  <si>
    <t>36</t>
  </si>
  <si>
    <t>37</t>
  </si>
  <si>
    <t>38</t>
  </si>
  <si>
    <t>39</t>
  </si>
  <si>
    <t>40</t>
  </si>
  <si>
    <t>41</t>
  </si>
  <si>
    <t>42</t>
  </si>
  <si>
    <t>43</t>
  </si>
  <si>
    <t>44</t>
  </si>
  <si>
    <t>45</t>
  </si>
  <si>
    <t>46</t>
  </si>
  <si>
    <t>47</t>
  </si>
  <si>
    <t>48</t>
  </si>
  <si>
    <t>49</t>
  </si>
  <si>
    <t>Daravon</t>
  </si>
  <si>
    <t>71</t>
  </si>
  <si>
    <t>72</t>
  </si>
  <si>
    <t>73</t>
  </si>
  <si>
    <t>74</t>
  </si>
  <si>
    <t>75</t>
  </si>
  <si>
    <t>76</t>
  </si>
  <si>
    <t>77</t>
  </si>
  <si>
    <t>78</t>
  </si>
  <si>
    <t>79</t>
  </si>
  <si>
    <t>Zalbag1</t>
  </si>
  <si>
    <t>7A</t>
  </si>
  <si>
    <t>7B</t>
  </si>
  <si>
    <t>7C</t>
  </si>
  <si>
    <t>7D</t>
  </si>
  <si>
    <t>Funeral</t>
  </si>
  <si>
    <t>7E</t>
  </si>
  <si>
    <t>Zalmo</t>
  </si>
  <si>
    <t>7F</t>
  </si>
  <si>
    <t>Draclau</t>
  </si>
  <si>
    <t>81</t>
  </si>
  <si>
    <t>82</t>
  </si>
  <si>
    <t>Barinten</t>
  </si>
  <si>
    <t>83</t>
  </si>
  <si>
    <t>85</t>
  </si>
  <si>
    <t>Ludvich</t>
  </si>
  <si>
    <t>86</t>
  </si>
  <si>
    <t>Vormav</t>
  </si>
  <si>
    <t>87</t>
  </si>
  <si>
    <t>Rofel</t>
  </si>
  <si>
    <t>88</t>
  </si>
  <si>
    <t>Izlude</t>
  </si>
  <si>
    <t>89</t>
  </si>
  <si>
    <t>Kletian</t>
  </si>
  <si>
    <t>8A</t>
  </si>
  <si>
    <t>8B</t>
  </si>
  <si>
    <t>8C</t>
  </si>
  <si>
    <t>8D</t>
  </si>
  <si>
    <t>Lede</t>
  </si>
  <si>
    <t>8E</t>
  </si>
  <si>
    <t>Velius</t>
  </si>
  <si>
    <t>8F</t>
  </si>
  <si>
    <t>90</t>
  </si>
  <si>
    <t>Hashmalum</t>
  </si>
  <si>
    <t>91</t>
  </si>
  <si>
    <t>Queklain</t>
  </si>
  <si>
    <t>92</t>
  </si>
  <si>
    <t>Adramelk</t>
  </si>
  <si>
    <t>93</t>
  </si>
  <si>
    <t>Mercenary</t>
  </si>
  <si>
    <t>Barkeep</t>
  </si>
  <si>
    <t>Elidib</t>
  </si>
  <si>
    <t>Alazlam</t>
  </si>
  <si>
    <t>Byblos</t>
  </si>
  <si>
    <t>Demons</t>
  </si>
  <si>
    <t>Shopkeep</t>
  </si>
  <si>
    <t>Poacher</t>
  </si>
  <si>
    <t>Delita3</t>
  </si>
  <si>
    <t>Dycedarg</t>
  </si>
  <si>
    <t>Larg</t>
  </si>
  <si>
    <t>Goltanna</t>
  </si>
  <si>
    <t>Elmdor</t>
  </si>
  <si>
    <t>Weigraf1</t>
  </si>
  <si>
    <t>Balk</t>
  </si>
  <si>
    <t>Ajora1</t>
  </si>
  <si>
    <t>Celia</t>
  </si>
  <si>
    <t>Zalera</t>
  </si>
  <si>
    <t>Reis (Human)</t>
  </si>
  <si>
    <t>Reis (Dragon)</t>
  </si>
  <si>
    <t>Specials</t>
  </si>
  <si>
    <t>sprite</t>
  </si>
  <si>
    <t>BATTLESPRITES</t>
  </si>
  <si>
    <t>Zalbaag1</t>
  </si>
  <si>
    <t>Orlandeau</t>
  </si>
  <si>
    <t>Feuneral</t>
  </si>
  <si>
    <t>Zalm</t>
  </si>
  <si>
    <t>Orlan</t>
  </si>
  <si>
    <t>D'LaCroix</t>
  </si>
  <si>
    <t>Rapha</t>
  </si>
  <si>
    <t>Malach</t>
  </si>
  <si>
    <t>Barrington</t>
  </si>
  <si>
    <t>Ludovichi</t>
  </si>
  <si>
    <t>Volmarv</t>
  </si>
  <si>
    <t>Lofahr</t>
  </si>
  <si>
    <t>Islude</t>
  </si>
  <si>
    <t>Cletienne</t>
  </si>
  <si>
    <t>Weigraf2</t>
  </si>
  <si>
    <t>Alma2</t>
  </si>
  <si>
    <t>Ledde</t>
  </si>
  <si>
    <t>Alma1</t>
  </si>
  <si>
    <t>Zalbag2</t>
  </si>
  <si>
    <t>Belias</t>
  </si>
  <si>
    <t>Knight Mu</t>
  </si>
  <si>
    <t>Archer Mu</t>
  </si>
  <si>
    <t>Hashmal</t>
  </si>
  <si>
    <t>Ultima</t>
  </si>
  <si>
    <t>Cũchulainn</t>
  </si>
  <si>
    <t>Time Mage Fu</t>
  </si>
  <si>
    <t>Adrammelech</t>
  </si>
  <si>
    <t>Mystic Mu</t>
  </si>
  <si>
    <t>Summoner Fu</t>
  </si>
  <si>
    <t>Holy Dragon</t>
  </si>
  <si>
    <t>Ajora2</t>
  </si>
  <si>
    <t>10yo M</t>
  </si>
  <si>
    <t>10yo F</t>
  </si>
  <si>
    <t>20yo M</t>
  </si>
  <si>
    <t>20yo F</t>
  </si>
  <si>
    <t>40yo M</t>
  </si>
  <si>
    <t>40yo F</t>
  </si>
  <si>
    <t>60yo M</t>
  </si>
  <si>
    <t>60yo F</t>
  </si>
  <si>
    <t>Mourner1</t>
  </si>
  <si>
    <t>Mourner2</t>
  </si>
  <si>
    <t>Mourner3</t>
  </si>
  <si>
    <t>Mourner4</t>
  </si>
  <si>
    <t>Young Priest w/Mitre</t>
  </si>
  <si>
    <t>Dummy</t>
  </si>
  <si>
    <t>Kasanek</t>
  </si>
  <si>
    <t>Kasanem</t>
  </si>
  <si>
    <t>60</t>
  </si>
  <si>
    <t>61</t>
  </si>
  <si>
    <t>62</t>
  </si>
  <si>
    <t>63</t>
  </si>
  <si>
    <t>64</t>
  </si>
  <si>
    <t>65</t>
  </si>
  <si>
    <t>66</t>
  </si>
  <si>
    <t>67</t>
  </si>
  <si>
    <t>68</t>
  </si>
  <si>
    <t>69</t>
  </si>
  <si>
    <t>6A</t>
  </si>
  <si>
    <t>6B</t>
  </si>
  <si>
    <t>6C</t>
  </si>
  <si>
    <t>6D</t>
  </si>
  <si>
    <t>6E</t>
  </si>
  <si>
    <t>6F</t>
  </si>
  <si>
    <t>70</t>
  </si>
  <si>
    <t>80</t>
  </si>
  <si>
    <t>84</t>
  </si>
  <si>
    <t>94</t>
  </si>
  <si>
    <t>95</t>
  </si>
  <si>
    <t>96</t>
  </si>
  <si>
    <t>97</t>
  </si>
  <si>
    <t>98</t>
  </si>
  <si>
    <t>99</t>
  </si>
  <si>
    <t>9A</t>
  </si>
  <si>
    <t>!Chemist F</t>
  </si>
  <si>
    <t>!Priest F</t>
  </si>
  <si>
    <t>!Wizard M</t>
  </si>
  <si>
    <t>!Oracle M</t>
  </si>
  <si>
    <t>!Squire M</t>
  </si>
  <si>
    <t>00914290</t>
  </si>
  <si>
    <t>1980043C</t>
  </si>
  <si>
    <t>44DA8420</t>
  </si>
  <si>
    <t>80000234</t>
  </si>
  <si>
    <t>05002214</t>
  </si>
  <si>
    <t>1980023C</t>
  </si>
  <si>
    <t>20104300</t>
  </si>
  <si>
    <t>34DE4190</t>
  </si>
  <si>
    <t>&lt;Location file="WORLD_WORLD_BIN" offset="69480"&gt;</t>
  </si>
  <si>
    <t>&lt;Location file="WORLD_WORLD_BIN" offset="69440"&gt;</t>
  </si>
  <si>
    <t>20104100</t>
  </si>
  <si>
    <t>C0944190</t>
  </si>
  <si>
    <t>&lt;Location file="WORLD_WORLD_BIN" offset="694C0"&gt;</t>
  </si>
  <si>
    <t>20250508</t>
  </si>
  <si>
    <t>10946390</t>
  </si>
  <si>
    <t>10250508</t>
  </si>
  <si>
    <t>portrait</t>
  </si>
  <si>
    <t>&lt;Location file="EVENT_ATTACK_OUT" offset="16BB0"&gt;</t>
  </si>
  <si>
    <t>01010202</t>
  </si>
  <si>
    <t>03037878</t>
  </si>
  <si>
    <t>79790404</t>
  </si>
  <si>
    <t>7A7A7B7B</t>
  </si>
  <si>
    <t>7C7C7D7D</t>
  </si>
  <si>
    <t>05050606</t>
  </si>
  <si>
    <t>7E7E0707</t>
  </si>
  <si>
    <t>7F7F0D0D</t>
  </si>
  <si>
    <t>09090A0A</t>
  </si>
  <si>
    <t>0B0B0C0C</t>
  </si>
  <si>
    <t>13130D0D</t>
  </si>
  <si>
    <t>81810E0E</t>
  </si>
  <si>
    <t>0F0F8282</t>
  </si>
  <si>
    <t>10108383</t>
  </si>
  <si>
    <t>17171111</t>
  </si>
  <si>
    <t>85851212</t>
  </si>
  <si>
    <t>13138686</t>
  </si>
  <si>
    <t>87878888</t>
  </si>
  <si>
    <t>89898A8A</t>
  </si>
  <si>
    <t>12120E0E</t>
  </si>
  <si>
    <t>14148B8B</t>
  </si>
  <si>
    <t>15158D8D</t>
  </si>
  <si>
    <t>8E8E1414</t>
  </si>
  <si>
    <t>15158C8C</t>
  </si>
  <si>
    <t>16160000</t>
  </si>
  <si>
    <t>17170000</t>
  </si>
  <si>
    <t>8D8D8E8E</t>
  </si>
  <si>
    <t>8F8F0000</t>
  </si>
  <si>
    <t>90900000</t>
  </si>
  <si>
    <t>91910000</t>
  </si>
  <si>
    <t>00009292</t>
  </si>
  <si>
    <t>00009393</t>
  </si>
  <si>
    <t>18180000</t>
  </si>
  <si>
    <t>19191A1A</t>
  </si>
  <si>
    <t>1B1B1C1C</t>
  </si>
  <si>
    <t>1D1D1E1E</t>
  </si>
  <si>
    <t>1F1F2020</t>
  </si>
  <si>
    <t>21212222</t>
  </si>
  <si>
    <t>23232424</t>
  </si>
  <si>
    <t>25252626</t>
  </si>
  <si>
    <t>27272828</t>
  </si>
  <si>
    <t>29292A2A</t>
  </si>
  <si>
    <t>2B2B2C2C</t>
  </si>
  <si>
    <t>2D2D2E2E</t>
  </si>
  <si>
    <t>2F2F3030</t>
  </si>
  <si>
    <t>31313232</t>
  </si>
  <si>
    <t>33333434</t>
  </si>
  <si>
    <t>35353636</t>
  </si>
  <si>
    <t>37373838</t>
  </si>
  <si>
    <t>39393A3A</t>
  </si>
  <si>
    <t>3B3B3C3C</t>
  </si>
  <si>
    <t>3D3D3E3E</t>
  </si>
  <si>
    <t>3F3F4040</t>
  </si>
  <si>
    <t>41414242</t>
  </si>
  <si>
    <t>43434444</t>
  </si>
  <si>
    <t>45454646</t>
  </si>
  <si>
    <t>47474848</t>
  </si>
  <si>
    <t>49494A4A</t>
  </si>
  <si>
    <t>4B4B4C4C</t>
  </si>
  <si>
    <t>4D4D4E4E</t>
  </si>
  <si>
    <t>4F4F5050</t>
  </si>
  <si>
    <t>00005151</t>
  </si>
  <si>
    <t>52520000</t>
  </si>
  <si>
    <t>&lt;Location file="EVENT_ATTACK_OUT" offset="92AC"&gt;</t>
  </si>
  <si>
    <t>B15B2790</t>
  </si>
  <si>
    <t>&lt;Location file="EVENT_ATTACK_OUT" offset="9764"&gt;</t>
  </si>
  <si>
    <t>B05B2590</t>
  </si>
  <si>
    <t>4F505152</t>
  </si>
  <si>
    <t>5758595A</t>
  </si>
  <si>
    <t>5B5C5D5E</t>
  </si>
  <si>
    <t>5F606162</t>
  </si>
  <si>
    <t>38393A3B</t>
  </si>
  <si>
    <t>3C3D3E3F</t>
  </si>
  <si>
    <t>Prebattle</t>
  </si>
  <si>
    <t>sprite/</t>
  </si>
  <si>
    <t>PORTRAITS/PRE-BATTLE SPRITES</t>
  </si>
  <si>
    <t>image codes:</t>
  </si>
  <si>
    <t>preliminary lookups</t>
  </si>
  <si>
    <t>for both WORLD.BIN</t>
  </si>
  <si>
    <t>&amp; BATTLE.BIN</t>
  </si>
  <si>
    <t>next step:</t>
  </si>
  <si>
    <t>postpreliminary</t>
  </si>
  <si>
    <t>actual values!</t>
  </si>
  <si>
    <t>20186500</t>
  </si>
  <si>
    <t>80C16290</t>
  </si>
  <si>
    <t>&lt;!-- Put the pre-battle screen sprite/portrait values here. --&gt;</t>
  </si>
  <si>
    <t>&lt;!-- Put the Formation screen portrait values here. --&gt;</t>
  </si>
  <si>
    <t>&lt;Location file="WORLD_WORLD_BIN" offset="AA9F4"&gt;</t>
  </si>
  <si>
    <t>&lt;!-- Put the Formation screen sprite values here. --&gt;</t>
  </si>
  <si>
    <t>&lt;Location file="BATTLE_BIN" offset="F5180"&gt;</t>
  </si>
  <si>
    <t>&lt;!-- Put the Battle screen sprite values here. --&gt;</t>
  </si>
  <si>
    <t>(w/base)</t>
  </si>
  <si>
    <t>NAME</t>
  </si>
  <si>
    <t>Identity</t>
  </si>
  <si>
    <t>CONDITIONS</t>
  </si>
  <si>
    <t>CONDITION TYPE</t>
  </si>
  <si>
    <t>Story</t>
  </si>
  <si>
    <t>job codes</t>
  </si>
  <si>
    <t>&lt;!-- Put the RAD codes here. --&gt;</t>
  </si>
  <si>
    <t>F094D626</t>
  </si>
  <si>
    <t>1400BFAF</t>
  </si>
  <si>
    <t>0400A2AF</t>
  </si>
  <si>
    <t>0800A4AF</t>
  </si>
  <si>
    <t>0C00A6AF</t>
  </si>
  <si>
    <t>1000A7AF</t>
  </si>
  <si>
    <t>6ABC030C</t>
  </si>
  <si>
    <t>0A00C392</t>
  </si>
  <si>
    <t>0D00C392</t>
  </si>
  <si>
    <t>2A187000</t>
  </si>
  <si>
    <t>0E00C392</t>
  </si>
  <si>
    <t>2A180302</t>
  </si>
  <si>
    <t>0F00C392</t>
  </si>
  <si>
    <t>1000D626</t>
  </si>
  <si>
    <t>7097B526</t>
  </si>
  <si>
    <t>9A230508</t>
  </si>
  <si>
    <t>25102002</t>
  </si>
  <si>
    <t>&lt;Location file="WORLD_WORLD_BIN" offset="42670"&gt;</t>
  </si>
  <si>
    <t>Code 1</t>
  </si>
  <si>
    <t>Code 2</t>
  </si>
  <si>
    <t>Code 3</t>
  </si>
  <si>
    <t>24180302</t>
  </si>
  <si>
    <t>0316</t>
  </si>
  <si>
    <t>0312</t>
  </si>
  <si>
    <t>0310</t>
  </si>
  <si>
    <t>0314</t>
  </si>
  <si>
    <t>Excel Instructions:</t>
  </si>
  <si>
    <t>OpenOffice Instructions:</t>
  </si>
  <si>
    <t>Order</t>
  </si>
  <si>
    <t>Yellow boxes are editable by you and change the patch's effects.</t>
  </si>
  <si>
    <t>Gray boxes are there for information only and need to be left alone.</t>
  </si>
  <si>
    <t>White boxes can be edited by you but don't affect the patch.</t>
  </si>
  <si>
    <t>Jobs</t>
  </si>
  <si>
    <t>(this patch applies in battle only)</t>
  </si>
  <si>
    <t>&lt;Location file="WORLD_WORLD_BIN" offset="694F0"&gt;</t>
  </si>
  <si>
    <t>Brave</t>
  </si>
  <si>
    <t>2600</t>
  </si>
  <si>
    <t>Faith</t>
  </si>
  <si>
    <t>2800</t>
  </si>
  <si>
    <t>2A00</t>
  </si>
  <si>
    <t>Zodiac</t>
  </si>
  <si>
    <t>7A00</t>
  </si>
  <si>
    <t>Squire A1 Known</t>
  </si>
  <si>
    <t>Squire A2 Known</t>
  </si>
  <si>
    <t>Squire RSM Known</t>
  </si>
  <si>
    <t>7B00</t>
  </si>
  <si>
    <t>7C00</t>
  </si>
  <si>
    <t>Chemist A2 Known</t>
  </si>
  <si>
    <t>Chemist RSM Known</t>
  </si>
  <si>
    <t>Chemist A1 Known</t>
  </si>
  <si>
    <t>Knight A2 Known</t>
  </si>
  <si>
    <t>Knight RSM Known</t>
  </si>
  <si>
    <t>Knight A1 Known</t>
  </si>
  <si>
    <t>7D00</t>
  </si>
  <si>
    <t>7E00</t>
  </si>
  <si>
    <t>7F00</t>
  </si>
  <si>
    <t>8000</t>
  </si>
  <si>
    <t>8100</t>
  </si>
  <si>
    <t>8200</t>
  </si>
  <si>
    <t>1C260508</t>
  </si>
  <si>
    <t>FF945290</t>
  </si>
  <si>
    <t>368B0408</t>
  </si>
  <si>
    <t>2800222A</t>
  </si>
  <si>
    <t>&lt;Location file="WORLD_WORLD_BIN" offset="42CD0"&gt;</t>
  </si>
  <si>
    <t>&lt;Location file="WORLD_WORLD_BIN" offset="69870"&gt;</t>
  </si>
  <si>
    <t>&lt;Location file="WORLD_WORLD_BIN" offset="42cdc"&gt;</t>
  </si>
  <si>
    <t>00911100</t>
  </si>
  <si>
    <t>20105200</t>
  </si>
  <si>
    <t>00941200</t>
  </si>
  <si>
    <t>Story Progression =</t>
  </si>
  <si>
    <t>(expert use only)</t>
  </si>
  <si>
    <t>Orator</t>
  </si>
  <si>
    <t>Rogue</t>
  </si>
  <si>
    <t>Mystic</t>
  </si>
  <si>
    <t>CLASS</t>
  </si>
  <si>
    <t>B3001092</t>
  </si>
  <si>
    <t>B4001092</t>
  </si>
  <si>
    <t>B5001092</t>
  </si>
  <si>
    <t>B6001092</t>
  </si>
  <si>
    <t>B7001092</t>
  </si>
  <si>
    <t>B8001092</t>
  </si>
  <si>
    <t>B9001092</t>
  </si>
  <si>
    <t>BA001092</t>
  </si>
  <si>
    <t>BB001092</t>
  </si>
  <si>
    <t>BC001092</t>
  </si>
  <si>
    <t>72001092</t>
  </si>
  <si>
    <t>Reference Code</t>
  </si>
  <si>
    <t>0F00D392</t>
  </si>
  <si>
    <t>148E68</t>
  </si>
  <si>
    <t>122670</t>
  </si>
  <si>
    <t>119CB4</t>
  </si>
  <si>
    <t>11A3C4</t>
  </si>
  <si>
    <t>122808</t>
  </si>
  <si>
    <t>1223B8</t>
  </si>
  <si>
    <t>149100</t>
  </si>
  <si>
    <t>15BD00</t>
  </si>
  <si>
    <t>17EA28</t>
  </si>
  <si>
    <t>15BD60</t>
  </si>
  <si>
    <t>1818E4</t>
  </si>
  <si>
    <t>149160</t>
  </si>
  <si>
    <t>149340</t>
  </si>
  <si>
    <t>1493A0</t>
  </si>
  <si>
    <t>1258BC</t>
  </si>
  <si>
    <t>149410</t>
  </si>
  <si>
    <t>10CAF0</t>
  </si>
  <si>
    <t>10CB1C</t>
  </si>
  <si>
    <t>149440</t>
  </si>
  <si>
    <t>15BE10</t>
  </si>
  <si>
    <t>15BE70</t>
  </si>
  <si>
    <t>15BF20</t>
  </si>
  <si>
    <t>15BEA0</t>
  </si>
  <si>
    <t>15BEE0</t>
  </si>
  <si>
    <t>15BF48</t>
  </si>
  <si>
    <t>15BF70</t>
  </si>
  <si>
    <t>5E158</t>
  </si>
  <si>
    <t>5E174</t>
  </si>
  <si>
    <t>5DDAC</t>
  </si>
  <si>
    <t>15C000</t>
  </si>
  <si>
    <t>5E144</t>
  </si>
  <si>
    <t>5E160</t>
  </si>
  <si>
    <t>15BFB0</t>
  </si>
  <si>
    <t>149480</t>
  </si>
  <si>
    <t>109280</t>
  </si>
  <si>
    <t>1092AC</t>
  </si>
  <si>
    <t>154C4C</t>
  </si>
  <si>
    <t>18A9F4</t>
  </si>
  <si>
    <t>1494C0</t>
  </si>
  <si>
    <t>15C180</t>
  </si>
  <si>
    <t>1494F0</t>
  </si>
  <si>
    <t>122CD0</t>
  </si>
  <si>
    <t>149870</t>
  </si>
  <si>
    <t>122CDC</t>
  </si>
  <si>
    <t>1C82AC</t>
  </si>
  <si>
    <t>1C8764</t>
  </si>
  <si>
    <t>1D5BB0</t>
  </si>
  <si>
    <t>1D5ECE</t>
  </si>
  <si>
    <t>1C86CC</t>
  </si>
  <si>
    <t>1C86F8</t>
  </si>
  <si>
    <t>1C8214</t>
  </si>
  <si>
    <t>1C8240</t>
  </si>
  <si>
    <t>0B00C392</t>
  </si>
  <si>
    <t>0C00C392</t>
  </si>
  <si>
    <t>00005934</t>
  </si>
  <si>
    <t>00003037</t>
  </si>
  <si>
    <t>Zodiac Calculation</t>
  </si>
  <si>
    <t>00189870: 27bdffe8 addiu r29,r29,0xffe8</t>
  </si>
  <si>
    <t>00189874: afbf0010 sw r31,0x0010(r29)</t>
  </si>
  <si>
    <t xml:space="preserve">00189878: 0c062144 jal 0x 00188510      </t>
  </si>
  <si>
    <t>Physical Evade Calculation</t>
  </si>
  <si>
    <t>0018987c: 00000000 nop</t>
  </si>
  <si>
    <t>00189880: 1440001f bne r2,r0,0x 00189900</t>
  </si>
  <si>
    <t>00189884: 00000000 nop</t>
  </si>
  <si>
    <t xml:space="preserve">00189888: 0c06178c jal 0x 00185e30      </t>
  </si>
  <si>
    <t>Load SP and X</t>
  </si>
  <si>
    <t>0018988c: 00000000 nop</t>
  </si>
  <si>
    <t xml:space="preserve">00189890: 0c061853 jal 0x 0018614c      </t>
  </si>
  <si>
    <t>ATTACK UP/Martial Arts Check</t>
  </si>
  <si>
    <t>00189894: 00000000 nop</t>
  </si>
  <si>
    <t xml:space="preserve">00189898: 0c061895 jal 0x 00186254      </t>
  </si>
  <si>
    <t>Berserk/Frog Check</t>
  </si>
  <si>
    <t>0018989c: 00000000 nop</t>
  </si>
  <si>
    <t xml:space="preserve">001898a0: 0c0618b3 jal 0x 001862cc      </t>
  </si>
  <si>
    <t>Defense UP Check</t>
  </si>
  <si>
    <t>001898a4: 00000000 nop</t>
  </si>
  <si>
    <t xml:space="preserve">001898a8: 0c0618db jal 0x 0018636c      </t>
  </si>
  <si>
    <t>Protect Check</t>
  </si>
  <si>
    <t>001898ac: 00000000 nop</t>
  </si>
  <si>
    <t xml:space="preserve">001898b0: 0c061259 jal 0x 00184964      </t>
  </si>
  <si>
    <t>001898b4: 00000000 nop</t>
  </si>
  <si>
    <t xml:space="preserve">001898b8: 0c061967 jal 0x 0018659c      </t>
  </si>
  <si>
    <t>(SP + X)% Hit</t>
  </si>
  <si>
    <t>001898bc: 00000000 nop</t>
  </si>
  <si>
    <t xml:space="preserve">001898c0: 0c061d44 jal 0x 00187510      </t>
  </si>
  <si>
    <t>Total Accuracy Check (Exactly the same as jal 0x188b14.)</t>
  </si>
  <si>
    <t>001898c4: 00000000 nop</t>
  </si>
  <si>
    <t>001898c8: 3c028019 lui r2,0x8019</t>
  </si>
  <si>
    <t>001898cc: 8c422d90 lw r2,0x2d90(r2)</t>
  </si>
  <si>
    <t>001898d0: 00000000 nop</t>
  </si>
  <si>
    <t>001898d4: 90420000 lbu r2,0x0000(r2)</t>
  </si>
  <si>
    <t>001898d8: 00000000 nop</t>
  </si>
  <si>
    <t>001898dc: 14400006 bne r2,r0,0x 001898f8</t>
  </si>
  <si>
    <t>001898e0: 00000000 nop</t>
  </si>
  <si>
    <t>001898e4: 3c028019 lui r2,0x8019</t>
  </si>
  <si>
    <t>001898e8: 8c42f5fc lw r2,-0x0a04(r2)</t>
  </si>
  <si>
    <t>001898ec: 00000000 nop</t>
  </si>
  <si>
    <t xml:space="preserve">001898f0: 10400003 beq r2,r0,0x 00189900 </t>
  </si>
  <si>
    <t>STatus Inflict Check (The previous branch statement is an evasion check.  If this branch is not an evasion check, it can circumvent the previous one.  If it checks evasion, it is redundant.)</t>
  </si>
  <si>
    <t>001898f4: 00000000 nop</t>
  </si>
  <si>
    <t xml:space="preserve">001898f8: 0c061a05 jal 0x 00186814      </t>
  </si>
  <si>
    <t>Set EXP Stolen</t>
  </si>
  <si>
    <t>001898fc: 00000000 nop</t>
  </si>
  <si>
    <t>00189900: 8fbf0010 lw r31,0x0010(r29)</t>
  </si>
  <si>
    <t>00189904: 27bd 0018 addiu r29,r29,0x 0018</t>
  </si>
  <si>
    <t>00189908: 03e00008 jr r31</t>
  </si>
  <si>
    <t>0018990c: 00000000 nop</t>
  </si>
  <si>
    <t>27bdffe8 addiu r29,r29,0xffe8</t>
  </si>
  <si>
    <t>afbf0010 sw r31,0x0010(r29)</t>
  </si>
  <si>
    <t xml:space="preserve">0c061760 jal 0x 00185d80      </t>
  </si>
  <si>
    <t>00000000 nop</t>
  </si>
  <si>
    <t xml:space="preserve">0c061259 jal 0x 00184964      </t>
  </si>
  <si>
    <t xml:space="preserve">0c061967 jal 0x 0018659c      </t>
  </si>
  <si>
    <t xml:space="preserve">0c061d44 jal 0x 00187510      </t>
  </si>
  <si>
    <t>3c028019 lui r2,0x8019</t>
  </si>
  <si>
    <t>8c422d90 lw r2,0x2d90(r2)</t>
  </si>
  <si>
    <t>90420000 lbu r2,0x0000(r2)</t>
  </si>
  <si>
    <t>10400011 beq r2,r0,0x 00189994</t>
  </si>
  <si>
    <t>8c422d98 lw r2,0x2d98(r2)</t>
  </si>
  <si>
    <t>90820006 lbu r2,0x0006(r2)</t>
  </si>
  <si>
    <t>304200e0 andi r2,r2,0x0020</t>
  </si>
  <si>
    <t>14620005 bne r2,r0,0x0018998c</t>
  </si>
  <si>
    <t xml:space="preserve">0c0610c3 jal 0x 0018430c      </t>
  </si>
  <si>
    <t>08062665 j 0x 00189994</t>
  </si>
  <si>
    <t xml:space="preserve">0c061fc9 jal 0x 00187f24      </t>
  </si>
  <si>
    <t>8fbf0010 lw r31,0x0010(r29)</t>
  </si>
  <si>
    <t>27bd 0018 addiu r29,r29,0x 0018</t>
  </si>
  <si>
    <t>03e00008 jr r31</t>
  </si>
  <si>
    <t>nop</t>
  </si>
  <si>
    <t>addiu r29,r29,0xffe8</t>
  </si>
  <si>
    <t>sw r31,0x0010(r29)</t>
  </si>
  <si>
    <t xml:space="preserve">jal 0x 00185d80      </t>
  </si>
  <si>
    <t xml:space="preserve">jal 0x 00184964      </t>
  </si>
  <si>
    <t xml:space="preserve">jal 0x 0018659c      </t>
  </si>
  <si>
    <t xml:space="preserve">jal 0x 00187510      </t>
  </si>
  <si>
    <t>lui r2,0x8019</t>
  </si>
  <si>
    <t>lw r2,0x2d90(r2)</t>
  </si>
  <si>
    <t>lbu r2,0x0000(r2)</t>
  </si>
  <si>
    <t>lw r2,0x2d98(r2)</t>
  </si>
  <si>
    <t>lbu r2,0x0006(r2)</t>
  </si>
  <si>
    <t>andi r2,r2,0x0020</t>
  </si>
  <si>
    <t xml:space="preserve">jal 0x 0018430c      </t>
  </si>
  <si>
    <t>j 0x 00189994</t>
  </si>
  <si>
    <t xml:space="preserve">jal 0x 00187f24      </t>
  </si>
  <si>
    <t>lw r31,0x0010(r29)</t>
  </si>
  <si>
    <t>jr r31</t>
  </si>
  <si>
    <t>addiu r29,r29,0x 0018</t>
  </si>
  <si>
    <t>189870</t>
  </si>
  <si>
    <t>lui r22,0x8015</t>
  </si>
  <si>
    <t>addiu r22,r22,-0x6b10</t>
  </si>
  <si>
    <t>sw r31,0x0014(r29)</t>
  </si>
  <si>
    <t>sw r2,0x0004(r29)</t>
  </si>
  <si>
    <t>sw r4,0x0008(r29)</t>
  </si>
  <si>
    <t>sw r6,0x000c(r29)</t>
  </si>
  <si>
    <t>sw r7,0x0010(r29)</t>
  </si>
  <si>
    <t>jal 0x000ef1a8</t>
  </si>
  <si>
    <t>ori r4,r0,0x006f</t>
  </si>
  <si>
    <t>ori r25,r2,0x0000</t>
  </si>
  <si>
    <t>lw r31,0x0014(r29)</t>
  </si>
  <si>
    <t>lw r2,0x0004(r29)</t>
  </si>
  <si>
    <t>lw r4,0x0008(r29)</t>
  </si>
  <si>
    <t>lw r6,0x000c(r29)</t>
  </si>
  <si>
    <t>lw r7,0x0010(r29)</t>
  </si>
  <si>
    <t>ori r3,r0,0x0000</t>
  </si>
  <si>
    <t>lw r16,0x0000(r20)</t>
  </si>
  <si>
    <t>addi r16,r16,0x0079</t>
  </si>
  <si>
    <t>add r16,r16,r3</t>
  </si>
  <si>
    <t>add r17,r3,r22</t>
  </si>
  <si>
    <t>lbu r16,0x003a(r16)</t>
  </si>
  <si>
    <t>lbu r17,0x0000(r17)</t>
  </si>
  <si>
    <t>andi r21,r16,0x000f</t>
  </si>
  <si>
    <t>andi r19,r17,0x000f</t>
  </si>
  <si>
    <t>slt r21,r21,r19</t>
  </si>
  <si>
    <t>srl r16,r16,0x04</t>
  </si>
  <si>
    <t>srl r17,r17,0x04</t>
  </si>
  <si>
    <t>slti r16,r3,0x0009</t>
  </si>
  <si>
    <t>addiu r3,r3,0x0001</t>
  </si>
  <si>
    <t>slt r3,r16,r3</t>
  </si>
  <si>
    <t>lbu r3,0x000d(r22)</t>
  </si>
  <si>
    <t>ori r16,r25,0x0000</t>
  </si>
  <si>
    <t>slt r3,r3,r16</t>
  </si>
  <si>
    <t>lbu r3,0x000e(r22)</t>
  </si>
  <si>
    <t>lbu r3,0x000f(r22)</t>
  </si>
  <si>
    <t>lbu r16,0x0024(r16)</t>
  </si>
  <si>
    <t>sll r16,r2,0x04</t>
  </si>
  <si>
    <t>srl r16,r16,0x0c</t>
  </si>
  <si>
    <t>addi r16,r16,-0x1c85</t>
  </si>
  <si>
    <t>addiu r3,r3,0x4000</t>
  </si>
  <si>
    <t>addiu r18,r18,0x0001</t>
  </si>
  <si>
    <t>sh r3,0x0000(r2)</t>
  </si>
  <si>
    <t>addiu r2,r2,0x0002</t>
  </si>
  <si>
    <t>addiu r22,r22,0x0010</t>
  </si>
  <si>
    <t>lui r21,0x8015</t>
  </si>
  <si>
    <t>addiu r21,r21,-0x6890</t>
  </si>
  <si>
    <t>slt r21,r22,r21</t>
  </si>
  <si>
    <t>ori r21,r0,0xffff</t>
  </si>
  <si>
    <t>sh r21,0x0000(r2)</t>
  </si>
  <si>
    <t>j 0x0012273c</t>
  </si>
  <si>
    <t>addu r2,r18,r0</t>
  </si>
  <si>
    <t>lui r2,0x8015</t>
  </si>
  <si>
    <t>Else</t>
  </si>
  <si>
    <t>Job Info Storage</t>
  </si>
  <si>
    <t>Stores Unlocked Job on Job Wheel</t>
  </si>
  <si>
    <t>Steps forward to next job in RAD data (Jump here to skip)</t>
  </si>
  <si>
    <t>Steps forward to next job in Job Wheel</t>
  </si>
  <si>
    <t>1400BF8F</t>
  </si>
  <si>
    <t>0400A28F</t>
  </si>
  <si>
    <t>0800A48F</t>
  </si>
  <si>
    <t>0C00A68F</t>
  </si>
  <si>
    <t>1000A78F</t>
  </si>
  <si>
    <t>03000310</t>
  </si>
  <si>
    <t>24001092</t>
  </si>
  <si>
    <t>06007014</t>
  </si>
  <si>
    <t>02001010</t>
  </si>
  <si>
    <t>6F000434</t>
  </si>
  <si>
    <t>F9FF1114</t>
  </si>
  <si>
    <t>EFFF1014</t>
  </si>
  <si>
    <t>lbu r3,0x000a(r22)</t>
  </si>
  <si>
    <t>lbu r3,0x000b(r22)</t>
  </si>
  <si>
    <t>lbu r3,0x000c(r22)</t>
  </si>
  <si>
    <t>lbu r2,0x0002(r16)</t>
  </si>
  <si>
    <t>lui r3,0x8015</t>
  </si>
  <si>
    <t>add r3,r3,r2</t>
  </si>
  <si>
    <t>lbu r3,-0x6cc0(r3)</t>
  </si>
  <si>
    <t>lbu r3,-0x6bf0(r3)</t>
  </si>
  <si>
    <t>lbu r5,0x0000(r16)</t>
  </si>
  <si>
    <t>sll r3,r3,0x02</t>
  </si>
  <si>
    <t>andi r5,r5,0x0001</t>
  </si>
  <si>
    <t>sll r5,r5,0x01</t>
  </si>
  <si>
    <t>add r2,r3,r5</t>
  </si>
  <si>
    <t>j 0x00109308</t>
  </si>
  <si>
    <t>addiu r29,r29,0xffe4</t>
  </si>
  <si>
    <t>addiu r29,r29,0x001c</t>
  </si>
  <si>
    <t>E4FFBD27</t>
  </si>
  <si>
    <t>1C00BD27</t>
  </si>
  <si>
    <t>subu r7,r7,r4</t>
  </si>
  <si>
    <t>Shift r4 along to next Job line</t>
  </si>
  <si>
    <t>Stores Job on Job Wheel</t>
  </si>
  <si>
    <t>Shift to next slot on Job Wheel</t>
  </si>
  <si>
    <t>lbu r17,0x0000(r4)</t>
  </si>
  <si>
    <t>r4 = Pointer to first Job Info in RAD Additional jobs data</t>
  </si>
  <si>
    <t>Last line - current line</t>
  </si>
  <si>
    <t>Jump back if not yet found Job ID</t>
  </si>
  <si>
    <t>r16 = Address of character stats info</t>
  </si>
  <si>
    <t>addu r16,r16,r6</t>
  </si>
  <si>
    <t>ori r6,r0,0x004a</t>
  </si>
  <si>
    <t>00009190</t>
  </si>
  <si>
    <t>2338E400</t>
  </si>
  <si>
    <t>4A000634</t>
  </si>
  <si>
    <t>21800602</t>
  </si>
  <si>
    <t>22260508</t>
  </si>
  <si>
    <t>&lt;Location file="WORLD_WORLD_BIN" offset="69888"&gt;</t>
  </si>
  <si>
    <t>sll r6,r6,0x01</t>
  </si>
  <si>
    <t>40300600</t>
  </si>
  <si>
    <t>r6 = Total JP</t>
  </si>
  <si>
    <t>r7 = Total JP - Current JP</t>
  </si>
  <si>
    <t>r7 = Current JP</t>
  </si>
  <si>
    <t>Shared Job - JP Spent</t>
  </si>
  <si>
    <t>Shared Job - JP Earned</t>
  </si>
  <si>
    <t>2238C700</t>
  </si>
  <si>
    <t>lhu r6,0x00e6(r16)</t>
  </si>
  <si>
    <t>lhu r7,0x00be(r16)</t>
  </si>
  <si>
    <t>E6000696</t>
  </si>
  <si>
    <t>BE000796</t>
  </si>
  <si>
    <t>HEX Values</t>
  </si>
  <si>
    <t>If Result above &lt; Spent JP Req, r7 = 1, else r7 = 0</t>
  </si>
  <si>
    <t>slt r7,r6,r2</t>
  </si>
  <si>
    <t>r6 = Address of first job ID stored</t>
  </si>
  <si>
    <t>lbu r21,0x0001(r4)</t>
  </si>
  <si>
    <t>r21 = Shared Job ID in JP Req Data</t>
  </si>
  <si>
    <t>subu r6,r21,r6</t>
  </si>
  <si>
    <t>lbu r7,0x0000(r6)</t>
  </si>
  <si>
    <t>r7 = Job ID to replace on Job Wheel</t>
  </si>
  <si>
    <t>addiu r6,r6,0x0002</t>
  </si>
  <si>
    <t>lw r6,0x0004(r29)</t>
  </si>
  <si>
    <t>01009590</t>
  </si>
  <si>
    <t>2330A602</t>
  </si>
  <si>
    <t>0400A68F</t>
  </si>
  <si>
    <t>2A38C200</t>
  </si>
  <si>
    <t>0000C790</t>
  </si>
  <si>
    <t>0200C624</t>
  </si>
  <si>
    <t>0500F510</t>
  </si>
  <si>
    <t>ori r21,r0,0x004a</t>
  </si>
  <si>
    <t>r21 = 4a (First Generic Job ID)</t>
  </si>
  <si>
    <t>If checked Job ID &lt; Generic Job ID, r21 = 1 else r21 = 0</t>
  </si>
  <si>
    <t>Jump back to main routine</t>
  </si>
  <si>
    <t>If checked Job ID is Generic - skip to storing it</t>
  </si>
  <si>
    <t>Jump to Additional Job checking</t>
  </si>
  <si>
    <t>1C000310</t>
  </si>
  <si>
    <t>16000310</t>
  </si>
  <si>
    <t>4A001534</t>
  </si>
  <si>
    <t>0300A012</t>
  </si>
  <si>
    <t>69001514</t>
  </si>
  <si>
    <t>84FF1514</t>
  </si>
  <si>
    <t>RAD Additional Job Storage</t>
  </si>
  <si>
    <t>andi r6,r3,0x00ff</t>
  </si>
  <si>
    <t>r6 = Checked Job ID without disabled flag</t>
  </si>
  <si>
    <t>slt r21,r6,r21</t>
  </si>
  <si>
    <t>FF006630</t>
  </si>
  <si>
    <t>2AA8D500</t>
  </si>
  <si>
    <t>1D240508</t>
  </si>
  <si>
    <t>lhu r17,0x0004(r4)</t>
  </si>
  <si>
    <t>lhu r17,0x0002(r4)</t>
  </si>
  <si>
    <t>ori r17,r2,0x0000</t>
  </si>
  <si>
    <t>r17 = r2</t>
  </si>
  <si>
    <t>ori r17,r6,0x0000</t>
  </si>
  <si>
    <t>sh r3,0x0000(r17)</t>
  </si>
  <si>
    <t>04009194</t>
  </si>
  <si>
    <t>02009194</t>
  </si>
  <si>
    <t>2A38F100</t>
  </si>
  <si>
    <t>00005134</t>
  </si>
  <si>
    <t>0000D134</t>
  </si>
  <si>
    <t>000023A6</t>
  </si>
  <si>
    <t>0700E010</t>
  </si>
  <si>
    <t>Increase count of Jobs on Job Wheel by 1</t>
  </si>
  <si>
    <t>Variable</t>
  </si>
  <si>
    <t>Job Level Checking</t>
  </si>
  <si>
    <t>No Requirement entered - skip to next check</t>
  </si>
  <si>
    <t>Requirement not met, skip to next Job</t>
  </si>
  <si>
    <t>If current line less than last line, r21 = 1, else r21 = 0</t>
  </si>
  <si>
    <t>Skip back if not yet at last line</t>
  </si>
  <si>
    <t>Pick up registers</t>
  </si>
  <si>
    <t>Move stack address forward</t>
  </si>
  <si>
    <t>Return</t>
  </si>
  <si>
    <t>r6 = 0x4a (First generic job)</t>
  </si>
  <si>
    <t>Store 0xffff at end of Job wheel</t>
  </si>
  <si>
    <t>Requirements not met, skip to next Job</t>
  </si>
  <si>
    <t>Check next</t>
  </si>
  <si>
    <t>Check lower nybbles</t>
  </si>
  <si>
    <t>Arithmetician</t>
  </si>
  <si>
    <t>2238F100</t>
  </si>
  <si>
    <t>014</t>
  </si>
  <si>
    <t>010</t>
  </si>
  <si>
    <t>If Total JP &lt; Total JP Req, r7 = 1 (fail), else r7 = 0 (pass) OR Total JP - Total JP Req</t>
  </si>
  <si>
    <t>Shared Job JP Requirements</t>
  </si>
  <si>
    <t>JP Requirement</t>
  </si>
  <si>
    <t>Else (r17 = r6)</t>
  </si>
  <si>
    <t>And step forward on Job Wheel</t>
  </si>
  <si>
    <t>A1</t>
  </si>
  <si>
    <t>Equal To</t>
  </si>
  <si>
    <t>Not Equal To</t>
  </si>
  <si>
    <t>Greater Than</t>
  </si>
  <si>
    <t>Less Than</t>
  </si>
  <si>
    <t>Includes</t>
  </si>
  <si>
    <t>Does Not Include</t>
  </si>
  <si>
    <t>Greater Than Or Equal To</t>
  </si>
  <si>
    <t>Shared Job - Learned Abilities Check</t>
  </si>
  <si>
    <t>Minimum Requirement</t>
  </si>
  <si>
    <t>A2</t>
  </si>
  <si>
    <t>A3</t>
  </si>
  <si>
    <t>A4</t>
  </si>
  <si>
    <t>A5</t>
  </si>
  <si>
    <t>A6</t>
  </si>
  <si>
    <t>A7</t>
  </si>
  <si>
    <t>A8</t>
  </si>
  <si>
    <t>A9</t>
  </si>
  <si>
    <t>A10</t>
  </si>
  <si>
    <t>A11</t>
  </si>
  <si>
    <t>A12</t>
  </si>
  <si>
    <t>A13</t>
  </si>
  <si>
    <t>A14</t>
  </si>
  <si>
    <t>A15</t>
  </si>
  <si>
    <t>A16</t>
  </si>
  <si>
    <t>RSM1</t>
  </si>
  <si>
    <t>RSM2</t>
  </si>
  <si>
    <t>RSM3</t>
  </si>
  <si>
    <t>RSM4</t>
  </si>
  <si>
    <t>RSM5</t>
  </si>
  <si>
    <t>RSM6</t>
  </si>
  <si>
    <t>RSM 1-6</t>
  </si>
  <si>
    <t>A 9-16</t>
  </si>
  <si>
    <t>A 1-8</t>
  </si>
  <si>
    <t>r7 = Address of line after last Job line + 1</t>
  </si>
  <si>
    <t>lbu r6,0x0009(r4)</t>
  </si>
  <si>
    <t>09008690</t>
  </si>
  <si>
    <t>r17 = First JP Req</t>
  </si>
  <si>
    <t>r17 = Second JP Req</t>
  </si>
  <si>
    <t>r6 = r6 * 2 (Offset for Checked Job's Shared Job data)</t>
  </si>
  <si>
    <t>lbu r17,0x0006(r4)</t>
  </si>
  <si>
    <t>lbu r7,0x007a(r16)</t>
  </si>
  <si>
    <t>lbu r17,0x0007(r4)</t>
  </si>
  <si>
    <t>lbu r17,0x0008(r4)</t>
  </si>
  <si>
    <t>lbu r7,0x007b(r16)</t>
  </si>
  <si>
    <t>lbu r7,0x007c(r16)</t>
  </si>
  <si>
    <t>r7 = Checked Job A9-16</t>
  </si>
  <si>
    <t>r7 = Checked Job RSM1-6</t>
  </si>
  <si>
    <t>r7 = Checked Job A1-8</t>
  </si>
  <si>
    <t>7C000792</t>
  </si>
  <si>
    <t>08009190</t>
  </si>
  <si>
    <t>06009190</t>
  </si>
  <si>
    <t>7A000792</t>
  </si>
  <si>
    <t>07009190</t>
  </si>
  <si>
    <t>7B000792</t>
  </si>
  <si>
    <t>RAD Additional Job Checks</t>
  </si>
  <si>
    <t>r6 = Shared Job ID - 0x4a</t>
  </si>
  <si>
    <t>r17 = Shared Job RSM1-6 Req</t>
  </si>
  <si>
    <t>r17 = Shared Job A9-16 Req</t>
  </si>
  <si>
    <t>r17 = Shared Job A1-8 Req</t>
  </si>
  <si>
    <t>&lt;Patch name="RAD 3.1: Job Wheel Expansion"&gt;</t>
  </si>
  <si>
    <t>&lt;Patch name="----------------------------------------RAD 3.1----------------------------------------"&gt;</t>
  </si>
  <si>
    <t>r16 = Address of character stats info shifted by Checked Job offset for JP amounts</t>
  </si>
  <si>
    <t>r16 = Address of character stats info shifted by Checked Job offset for Learned Ability storage</t>
  </si>
  <si>
    <t>lbu r7,0x000a(r4)</t>
  </si>
  <si>
    <t>lbu r7,0x000b(r4)</t>
  </si>
  <si>
    <t>j 0x00149888</t>
  </si>
  <si>
    <t>sub r7,r6,r7</t>
  </si>
  <si>
    <t>slt r7,r7,r17</t>
  </si>
  <si>
    <t>j 0x00149074</t>
  </si>
  <si>
    <t>0B008790</t>
  </si>
  <si>
    <t>sb r0,0x007b(r16)</t>
  </si>
  <si>
    <t>sb r0,0x007a(r16)</t>
  </si>
  <si>
    <t>sb r0,0x007c(r16)</t>
  </si>
  <si>
    <t>7A0000A2</t>
  </si>
  <si>
    <t>7B0000A2</t>
  </si>
  <si>
    <t>7C0000A2</t>
  </si>
  <si>
    <t>If Learned Ability check already passed, skip Learned Ability checks</t>
  </si>
  <si>
    <t>r7 = Stored Learned Ability check flag</t>
  </si>
  <si>
    <t>0A008790</t>
  </si>
  <si>
    <t>Reset Known Abilities (A1-8)</t>
  </si>
  <si>
    <t>Reset Known Abilities (A9-16)</t>
  </si>
  <si>
    <t>ori r7,r0,0x0001</t>
  </si>
  <si>
    <t>r7 = 1</t>
  </si>
  <si>
    <t>Store "Passed" Flag for Learned Ability Check (for use later)</t>
  </si>
  <si>
    <r>
      <rPr>
        <b/>
        <sz val="10"/>
        <rFont val="Arial"/>
        <family val="2"/>
      </rPr>
      <t>Start of Loop:</t>
    </r>
    <r>
      <rPr>
        <sz val="10"/>
        <rFont val="Arial"/>
        <family val="2"/>
      </rPr>
      <t xml:space="preserve"> If r6 &lt; r2, r7 = 1, else r7 = 0</t>
    </r>
  </si>
  <si>
    <r>
      <rPr>
        <b/>
        <sz val="10"/>
        <rFont val="Arial"/>
        <family val="2"/>
      </rPr>
      <t>Start of Loop:</t>
    </r>
    <r>
      <rPr>
        <sz val="10"/>
        <rFont val="Arial"/>
        <family val="2"/>
      </rPr>
      <t xml:space="preserve"> r17 = Additional Job ID in JP Req Data</t>
    </r>
  </si>
  <si>
    <t>01000734</t>
  </si>
  <si>
    <t>06002612</t>
  </si>
  <si>
    <t>beq r17,r6,0x001498ac</t>
  </si>
  <si>
    <t>Replace Job</t>
  </si>
  <si>
    <t>r6 = Replace Job</t>
  </si>
  <si>
    <t>or r21,r6,r0</t>
  </si>
  <si>
    <t>r21 = r6</t>
  </si>
  <si>
    <t>0D00C010</t>
  </si>
  <si>
    <t>25A8C000</t>
  </si>
  <si>
    <t>Reset A1-8?</t>
  </si>
  <si>
    <t>Reset A9-16?</t>
  </si>
  <si>
    <t>Reset RSM?</t>
  </si>
  <si>
    <t>r7 = Reset A1-8 Flag</t>
  </si>
  <si>
    <t>r7 = Reset A9-16 Flag</t>
  </si>
  <si>
    <t>lbu r7,0x000c(r4)</t>
  </si>
  <si>
    <t>r7 = Reset RSM Flag</t>
  </si>
  <si>
    <t>If Reset A1-8 Flag off, skip to next</t>
  </si>
  <si>
    <t>If Reset A9-16 Flag off, skip to next</t>
  </si>
  <si>
    <t>Reset Known Abilities (RSM)</t>
  </si>
  <si>
    <t>lbu r7,0x000d(r4)</t>
  </si>
  <si>
    <t>addiu r4,r4,0x000e</t>
  </si>
  <si>
    <t>Format = New Job ID + Shared Job ID + 1st JP Req + 2nd JP Req + A1-8 Req + A9-16 Req + RSM1-6 Req + Replace Job ID + Reset A1-8 Flag + Reset A9-16 Flag + Reset RSM Flag + Ability Check Pass Flag</t>
  </si>
  <si>
    <t>sb r7,0x000d(r4)</t>
  </si>
  <si>
    <t>If Reset RSM Flag off, skip to end</t>
  </si>
  <si>
    <t>0E008424</t>
  </si>
  <si>
    <t>0D008790</t>
  </si>
  <si>
    <t>2C00E014</t>
  </si>
  <si>
    <t>2700E014</t>
  </si>
  <si>
    <t>2200E014</t>
  </si>
  <si>
    <t>0D0087A0</t>
  </si>
  <si>
    <t>0200E010</t>
  </si>
  <si>
    <t>0C008790</t>
  </si>
  <si>
    <t>Push the button to export "RAD 3.1.xml" to this spreadsheet's directory, then use FFTorgASM to apply the hack.</t>
  </si>
  <si>
    <t>Open the 'XML' tab and copy the entire contents into a text editor (e.g. Notepad), then save as "RAD 3.1.xml" and use FFTorgASM to apply the hack.</t>
  </si>
  <si>
    <t>x</t>
  </si>
  <si>
    <t>Shared Job LvL</t>
  </si>
  <si>
    <t>Squire Job Lvl</t>
  </si>
  <si>
    <t>beq r17,r21,0x001498e8</t>
  </si>
  <si>
    <t>beq r17,r21,0x00149900</t>
  </si>
  <si>
    <t>03003512</t>
  </si>
  <si>
    <t>Branch to next check if First JP Req missing</t>
  </si>
  <si>
    <t>Branch to next check if Second JP Req missing</t>
  </si>
  <si>
    <r>
      <t xml:space="preserve">Arc Knight </t>
    </r>
    <r>
      <rPr>
        <b/>
        <sz val="7"/>
        <rFont val="Arial"/>
        <family val="2"/>
      </rPr>
      <t>(Example)</t>
    </r>
  </si>
  <si>
    <t>Yes</t>
  </si>
  <si>
    <t>&lt;Location file="SCUS_942_21" offset="17DC0"&gt;</t>
  </si>
  <si>
    <t>275C0</t>
  </si>
  <si>
    <t>C0758424</t>
  </si>
  <si>
    <t>blez r7,0x001499dc</t>
  </si>
  <si>
    <t>bne r7,r0,0x001499dc</t>
  </si>
  <si>
    <t>beq r7,r0,0x001499dc</t>
  </si>
  <si>
    <t>bne r7,r0,0x00149954</t>
  </si>
  <si>
    <t>beq r6,r0,0x00149994</t>
  </si>
  <si>
    <t>beq r7,r0,0x00149994</t>
  </si>
  <si>
    <t>beq r7,r21,0x0014999c</t>
  </si>
  <si>
    <t>j 0x00149970</t>
  </si>
  <si>
    <t>beq r7,r0,0x001499b4</t>
  </si>
  <si>
    <t>beq r7,r0,0x001499c8</t>
  </si>
  <si>
    <t>4E00E018</t>
  </si>
  <si>
    <t>3D00E014</t>
  </si>
  <si>
    <t>3700E010</t>
  </si>
  <si>
    <t>0E00E014</t>
  </si>
  <si>
    <t>5C260508</t>
  </si>
  <si>
    <t>CB76E724</t>
  </si>
  <si>
    <t>addiu r7,r7,0x76cb</t>
  </si>
  <si>
    <t>0280073C</t>
  </si>
  <si>
    <t>lui r7,0x8002</t>
  </si>
  <si>
    <t>0280043C</t>
  </si>
  <si>
    <t>lui r4,0x8002</t>
  </si>
  <si>
    <r>
      <t xml:space="preserve">Dark Knight </t>
    </r>
    <r>
      <rPr>
        <b/>
        <sz val="7"/>
        <rFont val="Arial"/>
        <family val="2"/>
      </rPr>
      <t>(Example)</t>
    </r>
  </si>
  <si>
    <t>ADVANCED SECTION</t>
  </si>
  <si>
    <t>lh r2,-0x7b9c(r1)</t>
  </si>
  <si>
    <t>addiu r16,r16,-0x7b9c</t>
  </si>
  <si>
    <t>lbu r4,0x0000(r2)</t>
  </si>
  <si>
    <t>andi r4,r4,0x00ff</t>
  </si>
  <si>
    <t>addu r2,r2,r4</t>
  </si>
  <si>
    <t>lbu r2,-0x6f00(r2)</t>
  </si>
  <si>
    <t>sll r2,r2,0x10</t>
  </si>
  <si>
    <t>sra r2,r2,0x10</t>
  </si>
  <si>
    <t>lui r2,0x8016</t>
  </si>
  <si>
    <t>add r2,r2,r5</t>
  </si>
  <si>
    <t>lbu r2,-0x4300(r2)</t>
  </si>
  <si>
    <t>sw r2,0x0000(r6)</t>
  </si>
  <si>
    <t>lbu r9,0x00b8(r29)</t>
  </si>
  <si>
    <t>add r2,r2,r9</t>
  </si>
  <si>
    <t>lbu r5,-0x42a0(r2)</t>
  </si>
  <si>
    <t>sltiu r2,r5,0x0013</t>
  </si>
  <si>
    <t>beq r0,r2,0x00181908</t>
  </si>
  <si>
    <t>j 0x0018193c</t>
  </si>
  <si>
    <t>lbu r2,0x00b8(r29)</t>
  </si>
  <si>
    <t>lui r1,0x8015</t>
  </si>
  <si>
    <t>add r1,r1,r3</t>
  </si>
  <si>
    <t>lbu r1,-0x6cc0(r1)</t>
  </si>
  <si>
    <t>ori r2,r0,0x0080</t>
  </si>
  <si>
    <t>add r2,r2,r3</t>
  </si>
  <si>
    <t>lbu r1,-0x21cc(r2)</t>
  </si>
  <si>
    <t>sll r1,r1,0x01</t>
  </si>
  <si>
    <t>addi r1,r1,0x0001</t>
  </si>
  <si>
    <t>add r2,r2,r1</t>
  </si>
  <si>
    <t>lbu r1,-0x6b40(r2)</t>
  </si>
  <si>
    <t>sll r2,r1,0x01</t>
  </si>
  <si>
    <t>add r1,r1,r2</t>
  </si>
  <si>
    <t>sll r1,r1,0x02</t>
  </si>
  <si>
    <t>lui r4,0x8019</t>
  </si>
  <si>
    <t>addi r4,r4,-0x25bc</t>
  </si>
  <si>
    <t>add r4,r1,r4</t>
  </si>
  <si>
    <t>j 0x00125938</t>
  </si>
  <si>
    <t>j 0x001493a0</t>
  </si>
  <si>
    <t>j 0x00149440</t>
  </si>
  <si>
    <t>j 0x0010cb78</t>
  </si>
  <si>
    <t>lui r3,0x8016</t>
  </si>
  <si>
    <t>lbu r3,-0x41f0(r3)</t>
  </si>
  <si>
    <t>lbu r3,-0x4190(r3)</t>
  </si>
  <si>
    <t>j 0x001c8758</t>
  </si>
  <si>
    <t>lbu r3,-0x40e0(r3)</t>
  </si>
  <si>
    <t>j 0x001c82a0</t>
  </si>
  <si>
    <t>j 0x0015bea0</t>
  </si>
  <si>
    <t>j 0x0015bee0</t>
  </si>
  <si>
    <t>lbu r2,0x0003(r4)</t>
  </si>
  <si>
    <t>lbu r5,0x0000(r4)</t>
  </si>
  <si>
    <t>sll r3,r3,0x01</t>
  </si>
  <si>
    <t>add r3,r3,r5</t>
  </si>
  <si>
    <t>lbu r2,-0x3e80(r3)</t>
  </si>
  <si>
    <t>j 0x0005e1a8</t>
  </si>
  <si>
    <t>j 0x0015bf70</t>
  </si>
  <si>
    <t>lbu r7,0x5bb1(r1)</t>
  </si>
  <si>
    <t>lbu r5,0x5bb0(r1)</t>
  </si>
  <si>
    <t>add r2,r3,r2</t>
  </si>
  <si>
    <t>lbu r16,-0x4300(r2)</t>
  </si>
  <si>
    <t>bne r2,r0,0x0005e160</t>
  </si>
  <si>
    <t>j 0x0015bfb0</t>
  </si>
  <si>
    <t>addiu r2,r0,0x0001</t>
  </si>
  <si>
    <t>beq r3,r2,0x0015bfe8</t>
  </si>
  <si>
    <t>add r2,r6,r0</t>
  </si>
  <si>
    <t>addiu r2,r0,0x0002</t>
  </si>
  <si>
    <t>addiu r2,r6,0x0060</t>
  </si>
  <si>
    <t>addiu r2,r0,0x0003</t>
  </si>
  <si>
    <t>addiu r2,r6,0x00c0</t>
  </si>
  <si>
    <t>addiu r2,r0,0x0004</t>
  </si>
  <si>
    <t>addiu r2,r6,0x0120</t>
  </si>
  <si>
    <t>add r2,r3,r0</t>
  </si>
  <si>
    <t>lui r6,0x8016</t>
  </si>
  <si>
    <t>add r2,r6,r2</t>
  </si>
  <si>
    <t>lbu r2,-0x4000(r2)</t>
  </si>
  <si>
    <t>j 0x00149480</t>
  </si>
  <si>
    <t>bne r1,r2,0x001493C8</t>
  </si>
  <si>
    <t>08000010</t>
  </si>
  <si>
    <t>beq r0,r0,0x001493E4</t>
  </si>
  <si>
    <t>beq r0,r5,0x001493D4</t>
  </si>
  <si>
    <t>j 0x00149870</t>
  </si>
  <si>
    <t>sll r18,r17,0x04</t>
  </si>
  <si>
    <t>add r2,r2,r18</t>
  </si>
  <si>
    <t>lbu r18,-0x6b01(r2)</t>
  </si>
  <si>
    <t>j 0x00122cd8</t>
  </si>
  <si>
    <t>sll r18,r18,0x10</t>
  </si>
  <si>
    <t>slti r2,r17,0x0028</t>
  </si>
  <si>
    <t>j 0x00148e68</t>
  </si>
  <si>
    <t>or r2,r17,r0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</si>
</sst>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name val="Arial"/>
      <family val="2"/>
    </font>
    <font>
      <sz val="10"/>
      <name val="Arial"/>
      <family val="2"/>
    </font>
    <font>
      <b/>
      <u/>
      <sz val="10"/>
      <name val="Arial"/>
      <family val="2"/>
    </font>
    <font>
      <b/>
      <sz val="16"/>
      <color rgb="FF000000"/>
      <name val="Arial"/>
      <family val="2"/>
    </font>
    <font>
      <b/>
      <sz val="7"/>
      <name val="Arial"/>
      <family val="2"/>
    </font>
  </fonts>
  <fills count="10">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s>
  <borders count="6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style="medium">
        <color rgb="FFFF0000"/>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302">
    <xf numFmtId="0" fontId="0" fillId="0" borderId="0" xfId="0"/>
    <xf numFmtId="49" fontId="0" fillId="0" borderId="0" xfId="0" applyNumberFormat="1"/>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NumberFormat="1"/>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0"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27" xfId="0" quotePrefix="1" applyFont="1" applyFill="1" applyBorder="1" applyAlignment="1">
      <alignment horizontal="center"/>
    </xf>
    <xf numFmtId="0" fontId="1" fillId="2" borderId="28" xfId="0" quotePrefix="1" applyFont="1" applyFill="1" applyBorder="1" applyAlignment="1">
      <alignment horizontal="center"/>
    </xf>
    <xf numFmtId="0" fontId="1" fillId="2" borderId="29" xfId="0" quotePrefix="1" applyFont="1" applyFill="1" applyBorder="1" applyAlignment="1">
      <alignment horizontal="center"/>
    </xf>
    <xf numFmtId="0" fontId="1" fillId="2" borderId="4" xfId="0" quotePrefix="1" applyFont="1" applyFill="1" applyBorder="1" applyAlignment="1">
      <alignment horizontal="center"/>
    </xf>
    <xf numFmtId="0" fontId="1" fillId="2" borderId="7" xfId="0" quotePrefix="1" applyFont="1" applyFill="1" applyBorder="1" applyAlignment="1">
      <alignment horizontal="center"/>
    </xf>
    <xf numFmtId="0" fontId="1" fillId="2" borderId="5" xfId="0" quotePrefix="1" applyFont="1" applyFill="1" applyBorder="1" applyAlignment="1">
      <alignment horizontal="center"/>
    </xf>
    <xf numFmtId="0" fontId="1" fillId="2" borderId="0" xfId="0" quotePrefix="1" applyFont="1" applyFill="1" applyBorder="1" applyAlignment="1">
      <alignment horizontal="center"/>
    </xf>
    <xf numFmtId="0" fontId="2" fillId="0" borderId="0" xfId="0" applyFont="1"/>
    <xf numFmtId="0" fontId="1" fillId="0" borderId="0" xfId="0" quotePrefix="1" applyFont="1" applyAlignment="1">
      <alignment horizontal="center"/>
    </xf>
    <xf numFmtId="0" fontId="1" fillId="3"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0" fillId="0" borderId="0" xfId="0" applyAlignment="1">
      <alignment horizontal="centerContinuous"/>
    </xf>
    <xf numFmtId="0" fontId="0" fillId="0" borderId="0" xfId="0" applyProtection="1">
      <protection locked="0"/>
    </xf>
    <xf numFmtId="0" fontId="1" fillId="0" borderId="0" xfId="0" applyFont="1" applyAlignment="1" applyProtection="1">
      <alignment horizontal="center"/>
      <protection locked="0"/>
    </xf>
    <xf numFmtId="0" fontId="1" fillId="0" borderId="0" xfId="0" applyFont="1" applyAlignment="1" applyProtection="1">
      <alignment horizontal="centerContinuous"/>
      <protection locked="0"/>
    </xf>
    <xf numFmtId="0" fontId="1" fillId="0" borderId="0" xfId="0" applyFont="1" applyAlignment="1" applyProtection="1">
      <alignment horizontal="left"/>
      <protection locked="0"/>
    </xf>
    <xf numFmtId="49" fontId="1" fillId="2" borderId="31" xfId="0" applyNumberFormat="1" applyFont="1" applyFill="1" applyBorder="1" applyAlignment="1" applyProtection="1">
      <alignment horizontal="centerContinuous"/>
      <protection locked="0"/>
    </xf>
    <xf numFmtId="0" fontId="1" fillId="0" borderId="0" xfId="0" applyFont="1" applyProtection="1">
      <protection locked="0"/>
    </xf>
    <xf numFmtId="49" fontId="2" fillId="2" borderId="1" xfId="0" applyNumberFormat="1"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protection locked="0"/>
    </xf>
    <xf numFmtId="0" fontId="0" fillId="4" borderId="24"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2" borderId="25" xfId="0" applyFill="1" applyBorder="1" applyAlignment="1" applyProtection="1">
      <alignment horizontal="center"/>
      <protection locked="0"/>
    </xf>
    <xf numFmtId="49" fontId="2" fillId="2" borderId="2" xfId="0" applyNumberFormat="1" applyFont="1"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2" xfId="0" quotePrefix="1" applyFill="1" applyBorder="1" applyAlignment="1" applyProtection="1">
      <alignment horizontal="center"/>
      <protection locked="0"/>
    </xf>
    <xf numFmtId="0" fontId="0" fillId="4" borderId="25" xfId="0" applyFill="1" applyBorder="1" applyAlignment="1" applyProtection="1">
      <alignment horizontal="center"/>
      <protection locked="0"/>
    </xf>
    <xf numFmtId="49" fontId="2" fillId="2" borderId="15" xfId="0" applyNumberFormat="1" applyFont="1" applyFill="1" applyBorder="1" applyAlignment="1" applyProtection="1">
      <alignment horizontal="center"/>
      <protection locked="0"/>
    </xf>
    <xf numFmtId="49" fontId="2" fillId="2" borderId="16" xfId="0" applyNumberFormat="1" applyFont="1" applyFill="1" applyBorder="1" applyAlignment="1" applyProtection="1">
      <alignment horizontal="center"/>
      <protection locked="0"/>
    </xf>
    <xf numFmtId="49" fontId="0" fillId="2" borderId="32" xfId="0" applyNumberFormat="1" applyFill="1" applyBorder="1" applyAlignment="1" applyProtection="1">
      <alignment horizontal="center"/>
      <protection locked="0"/>
    </xf>
    <xf numFmtId="49" fontId="0" fillId="2" borderId="16" xfId="0" applyNumberFormat="1" applyFill="1" applyBorder="1" applyAlignment="1" applyProtection="1">
      <alignment horizontal="center"/>
      <protection locked="0"/>
    </xf>
    <xf numFmtId="49" fontId="0" fillId="2" borderId="17" xfId="0" quotePrefix="1" applyNumberFormat="1" applyFill="1" applyBorder="1" applyAlignment="1" applyProtection="1">
      <alignment horizontal="center"/>
      <protection locked="0"/>
    </xf>
    <xf numFmtId="49" fontId="2" fillId="2" borderId="15" xfId="0" quotePrefix="1" applyNumberFormat="1" applyFont="1" applyFill="1" applyBorder="1" applyAlignment="1" applyProtection="1">
      <alignment horizontal="center"/>
      <protection locked="0"/>
    </xf>
    <xf numFmtId="49" fontId="0" fillId="2" borderId="16" xfId="0" quotePrefix="1" applyNumberFormat="1" applyFill="1" applyBorder="1" applyAlignment="1" applyProtection="1">
      <alignment horizontal="center"/>
      <protection locked="0"/>
    </xf>
    <xf numFmtId="49" fontId="0" fillId="2" borderId="17" xfId="0" applyNumberFormat="1" applyFill="1" applyBorder="1" applyAlignment="1" applyProtection="1">
      <alignment horizontal="center"/>
      <protection locked="0"/>
    </xf>
    <xf numFmtId="49" fontId="2" fillId="2" borderId="32" xfId="0" applyNumberFormat="1" applyFont="1" applyFill="1" applyBorder="1" applyAlignment="1" applyProtection="1">
      <alignment horizontal="center"/>
      <protection locked="0"/>
    </xf>
    <xf numFmtId="49" fontId="0" fillId="2" borderId="15" xfId="0" applyNumberFormat="1" applyFill="1" applyBorder="1" applyAlignment="1" applyProtection="1">
      <alignment horizontal="center"/>
      <protection locked="0"/>
    </xf>
    <xf numFmtId="49" fontId="2" fillId="2" borderId="17" xfId="0" applyNumberFormat="1" applyFont="1" applyFill="1" applyBorder="1" applyAlignment="1" applyProtection="1">
      <alignment horizontal="center"/>
      <protection locked="0"/>
    </xf>
    <xf numFmtId="49" fontId="0" fillId="2" borderId="2" xfId="0" applyNumberFormat="1"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1" fillId="0" borderId="26" xfId="0" applyFont="1" applyBorder="1" applyAlignment="1" applyProtection="1">
      <alignment horizontal="center"/>
      <protection locked="0"/>
    </xf>
    <xf numFmtId="49" fontId="0" fillId="2" borderId="3" xfId="0" applyNumberFormat="1"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3" xfId="0" quotePrefix="1" applyFill="1" applyBorder="1" applyAlignment="1" applyProtection="1">
      <alignment horizontal="center"/>
      <protection locked="0"/>
    </xf>
    <xf numFmtId="0" fontId="0" fillId="4" borderId="26" xfId="0" applyFill="1" applyBorder="1" applyAlignment="1" applyProtection="1">
      <alignment horizontal="center"/>
      <protection locked="0"/>
    </xf>
    <xf numFmtId="49" fontId="0" fillId="2" borderId="21" xfId="0" applyNumberFormat="1" applyFill="1" applyBorder="1" applyAlignment="1" applyProtection="1">
      <alignment horizontal="center"/>
      <protection locked="0"/>
    </xf>
    <xf numFmtId="49" fontId="0" fillId="2" borderId="22" xfId="0" applyNumberFormat="1" applyFill="1" applyBorder="1" applyAlignment="1" applyProtection="1">
      <alignment horizontal="center"/>
      <protection locked="0"/>
    </xf>
    <xf numFmtId="49" fontId="0" fillId="2" borderId="33" xfId="0" applyNumberFormat="1" applyFill="1" applyBorder="1" applyAlignment="1" applyProtection="1">
      <alignment horizontal="center"/>
      <protection locked="0"/>
    </xf>
    <xf numFmtId="49" fontId="0" fillId="2" borderId="23" xfId="0" applyNumberFormat="1"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 xfId="0" quotePrefix="1" applyFill="1" applyBorder="1" applyAlignment="1" applyProtection="1">
      <alignment horizontal="center"/>
      <protection locked="0"/>
    </xf>
    <xf numFmtId="0" fontId="0" fillId="0" borderId="7" xfId="0" quotePrefix="1" applyFill="1" applyBorder="1" applyAlignment="1" applyProtection="1">
      <alignment horizontal="center"/>
      <protection locked="0"/>
    </xf>
    <xf numFmtId="49" fontId="0" fillId="2" borderId="12" xfId="0" applyNumberFormat="1" applyFill="1" applyBorder="1" applyAlignment="1" applyProtection="1">
      <alignment horizontal="center"/>
      <protection locked="0"/>
    </xf>
    <xf numFmtId="49" fontId="2" fillId="2" borderId="13" xfId="0" applyNumberFormat="1" applyFont="1" applyFill="1" applyBorder="1" applyAlignment="1" applyProtection="1">
      <alignment horizontal="center"/>
      <protection locked="0"/>
    </xf>
    <xf numFmtId="0" fontId="0" fillId="2" borderId="13" xfId="0" applyNumberFormat="1" applyFill="1" applyBorder="1" applyAlignment="1" applyProtection="1">
      <alignment horizontal="center"/>
      <protection locked="0"/>
    </xf>
    <xf numFmtId="49" fontId="0" fillId="2" borderId="13" xfId="0" applyNumberFormat="1" applyFill="1" applyBorder="1" applyAlignment="1" applyProtection="1">
      <alignment horizontal="center"/>
      <protection locked="0"/>
    </xf>
    <xf numFmtId="49" fontId="0" fillId="2" borderId="14" xfId="0" applyNumberFormat="1" applyFill="1" applyBorder="1" applyAlignment="1" applyProtection="1">
      <alignment horizontal="center"/>
      <protection locked="0"/>
    </xf>
    <xf numFmtId="0" fontId="0" fillId="2" borderId="16" xfId="0" applyNumberFormat="1" applyFill="1" applyBorder="1" applyAlignment="1" applyProtection="1">
      <alignment horizontal="center"/>
      <protection locked="0"/>
    </xf>
    <xf numFmtId="0" fontId="2" fillId="2" borderId="16" xfId="0" applyNumberFormat="1" applyFont="1" applyFill="1" applyBorder="1" applyAlignment="1" applyProtection="1">
      <alignment horizontal="center"/>
      <protection locked="0"/>
    </xf>
    <xf numFmtId="0" fontId="0" fillId="2" borderId="26" xfId="0" applyFill="1" applyBorder="1" applyAlignment="1" applyProtection="1">
      <alignment horizontal="center"/>
      <protection locked="0"/>
    </xf>
    <xf numFmtId="49" fontId="2" fillId="2" borderId="3" xfId="0" quotePrefix="1" applyNumberFormat="1" applyFont="1" applyFill="1" applyBorder="1" applyAlignment="1" applyProtection="1">
      <alignment horizontal="center"/>
      <protection locked="0"/>
    </xf>
    <xf numFmtId="49" fontId="2" fillId="2" borderId="3" xfId="0" applyNumberFormat="1" applyFont="1" applyFill="1" applyBorder="1" applyAlignment="1" applyProtection="1">
      <alignment horizontal="center"/>
      <protection locked="0"/>
    </xf>
    <xf numFmtId="0" fontId="0" fillId="2" borderId="22" xfId="0" applyNumberFormat="1" applyFill="1" applyBorder="1" applyAlignment="1" applyProtection="1">
      <alignment horizontal="center"/>
      <protection locked="0"/>
    </xf>
    <xf numFmtId="49" fontId="2" fillId="0" borderId="0" xfId="0" applyNumberFormat="1" applyFont="1" applyProtection="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49" fontId="0" fillId="0" borderId="0" xfId="0" applyNumberFormat="1" applyProtection="1">
      <protection locked="0"/>
    </xf>
    <xf numFmtId="49" fontId="0" fillId="0" borderId="0" xfId="0" quotePrefix="1" applyNumberFormat="1" applyProtection="1">
      <protection locked="0"/>
    </xf>
    <xf numFmtId="0" fontId="2" fillId="0" borderId="0" xfId="0" applyFont="1" applyProtection="1">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49" fontId="0" fillId="0" borderId="7" xfId="0" applyNumberFormat="1" applyFill="1" applyBorder="1" applyProtection="1">
      <protection locked="0"/>
    </xf>
    <xf numFmtId="0" fontId="0" fillId="3" borderId="7" xfId="0" applyFill="1" applyBorder="1" applyAlignment="1" applyProtection="1">
      <alignment horizontal="center"/>
      <protection locked="0"/>
    </xf>
    <xf numFmtId="0" fontId="0" fillId="3" borderId="0" xfId="0" applyFill="1" applyBorder="1" applyAlignment="1" applyProtection="1">
      <alignment horizontal="center"/>
      <protection locked="0"/>
    </xf>
    <xf numFmtId="49" fontId="0" fillId="3" borderId="0" xfId="0" applyNumberFormat="1"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xf numFmtId="49" fontId="0" fillId="3" borderId="10" xfId="0" applyNumberFormat="1" applyFill="1" applyBorder="1" applyAlignment="1" applyProtection="1">
      <alignment horizontal="center"/>
      <protection locked="0"/>
    </xf>
    <xf numFmtId="49" fontId="2" fillId="0" borderId="0" xfId="0" applyNumberFormat="1" applyFont="1" applyFill="1" applyBorder="1" applyProtection="1">
      <protection locked="0"/>
    </xf>
    <xf numFmtId="0" fontId="0" fillId="3" borderId="8" xfId="0" applyFill="1" applyBorder="1" applyAlignment="1" applyProtection="1">
      <alignment horizontal="center"/>
      <protection locked="0"/>
    </xf>
    <xf numFmtId="0" fontId="0" fillId="0" borderId="0" xfId="0" quotePrefix="1" applyProtection="1">
      <protection locked="0"/>
    </xf>
    <xf numFmtId="0" fontId="0" fillId="3" borderId="8" xfId="0" quotePrefix="1" applyFill="1" applyBorder="1" applyAlignment="1" applyProtection="1">
      <alignment horizontal="center"/>
      <protection locked="0"/>
    </xf>
    <xf numFmtId="0" fontId="0" fillId="3" borderId="7" xfId="0" quotePrefix="1" applyFill="1" applyBorder="1" applyAlignment="1" applyProtection="1">
      <alignment horizontal="center"/>
      <protection locked="0"/>
    </xf>
    <xf numFmtId="0" fontId="0" fillId="3" borderId="0" xfId="0" quotePrefix="1"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4" xfId="0"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0" fontId="0" fillId="3" borderId="0" xfId="0" applyFill="1" applyBorder="1" applyProtection="1">
      <protection locked="0"/>
    </xf>
    <xf numFmtId="0" fontId="0" fillId="3" borderId="0" xfId="0" quotePrefix="1" applyFill="1" applyBorder="1" applyProtection="1">
      <protection locked="0"/>
    </xf>
    <xf numFmtId="0" fontId="0" fillId="3" borderId="8" xfId="0" quotePrefix="1" applyFill="1" applyBorder="1" applyProtection="1">
      <protection locked="0"/>
    </xf>
    <xf numFmtId="0" fontId="0" fillId="3" borderId="7" xfId="0" quotePrefix="1"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0" fontId="0" fillId="3" borderId="10" xfId="0" applyFill="1" applyBorder="1" applyProtection="1">
      <protection locked="0"/>
    </xf>
    <xf numFmtId="0" fontId="0" fillId="3" borderId="11" xfId="0" applyFill="1" applyBorder="1" applyProtection="1">
      <protection locked="0"/>
    </xf>
    <xf numFmtId="0" fontId="3" fillId="0" borderId="0" xfId="0" applyFont="1" applyProtection="1">
      <protection locked="0"/>
    </xf>
    <xf numFmtId="49" fontId="1" fillId="0" borderId="0" xfId="0" applyNumberFormat="1" applyFont="1" applyProtection="1">
      <protection locked="0"/>
    </xf>
    <xf numFmtId="0" fontId="1" fillId="2" borderId="16" xfId="0" applyFont="1" applyFill="1" applyBorder="1" applyProtection="1">
      <protection locked="0"/>
    </xf>
    <xf numFmtId="0" fontId="0" fillId="5" borderId="16" xfId="0" applyFill="1" applyBorder="1" applyProtection="1">
      <protection locked="0"/>
    </xf>
    <xf numFmtId="0" fontId="0" fillId="0" borderId="16" xfId="0" applyBorder="1" applyProtection="1">
      <protection locked="0"/>
    </xf>
    <xf numFmtId="49" fontId="2" fillId="5" borderId="1" xfId="0" applyNumberFormat="1" applyFont="1" applyFill="1" applyBorder="1" applyAlignment="1" applyProtection="1">
      <alignment horizontal="center"/>
    </xf>
    <xf numFmtId="49" fontId="2" fillId="5" borderId="2" xfId="0" applyNumberFormat="1" applyFont="1" applyFill="1" applyBorder="1" applyAlignment="1" applyProtection="1">
      <alignment horizontal="center"/>
    </xf>
    <xf numFmtId="49" fontId="2" fillId="5" borderId="3" xfId="0" applyNumberFormat="1" applyFont="1" applyFill="1" applyBorder="1" applyAlignment="1" applyProtection="1">
      <alignment horizontal="center"/>
    </xf>
    <xf numFmtId="0" fontId="0" fillId="5" borderId="24" xfId="0" applyFill="1" applyBorder="1" applyAlignment="1" applyProtection="1">
      <alignment horizontal="center"/>
    </xf>
    <xf numFmtId="49" fontId="2" fillId="2" borderId="1" xfId="0" applyNumberFormat="1" applyFont="1" applyFill="1" applyBorder="1" applyAlignment="1" applyProtection="1">
      <alignment horizontal="center"/>
    </xf>
    <xf numFmtId="0" fontId="0" fillId="5" borderId="12" xfId="0" applyFill="1" applyBorder="1" applyAlignment="1" applyProtection="1">
      <alignment horizontal="center"/>
    </xf>
    <xf numFmtId="0" fontId="0" fillId="5" borderId="13" xfId="0" applyFill="1" applyBorder="1" applyAlignment="1" applyProtection="1">
      <alignment horizontal="center"/>
    </xf>
    <xf numFmtId="0" fontId="0" fillId="5" borderId="14" xfId="0" applyFill="1" applyBorder="1" applyAlignment="1" applyProtection="1">
      <alignment horizontal="center"/>
    </xf>
    <xf numFmtId="0" fontId="0" fillId="0" borderId="0" xfId="0" applyProtection="1"/>
    <xf numFmtId="0" fontId="0" fillId="2" borderId="1" xfId="0" applyFill="1" applyBorder="1" applyAlignment="1" applyProtection="1">
      <alignment horizontal="center"/>
    </xf>
    <xf numFmtId="0" fontId="0" fillId="5" borderId="1" xfId="0" applyFill="1" applyBorder="1" applyAlignment="1" applyProtection="1">
      <alignment horizontal="center"/>
    </xf>
    <xf numFmtId="49" fontId="0" fillId="5" borderId="12" xfId="0" applyNumberFormat="1" applyFill="1" applyBorder="1" applyAlignment="1" applyProtection="1">
      <alignment horizontal="center"/>
    </xf>
    <xf numFmtId="49" fontId="0" fillId="9" borderId="32" xfId="0" applyNumberFormat="1" applyFill="1" applyBorder="1" applyAlignment="1" applyProtection="1">
      <alignment horizontal="center"/>
    </xf>
    <xf numFmtId="49" fontId="0" fillId="9" borderId="34" xfId="0" applyNumberFormat="1" applyFill="1" applyBorder="1" applyAlignment="1" applyProtection="1">
      <alignment horizontal="center"/>
    </xf>
    <xf numFmtId="49" fontId="0" fillId="5" borderId="14" xfId="0" quotePrefix="1" applyNumberFormat="1" applyFill="1" applyBorder="1" applyAlignment="1" applyProtection="1">
      <alignment horizontal="center"/>
    </xf>
    <xf numFmtId="0" fontId="0" fillId="5" borderId="1" xfId="0" quotePrefix="1" applyFill="1" applyBorder="1" applyAlignment="1" applyProtection="1">
      <alignment horizontal="center"/>
    </xf>
    <xf numFmtId="0" fontId="0" fillId="0" borderId="0" xfId="0" applyAlignment="1" applyProtection="1">
      <alignment horizontal="center"/>
    </xf>
    <xf numFmtId="0" fontId="0" fillId="4" borderId="24" xfId="0" applyFill="1" applyBorder="1" applyAlignment="1" applyProtection="1">
      <alignment horizontal="center"/>
    </xf>
    <xf numFmtId="0" fontId="0" fillId="0" borderId="7" xfId="0" applyFill="1" applyBorder="1" applyAlignment="1" applyProtection="1">
      <alignment horizontal="center"/>
    </xf>
    <xf numFmtId="0" fontId="0" fillId="5" borderId="2" xfId="0" applyFill="1" applyBorder="1" applyAlignment="1" applyProtection="1">
      <alignment horizontal="center"/>
    </xf>
    <xf numFmtId="0" fontId="0" fillId="5" borderId="3" xfId="0" applyFill="1" applyBorder="1" applyAlignment="1" applyProtection="1">
      <alignment horizontal="center"/>
    </xf>
    <xf numFmtId="49" fontId="2" fillId="9" borderId="32" xfId="0" applyNumberFormat="1" applyFont="1" applyFill="1" applyBorder="1" applyAlignment="1" applyProtection="1">
      <alignment horizontal="center"/>
    </xf>
    <xf numFmtId="49" fontId="2" fillId="9" borderId="33" xfId="0" applyNumberFormat="1" applyFont="1" applyFill="1" applyBorder="1" applyAlignment="1" applyProtection="1">
      <alignment horizontal="center"/>
    </xf>
    <xf numFmtId="0" fontId="0" fillId="0" borderId="0" xfId="0" applyNumberFormat="1" applyProtection="1">
      <protection locked="0"/>
    </xf>
    <xf numFmtId="0" fontId="2" fillId="0" borderId="0" xfId="0" applyNumberFormat="1" applyFont="1" applyProtection="1">
      <protection locked="0"/>
    </xf>
    <xf numFmtId="0" fontId="2" fillId="0" borderId="0" xfId="0" applyNumberFormat="1" applyFont="1" applyFill="1" applyProtection="1">
      <protection locked="0"/>
    </xf>
    <xf numFmtId="49" fontId="0" fillId="0" borderId="0" xfId="0" applyNumberFormat="1" applyFill="1" applyProtection="1">
      <protection locked="0"/>
    </xf>
    <xf numFmtId="49" fontId="0" fillId="0" borderId="0" xfId="0" applyNumberFormat="1" applyFill="1" applyAlignment="1" applyProtection="1">
      <alignment horizontal="right"/>
      <protection locked="0"/>
    </xf>
    <xf numFmtId="49" fontId="2" fillId="7" borderId="0" xfId="0" applyNumberFormat="1" applyFont="1" applyFill="1" applyProtection="1">
      <protection locked="0"/>
    </xf>
    <xf numFmtId="49" fontId="0" fillId="7" borderId="0" xfId="0" applyNumberFormat="1" applyFill="1" applyProtection="1">
      <protection locked="0"/>
    </xf>
    <xf numFmtId="0" fontId="0" fillId="0" borderId="0" xfId="0" applyNumberFormat="1" applyFill="1" applyProtection="1">
      <protection locked="0"/>
    </xf>
    <xf numFmtId="49" fontId="0" fillId="0" borderId="0" xfId="0" applyNumberFormat="1" applyAlignment="1" applyProtection="1">
      <alignment horizontal="left"/>
      <protection locked="0"/>
    </xf>
    <xf numFmtId="49" fontId="0" fillId="6" borderId="0" xfId="0" applyNumberFormat="1" applyFill="1" applyProtection="1">
      <protection locked="0"/>
    </xf>
    <xf numFmtId="0" fontId="2" fillId="0" borderId="0" xfId="0" applyNumberFormat="1" applyFont="1" applyAlignment="1" applyProtection="1">
      <protection locked="0"/>
    </xf>
    <xf numFmtId="0" fontId="3" fillId="0" borderId="0" xfId="0" applyNumberFormat="1" applyFont="1" applyProtection="1">
      <protection locked="0"/>
    </xf>
    <xf numFmtId="0" fontId="2" fillId="0" borderId="0" xfId="0" applyNumberFormat="1" applyFont="1" applyFill="1" applyAlignment="1" applyProtection="1">
      <alignment horizontal="left"/>
      <protection locked="0"/>
    </xf>
    <xf numFmtId="0" fontId="0" fillId="0" borderId="0" xfId="0" applyNumberFormat="1" applyFont="1" applyProtection="1">
      <protection locked="0"/>
    </xf>
    <xf numFmtId="0" fontId="0" fillId="0" borderId="0" xfId="0" quotePrefix="1" applyNumberFormat="1" applyProtection="1">
      <protection locked="0"/>
    </xf>
    <xf numFmtId="0" fontId="0" fillId="0" borderId="0" xfId="0" applyNumberFormat="1" applyAlignment="1" applyProtection="1">
      <protection locked="0"/>
    </xf>
    <xf numFmtId="0" fontId="2" fillId="7" borderId="36" xfId="0" applyNumberFormat="1" applyFont="1" applyFill="1" applyBorder="1" applyProtection="1"/>
    <xf numFmtId="0" fontId="0" fillId="0" borderId="35" xfId="0" applyNumberFormat="1" applyFill="1" applyBorder="1" applyProtection="1">
      <protection locked="0"/>
    </xf>
    <xf numFmtId="0" fontId="2" fillId="0" borderId="37" xfId="0" applyNumberFormat="1" applyFont="1" applyFill="1" applyBorder="1" applyProtection="1">
      <protection locked="0"/>
    </xf>
    <xf numFmtId="0" fontId="2" fillId="0" borderId="37" xfId="0" applyNumberFormat="1" applyFont="1" applyFill="1" applyBorder="1" applyProtection="1"/>
    <xf numFmtId="0" fontId="0" fillId="0" borderId="37" xfId="0" applyNumberFormat="1" applyFill="1" applyBorder="1" applyProtection="1"/>
    <xf numFmtId="0" fontId="2" fillId="0" borderId="36" xfId="0" applyNumberFormat="1" applyFont="1" applyFill="1" applyBorder="1" applyProtection="1"/>
    <xf numFmtId="0" fontId="0" fillId="0" borderId="35" xfId="0" applyNumberFormat="1" applyFill="1" applyBorder="1" applyProtection="1"/>
    <xf numFmtId="0" fontId="0" fillId="7" borderId="37" xfId="0" applyNumberFormat="1" applyFill="1" applyBorder="1" applyProtection="1"/>
    <xf numFmtId="0" fontId="2" fillId="8" borderId="35" xfId="0" applyNumberFormat="1" applyFont="1" applyFill="1" applyBorder="1" applyAlignment="1" applyProtection="1"/>
    <xf numFmtId="0" fontId="2" fillId="8" borderId="37" xfId="0" applyNumberFormat="1" applyFont="1" applyFill="1" applyBorder="1" applyAlignment="1" applyProtection="1"/>
    <xf numFmtId="0" fontId="0" fillId="8" borderId="37" xfId="0" applyNumberFormat="1" applyFill="1" applyBorder="1" applyAlignment="1" applyProtection="1"/>
    <xf numFmtId="0" fontId="0" fillId="8" borderId="36" xfId="0" applyNumberFormat="1" applyFill="1" applyBorder="1" applyAlignment="1" applyProtection="1"/>
    <xf numFmtId="0" fontId="2" fillId="0" borderId="37" xfId="0" applyNumberFormat="1" applyFont="1" applyBorder="1" applyProtection="1"/>
    <xf numFmtId="0" fontId="2" fillId="0" borderId="35" xfId="0" applyNumberFormat="1" applyFont="1" applyBorder="1" applyProtection="1">
      <protection locked="0"/>
    </xf>
    <xf numFmtId="0" fontId="1" fillId="0" borderId="0" xfId="0" applyFont="1" applyAlignment="1" applyProtection="1">
      <alignment horizontal="center"/>
      <protection locked="0"/>
    </xf>
    <xf numFmtId="49" fontId="2" fillId="5" borderId="13" xfId="0" quotePrefix="1" applyNumberFormat="1" applyFont="1" applyFill="1" applyBorder="1" applyAlignment="1" applyProtection="1">
      <alignment horizontal="center"/>
    </xf>
    <xf numFmtId="0" fontId="1" fillId="2" borderId="39" xfId="0" applyFont="1" applyFill="1" applyBorder="1" applyAlignment="1" applyProtection="1">
      <alignment horizontal="center" shrinkToFit="1"/>
      <protection locked="0"/>
    </xf>
    <xf numFmtId="0" fontId="1" fillId="2" borderId="22" xfId="0" applyFont="1" applyFill="1" applyBorder="1" applyAlignment="1" applyProtection="1">
      <alignment horizontal="center" shrinkToFit="1"/>
      <protection locked="0"/>
    </xf>
    <xf numFmtId="0" fontId="1" fillId="9" borderId="0" xfId="0" applyFont="1" applyFill="1" applyBorder="1" applyAlignment="1" applyProtection="1">
      <alignment horizontal="center"/>
      <protection locked="0"/>
    </xf>
    <xf numFmtId="0" fontId="1" fillId="9" borderId="22" xfId="0" applyFont="1" applyFill="1" applyBorder="1" applyAlignment="1" applyProtection="1">
      <alignment horizontal="center" shrinkToFit="1"/>
      <protection locked="0"/>
    </xf>
    <xf numFmtId="0" fontId="1" fillId="9" borderId="22" xfId="0" applyFont="1" applyFill="1" applyBorder="1" applyAlignment="1" applyProtection="1">
      <alignment horizontal="center" shrinkToFit="1"/>
    </xf>
    <xf numFmtId="0" fontId="1" fillId="2" borderId="49" xfId="0" applyFont="1" applyFill="1" applyBorder="1" applyAlignment="1" applyProtection="1">
      <alignment horizontal="center" shrinkToFit="1"/>
      <protection locked="0"/>
    </xf>
    <xf numFmtId="0" fontId="1" fillId="2" borderId="23" xfId="0" applyFont="1" applyFill="1" applyBorder="1" applyAlignment="1" applyProtection="1">
      <alignment horizontal="center" shrinkToFit="1"/>
      <protection locked="0"/>
    </xf>
    <xf numFmtId="0" fontId="1" fillId="9" borderId="33" xfId="0" applyFont="1" applyFill="1" applyBorder="1" applyAlignment="1" applyProtection="1">
      <alignment horizontal="center" shrinkToFit="1"/>
      <protection locked="0"/>
    </xf>
    <xf numFmtId="0" fontId="0" fillId="2" borderId="32" xfId="0" applyNumberFormat="1" applyFill="1" applyBorder="1" applyAlignment="1" applyProtection="1">
      <alignment horizontal="center"/>
      <protection locked="0"/>
    </xf>
    <xf numFmtId="0" fontId="0" fillId="2" borderId="33" xfId="0" applyNumberFormat="1" applyFill="1" applyBorder="1" applyAlignment="1" applyProtection="1">
      <alignment horizontal="center"/>
      <protection locked="0"/>
    </xf>
    <xf numFmtId="0" fontId="1" fillId="9" borderId="53" xfId="0" applyFont="1" applyFill="1" applyBorder="1" applyAlignment="1" applyProtection="1">
      <alignment horizontal="center" shrinkToFit="1"/>
      <protection locked="0"/>
    </xf>
    <xf numFmtId="49" fontId="0" fillId="9" borderId="54" xfId="0" applyNumberFormat="1" applyFill="1" applyBorder="1" applyAlignment="1" applyProtection="1">
      <alignment horizontal="center"/>
    </xf>
    <xf numFmtId="49" fontId="2" fillId="9" borderId="50" xfId="0" applyNumberFormat="1" applyFont="1" applyFill="1" applyBorder="1" applyAlignment="1" applyProtection="1">
      <alignment horizontal="center"/>
    </xf>
    <xf numFmtId="49" fontId="0" fillId="9" borderId="50" xfId="0" applyNumberFormat="1" applyFill="1" applyBorder="1" applyAlignment="1" applyProtection="1">
      <alignment horizontal="center"/>
    </xf>
    <xf numFmtId="49" fontId="2" fillId="9" borderId="49" xfId="0" applyNumberFormat="1" applyFont="1" applyFill="1" applyBorder="1" applyAlignment="1" applyProtection="1">
      <alignment horizontal="center"/>
    </xf>
    <xf numFmtId="0" fontId="0" fillId="2" borderId="55" xfId="0" applyNumberFormat="1" applyFill="1" applyBorder="1" applyAlignment="1" applyProtection="1">
      <alignment horizontal="center"/>
      <protection locked="0"/>
    </xf>
    <xf numFmtId="0" fontId="0" fillId="2" borderId="51" xfId="0" applyNumberFormat="1" applyFill="1" applyBorder="1" applyAlignment="1" applyProtection="1">
      <alignment horizontal="center"/>
      <protection locked="0"/>
    </xf>
    <xf numFmtId="0" fontId="0" fillId="2" borderId="53" xfId="0" applyNumberFormat="1" applyFill="1" applyBorder="1" applyAlignment="1" applyProtection="1">
      <alignment horizontal="center"/>
      <protection locked="0"/>
    </xf>
    <xf numFmtId="0" fontId="1" fillId="9" borderId="21" xfId="0" applyFont="1" applyFill="1" applyBorder="1" applyAlignment="1" applyProtection="1">
      <alignment horizontal="center" shrinkToFit="1"/>
      <protection locked="0"/>
    </xf>
    <xf numFmtId="0" fontId="1" fillId="9" borderId="23" xfId="0" applyFont="1" applyFill="1" applyBorder="1" applyAlignment="1" applyProtection="1">
      <alignment horizontal="center" shrinkToFit="1"/>
      <protection locked="0"/>
    </xf>
    <xf numFmtId="49" fontId="0" fillId="9" borderId="41" xfId="0" applyNumberFormat="1" applyFill="1" applyBorder="1" applyAlignment="1" applyProtection="1">
      <alignment horizontal="center"/>
    </xf>
    <xf numFmtId="49" fontId="0" fillId="9" borderId="43" xfId="0" applyNumberFormat="1" applyFill="1" applyBorder="1" applyAlignment="1" applyProtection="1">
      <alignment horizontal="center"/>
    </xf>
    <xf numFmtId="49" fontId="2" fillId="9" borderId="56" xfId="0" applyNumberFormat="1" applyFont="1" applyFill="1" applyBorder="1" applyAlignment="1" applyProtection="1">
      <alignment horizontal="center"/>
    </xf>
    <xf numFmtId="49" fontId="2" fillId="9" borderId="17" xfId="0" applyNumberFormat="1" applyFont="1" applyFill="1" applyBorder="1" applyAlignment="1" applyProtection="1">
      <alignment horizontal="center"/>
    </xf>
    <xf numFmtId="49" fontId="0" fillId="9" borderId="56" xfId="0" applyNumberFormat="1" applyFill="1" applyBorder="1" applyAlignment="1" applyProtection="1">
      <alignment horizontal="center"/>
    </xf>
    <xf numFmtId="49" fontId="0" fillId="9" borderId="17" xfId="0" applyNumberFormat="1" applyFill="1" applyBorder="1" applyAlignment="1" applyProtection="1">
      <alignment horizontal="center"/>
    </xf>
    <xf numFmtId="49" fontId="2" fillId="9" borderId="39" xfId="0" applyNumberFormat="1" applyFont="1" applyFill="1" applyBorder="1" applyAlignment="1" applyProtection="1">
      <alignment horizontal="center"/>
    </xf>
    <xf numFmtId="49" fontId="2" fillId="9" borderId="23" xfId="0" applyNumberFormat="1" applyFont="1" applyFill="1" applyBorder="1" applyAlignment="1" applyProtection="1">
      <alignment horizontal="center"/>
    </xf>
    <xf numFmtId="0" fontId="0" fillId="2" borderId="12" xfId="0" applyNumberFormat="1" applyFill="1" applyBorder="1" applyAlignment="1" applyProtection="1">
      <alignment horizontal="center"/>
      <protection locked="0"/>
    </xf>
    <xf numFmtId="0" fontId="0" fillId="2" borderId="14" xfId="0" applyNumberFormat="1" applyFill="1" applyBorder="1" applyAlignment="1" applyProtection="1">
      <alignment horizontal="center"/>
      <protection locked="0"/>
    </xf>
    <xf numFmtId="0" fontId="0" fillId="2" borderId="15" xfId="0" applyNumberFormat="1" applyFill="1" applyBorder="1" applyAlignment="1" applyProtection="1">
      <alignment horizontal="center"/>
      <protection locked="0"/>
    </xf>
    <xf numFmtId="0" fontId="0" fillId="2" borderId="17" xfId="0" applyNumberFormat="1" applyFill="1" applyBorder="1" applyAlignment="1" applyProtection="1">
      <alignment horizontal="center"/>
      <protection locked="0"/>
    </xf>
    <xf numFmtId="0" fontId="0" fillId="2" borderId="21" xfId="0" applyNumberFormat="1"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0" fillId="9" borderId="16" xfId="0" applyFill="1" applyBorder="1" applyAlignment="1" applyProtection="1">
      <alignment horizontal="center"/>
    </xf>
    <xf numFmtId="0" fontId="0" fillId="4" borderId="16" xfId="0" applyFill="1" applyBorder="1" applyAlignment="1" applyProtection="1">
      <alignment horizontal="center"/>
      <protection locked="0"/>
    </xf>
    <xf numFmtId="0" fontId="0" fillId="9" borderId="44" xfId="0" applyFill="1" applyBorder="1" applyAlignment="1" applyProtection="1">
      <alignment horizontal="center"/>
    </xf>
    <xf numFmtId="0" fontId="0" fillId="4" borderId="22" xfId="0" applyFill="1" applyBorder="1" applyAlignment="1" applyProtection="1">
      <alignment horizontal="center"/>
      <protection locked="0"/>
    </xf>
    <xf numFmtId="0" fontId="0" fillId="4" borderId="44" xfId="0" applyFill="1" applyBorder="1" applyAlignment="1" applyProtection="1">
      <alignment horizontal="center"/>
      <protection locked="0"/>
    </xf>
    <xf numFmtId="0" fontId="0" fillId="9" borderId="22" xfId="0" applyFill="1" applyBorder="1" applyAlignment="1" applyProtection="1">
      <alignment horizontal="center"/>
    </xf>
    <xf numFmtId="0" fontId="0" fillId="9" borderId="1" xfId="0" applyFill="1" applyBorder="1" applyAlignment="1" applyProtection="1">
      <alignment horizontal="center"/>
    </xf>
    <xf numFmtId="0" fontId="0" fillId="9" borderId="2" xfId="0" applyFill="1" applyBorder="1" applyAlignment="1" applyProtection="1">
      <alignment horizontal="center"/>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49" fontId="2" fillId="0" borderId="0" xfId="0" applyNumberFormat="1" applyFont="1" applyFill="1" applyBorder="1" applyProtection="1"/>
    <xf numFmtId="0" fontId="1" fillId="9" borderId="53" xfId="0" applyFont="1" applyFill="1" applyBorder="1" applyAlignment="1" applyProtection="1">
      <alignment horizontal="center"/>
      <protection locked="0"/>
    </xf>
    <xf numFmtId="0" fontId="0" fillId="9" borderId="57" xfId="0" applyFill="1" applyBorder="1" applyAlignment="1" applyProtection="1">
      <alignment horizontal="center"/>
    </xf>
    <xf numFmtId="0" fontId="0" fillId="9" borderId="58" xfId="0" applyFill="1" applyBorder="1" applyAlignment="1" applyProtection="1">
      <alignment horizontal="center"/>
      <protection locked="0"/>
    </xf>
    <xf numFmtId="0" fontId="0" fillId="4" borderId="58" xfId="0" applyFill="1" applyBorder="1" applyAlignment="1" applyProtection="1">
      <alignment horizontal="center"/>
      <protection locked="0"/>
    </xf>
    <xf numFmtId="0" fontId="0" fillId="4" borderId="40" xfId="0" applyFill="1" applyBorder="1" applyAlignment="1" applyProtection="1">
      <alignment horizontal="center"/>
      <protection locked="0"/>
    </xf>
    <xf numFmtId="0" fontId="1" fillId="9" borderId="16" xfId="0" applyFont="1" applyFill="1" applyBorder="1" applyAlignment="1" applyProtection="1">
      <alignment horizontal="center"/>
      <protection locked="0"/>
    </xf>
    <xf numFmtId="49" fontId="0" fillId="9" borderId="13" xfId="0" applyNumberFormat="1" applyFill="1" applyBorder="1" applyAlignment="1" applyProtection="1">
      <alignment horizontal="center"/>
    </xf>
    <xf numFmtId="49" fontId="2" fillId="9" borderId="16" xfId="0" applyNumberFormat="1" applyFont="1" applyFill="1" applyBorder="1" applyAlignment="1" applyProtection="1">
      <alignment horizontal="center"/>
    </xf>
    <xf numFmtId="49" fontId="0" fillId="9" borderId="16" xfId="0" applyNumberFormat="1" applyFill="1" applyBorder="1" applyAlignment="1" applyProtection="1">
      <alignment horizontal="center"/>
    </xf>
    <xf numFmtId="49" fontId="2" fillId="9" borderId="22" xfId="0" applyNumberFormat="1" applyFont="1" applyFill="1" applyBorder="1" applyAlignment="1" applyProtection="1">
      <alignment horizontal="center"/>
    </xf>
    <xf numFmtId="49" fontId="0" fillId="9" borderId="62" xfId="0" applyNumberFormat="1" applyFill="1" applyBorder="1" applyAlignment="1" applyProtection="1">
      <alignment horizontal="center"/>
    </xf>
    <xf numFmtId="0" fontId="0" fillId="2" borderId="62" xfId="0" applyNumberFormat="1" applyFill="1" applyBorder="1" applyAlignment="1" applyProtection="1">
      <alignment horizontal="center"/>
      <protection locked="0"/>
    </xf>
    <xf numFmtId="0" fontId="2" fillId="2" borderId="50" xfId="0" applyNumberFormat="1" applyFont="1" applyFill="1" applyBorder="1" applyAlignment="1" applyProtection="1">
      <alignment horizontal="center"/>
      <protection locked="0"/>
    </xf>
    <xf numFmtId="0" fontId="0" fillId="2" borderId="50" xfId="0" applyNumberFormat="1" applyFill="1" applyBorder="1" applyAlignment="1" applyProtection="1">
      <alignment horizontal="center"/>
      <protection locked="0"/>
    </xf>
    <xf numFmtId="0" fontId="0" fillId="2" borderId="49" xfId="0" applyNumberFormat="1" applyFill="1" applyBorder="1" applyAlignment="1" applyProtection="1">
      <alignment horizontal="center"/>
      <protection locked="0"/>
    </xf>
    <xf numFmtId="49" fontId="2" fillId="0" borderId="0" xfId="0" applyNumberFormat="1" applyFont="1" applyFill="1" applyProtection="1">
      <protection locked="0"/>
    </xf>
    <xf numFmtId="49" fontId="0" fillId="9" borderId="14" xfId="0" applyNumberFormat="1" applyFill="1" applyBorder="1" applyAlignment="1" applyProtection="1">
      <alignment horizontal="center"/>
    </xf>
    <xf numFmtId="0" fontId="2" fillId="2" borderId="17" xfId="0" applyNumberFormat="1" applyFont="1" applyFill="1" applyBorder="1" applyAlignment="1" applyProtection="1">
      <alignment horizontal="center"/>
      <protection locked="0"/>
    </xf>
    <xf numFmtId="0" fontId="2" fillId="2" borderId="13" xfId="0" applyNumberFormat="1" applyFont="1" applyFill="1" applyBorder="1" applyAlignment="1" applyProtection="1">
      <alignment horizontal="center"/>
      <protection locked="0"/>
    </xf>
    <xf numFmtId="0" fontId="2" fillId="2" borderId="52" xfId="0" applyNumberFormat="1" applyFont="1" applyFill="1" applyBorder="1" applyAlignment="1" applyProtection="1">
      <alignment horizontal="center"/>
      <protection locked="0"/>
    </xf>
    <xf numFmtId="49" fontId="0" fillId="9" borderId="55" xfId="0" applyNumberFormat="1" applyFill="1" applyBorder="1" applyAlignment="1" applyProtection="1">
      <alignment horizontal="center"/>
    </xf>
    <xf numFmtId="49" fontId="2" fillId="9" borderId="51" xfId="0" applyNumberFormat="1" applyFont="1" applyFill="1" applyBorder="1" applyAlignment="1" applyProtection="1">
      <alignment horizontal="center"/>
    </xf>
    <xf numFmtId="49" fontId="0" fillId="9" borderId="51" xfId="0" applyNumberFormat="1" applyFill="1" applyBorder="1" applyAlignment="1" applyProtection="1">
      <alignment horizontal="center"/>
    </xf>
    <xf numFmtId="49" fontId="2" fillId="9" borderId="53" xfId="0" applyNumberFormat="1" applyFont="1" applyFill="1" applyBorder="1" applyAlignment="1" applyProtection="1">
      <alignment horizontal="center"/>
    </xf>
    <xf numFmtId="0" fontId="2" fillId="2" borderId="51" xfId="0" applyNumberFormat="1" applyFont="1" applyFill="1" applyBorder="1" applyAlignment="1" applyProtection="1">
      <alignment horizontal="center"/>
      <protection locked="0"/>
    </xf>
    <xf numFmtId="0" fontId="2" fillId="2" borderId="12" xfId="0" applyNumberFormat="1" applyFont="1" applyFill="1" applyBorder="1" applyAlignment="1" applyProtection="1">
      <alignment horizontal="center"/>
      <protection locked="0"/>
    </xf>
    <xf numFmtId="0" fontId="2" fillId="2" borderId="15" xfId="0" applyNumberFormat="1" applyFont="1" applyFill="1" applyBorder="1" applyAlignment="1" applyProtection="1">
      <alignment horizontal="center"/>
      <protection locked="0"/>
    </xf>
    <xf numFmtId="0" fontId="0" fillId="9" borderId="13" xfId="0" applyFill="1" applyBorder="1" applyProtection="1">
      <protection locked="0"/>
    </xf>
    <xf numFmtId="0" fontId="0" fillId="9" borderId="16" xfId="0" applyFill="1" applyBorder="1" applyProtection="1">
      <protection locked="0"/>
    </xf>
    <xf numFmtId="0" fontId="0" fillId="9" borderId="19" xfId="0" applyFill="1" applyBorder="1" applyProtection="1">
      <protection locked="0"/>
    </xf>
    <xf numFmtId="0" fontId="1" fillId="9" borderId="19" xfId="0" applyFont="1" applyFill="1" applyBorder="1" applyAlignment="1" applyProtection="1">
      <alignment horizontal="center"/>
      <protection locked="0"/>
    </xf>
    <xf numFmtId="0" fontId="1" fillId="9" borderId="20" xfId="0" applyFont="1" applyFill="1" applyBorder="1" applyAlignment="1" applyProtection="1">
      <alignment horizontal="center"/>
      <protection locked="0"/>
    </xf>
    <xf numFmtId="0" fontId="1" fillId="9" borderId="24" xfId="0" applyFont="1" applyFill="1" applyBorder="1" applyAlignment="1" applyProtection="1">
      <alignment horizontal="center"/>
    </xf>
    <xf numFmtId="0" fontId="1" fillId="9" borderId="59" xfId="0" applyFont="1" applyFill="1" applyBorder="1" applyAlignment="1" applyProtection="1">
      <alignment horizontal="center" vertical="center"/>
      <protection locked="0"/>
    </xf>
    <xf numFmtId="0" fontId="1" fillId="9" borderId="46" xfId="0" applyFont="1" applyFill="1" applyBorder="1" applyAlignment="1" applyProtection="1">
      <alignment horizontal="center" vertical="center"/>
      <protection locked="0"/>
    </xf>
    <xf numFmtId="0" fontId="1" fillId="9" borderId="48" xfId="0" applyFont="1" applyFill="1" applyBorder="1" applyAlignment="1" applyProtection="1">
      <alignment horizontal="center"/>
      <protection locked="0"/>
    </xf>
    <xf numFmtId="0" fontId="1" fillId="9" borderId="34" xfId="0" applyFont="1" applyFill="1" applyBorder="1" applyAlignment="1" applyProtection="1">
      <alignment horizontal="center"/>
      <protection locked="0"/>
    </xf>
    <xf numFmtId="0" fontId="1" fillId="9" borderId="30" xfId="0" applyFont="1" applyFill="1" applyBorder="1" applyAlignment="1" applyProtection="1">
      <alignment horizontal="center" vertical="center" wrapText="1"/>
    </xf>
    <xf numFmtId="0" fontId="1" fillId="9" borderId="60" xfId="0" applyFont="1" applyFill="1" applyBorder="1" applyAlignment="1" applyProtection="1">
      <alignment horizontal="center" vertical="center" wrapText="1"/>
    </xf>
    <xf numFmtId="0" fontId="1" fillId="9" borderId="42" xfId="0" applyFont="1" applyFill="1" applyBorder="1" applyAlignment="1" applyProtection="1">
      <alignment horizontal="center" vertical="center" wrapText="1"/>
    </xf>
    <xf numFmtId="0" fontId="1" fillId="9" borderId="61" xfId="0" applyFont="1" applyFill="1" applyBorder="1" applyAlignment="1" applyProtection="1">
      <alignment horizontal="center" vertical="center" wrapText="1"/>
    </xf>
    <xf numFmtId="0" fontId="1" fillId="9" borderId="27" xfId="0" applyFont="1" applyFill="1" applyBorder="1" applyAlignment="1" applyProtection="1">
      <alignment horizontal="center"/>
      <protection locked="0"/>
    </xf>
    <xf numFmtId="0" fontId="1" fillId="9" borderId="28" xfId="0" applyFont="1" applyFill="1" applyBorder="1" applyAlignment="1" applyProtection="1">
      <alignment horizontal="center"/>
      <protection locked="0"/>
    </xf>
    <xf numFmtId="0" fontId="1" fillId="9" borderId="29" xfId="0" applyFont="1" applyFill="1" applyBorder="1" applyAlignment="1" applyProtection="1">
      <alignment horizontal="center"/>
      <protection locked="0"/>
    </xf>
    <xf numFmtId="0" fontId="1" fillId="9" borderId="45" xfId="0" applyFont="1" applyFill="1" applyBorder="1" applyAlignment="1" applyProtection="1">
      <alignment horizontal="center" vertical="center" wrapText="1"/>
    </xf>
    <xf numFmtId="0" fontId="1" fillId="9" borderId="63" xfId="0" applyFont="1" applyFill="1" applyBorder="1" applyAlignment="1" applyProtection="1">
      <alignment horizontal="center" vertical="center" wrapText="1"/>
    </xf>
    <xf numFmtId="0" fontId="1" fillId="9" borderId="38" xfId="0" applyFont="1" applyFill="1" applyBorder="1" applyAlignment="1" applyProtection="1">
      <alignment horizontal="center" vertical="center"/>
    </xf>
    <xf numFmtId="0" fontId="1" fillId="9" borderId="44" xfId="0" applyFont="1" applyFill="1" applyBorder="1" applyAlignment="1" applyProtection="1">
      <alignment horizontal="center" vertical="center"/>
    </xf>
    <xf numFmtId="0" fontId="1" fillId="2" borderId="47" xfId="0" applyFont="1" applyFill="1" applyBorder="1" applyAlignment="1" applyProtection="1">
      <alignment horizontal="center" vertical="center"/>
      <protection locked="0"/>
    </xf>
    <xf numFmtId="0" fontId="1" fillId="2" borderId="34"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1" fillId="2" borderId="45"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56" xfId="0" applyFont="1" applyFill="1" applyBorder="1" applyAlignment="1" applyProtection="1">
      <alignment horizontal="center"/>
      <protection locked="0"/>
    </xf>
    <xf numFmtId="0" fontId="1" fillId="2" borderId="50" xfId="0" applyFont="1" applyFill="1" applyBorder="1" applyAlignment="1" applyProtection="1">
      <alignment horizontal="center"/>
      <protection locked="0"/>
    </xf>
    <xf numFmtId="0" fontId="1" fillId="2" borderId="58" xfId="0" applyFont="1" applyFill="1" applyBorder="1" applyAlignment="1" applyProtection="1">
      <alignment horizontal="center"/>
      <protection locked="0"/>
    </xf>
    <xf numFmtId="0" fontId="1" fillId="9" borderId="12" xfId="0" applyFont="1" applyFill="1" applyBorder="1" applyAlignment="1" applyProtection="1">
      <alignment horizontal="center"/>
      <protection locked="0"/>
    </xf>
    <xf numFmtId="0" fontId="1" fillId="9" borderId="13" xfId="0" applyFont="1" applyFill="1" applyBorder="1" applyAlignment="1" applyProtection="1">
      <alignment horizontal="center"/>
      <protection locked="0"/>
    </xf>
    <xf numFmtId="0" fontId="1" fillId="9" borderId="14" xfId="0" applyFont="1" applyFill="1" applyBorder="1" applyAlignment="1" applyProtection="1">
      <alignment horizontal="center"/>
      <protection locked="0"/>
    </xf>
    <xf numFmtId="0" fontId="1" fillId="2" borderId="42"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1" fillId="9" borderId="48" xfId="0" applyFont="1" applyFill="1" applyBorder="1" applyAlignment="1" applyProtection="1">
      <alignment horizontal="center" vertical="center"/>
    </xf>
    <xf numFmtId="0" fontId="1" fillId="9" borderId="34" xfId="0" applyFont="1" applyFill="1" applyBorder="1" applyAlignment="1" applyProtection="1">
      <alignment horizontal="center" vertical="center"/>
    </xf>
    <xf numFmtId="0" fontId="1" fillId="9" borderId="13" xfId="0" applyFont="1" applyFill="1" applyBorder="1" applyAlignment="1" applyProtection="1">
      <alignment horizontal="center" vertical="center"/>
      <protection locked="0"/>
    </xf>
    <xf numFmtId="0" fontId="1" fillId="9" borderId="14" xfId="0" applyFont="1" applyFill="1" applyBorder="1" applyAlignment="1" applyProtection="1">
      <alignment horizontal="center" vertical="center"/>
      <protection locked="0"/>
    </xf>
    <xf numFmtId="0" fontId="1" fillId="9" borderId="16" xfId="0" applyFont="1" applyFill="1" applyBorder="1" applyAlignment="1" applyProtection="1">
      <alignment horizontal="center" vertical="center"/>
      <protection locked="0"/>
    </xf>
    <xf numFmtId="0" fontId="1" fillId="9" borderId="17" xfId="0" applyFont="1" applyFill="1" applyBorder="1" applyAlignment="1" applyProtection="1">
      <alignment horizontal="center" vertical="center"/>
      <protection locked="0"/>
    </xf>
    <xf numFmtId="0" fontId="1" fillId="9" borderId="22" xfId="0" applyFont="1" applyFill="1" applyBorder="1" applyAlignment="1" applyProtection="1">
      <alignment horizontal="center" vertical="center"/>
      <protection locked="0"/>
    </xf>
    <xf numFmtId="0" fontId="1" fillId="9" borderId="12" xfId="0" applyFont="1" applyFill="1" applyBorder="1" applyAlignment="1" applyProtection="1">
      <alignment horizontal="center" vertical="center"/>
      <protection locked="0"/>
    </xf>
    <xf numFmtId="0" fontId="1" fillId="9" borderId="15" xfId="0" applyFont="1" applyFill="1" applyBorder="1" applyAlignment="1" applyProtection="1">
      <alignment horizontal="center" vertical="center"/>
      <protection locked="0"/>
    </xf>
    <xf numFmtId="0" fontId="1" fillId="9" borderId="21"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247650</xdr:colOff>
          <xdr:row>499</xdr:row>
          <xdr:rowOff>38100</xdr:rowOff>
        </xdr:from>
        <xdr:to>
          <xdr:col>10</xdr:col>
          <xdr:colOff>152400</xdr:colOff>
          <xdr:row>507</xdr:row>
          <xdr:rowOff>95250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Export to .XML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outlinePr summaryBelow="0"/>
  </sheetPr>
  <dimension ref="A1:CB498"/>
  <sheetViews>
    <sheetView tabSelected="1" zoomScaleNormal="100" workbookViewId="0">
      <pane xSplit="3" topLeftCell="D1" activePane="topRight" state="frozen"/>
      <selection activeCell="A16" sqref="A16"/>
      <selection pane="topRight" activeCell="H13" sqref="H13"/>
    </sheetView>
  </sheetViews>
  <sheetFormatPr defaultRowHeight="12.75" outlineLevelRow="1" x14ac:dyDescent="0.2"/>
  <cols>
    <col min="1" max="1" width="9.140625" style="27"/>
    <col min="2" max="2" width="23" style="27" bestFit="1" customWidth="1"/>
    <col min="3" max="3" width="4.5703125" style="27" customWidth="1"/>
    <col min="4" max="4" width="9.5703125" style="27" customWidth="1"/>
    <col min="5" max="24" width="3.85546875" style="27" customWidth="1"/>
    <col min="25" max="25" width="9.140625" style="27" hidden="1" customWidth="1"/>
    <col min="26" max="26" width="25.28515625" style="27" customWidth="1"/>
    <col min="27" max="32" width="13.7109375" style="27" customWidth="1"/>
    <col min="33" max="33" width="13.140625" style="27" hidden="1" customWidth="1"/>
    <col min="34" max="34" width="9.140625" style="27" customWidth="1"/>
    <col min="35" max="36" width="9.140625" style="27" hidden="1" customWidth="1"/>
    <col min="37" max="37" width="14.85546875" style="27" hidden="1" customWidth="1"/>
    <col min="38" max="42" width="16.42578125" style="27" customWidth="1"/>
    <col min="43" max="43" width="21.7109375" style="27" bestFit="1" customWidth="1"/>
    <col min="44" max="44" width="22.85546875" style="27" bestFit="1" customWidth="1"/>
    <col min="45" max="60" width="3.85546875" style="27" customWidth="1"/>
    <col min="61" max="66" width="6.7109375" style="27" customWidth="1"/>
    <col min="67" max="70" width="12.28515625" style="27" customWidth="1"/>
    <col min="71" max="71" width="9.140625" hidden="1" customWidth="1"/>
    <col min="72" max="72" width="21.7109375" style="27" hidden="1" customWidth="1"/>
    <col min="73" max="73" width="22.85546875" style="27" hidden="1" customWidth="1"/>
    <col min="74" max="76" width="11.42578125" style="27" hidden="1" customWidth="1"/>
    <col min="77" max="77" width="9.140625" style="27" customWidth="1"/>
    <col min="78" max="78" width="17.7109375" style="27" customWidth="1"/>
    <col min="79" max="79" width="1.7109375" style="27" customWidth="1"/>
    <col min="80" max="16384" width="9.140625" style="27"/>
  </cols>
  <sheetData>
    <row r="1" spans="1:80" ht="13.5" customHeight="1" thickBot="1" x14ac:dyDescent="0.25">
      <c r="A1" s="299" t="s">
        <v>757</v>
      </c>
      <c r="B1" s="294" t="s">
        <v>722</v>
      </c>
      <c r="C1" s="294" t="s">
        <v>107</v>
      </c>
      <c r="D1" s="294" t="s">
        <v>108</v>
      </c>
      <c r="E1" s="294" t="s">
        <v>54</v>
      </c>
      <c r="F1" s="294" t="s">
        <v>55</v>
      </c>
      <c r="G1" s="294" t="s">
        <v>56</v>
      </c>
      <c r="H1" s="294" t="s">
        <v>57</v>
      </c>
      <c r="I1" s="294" t="s">
        <v>58</v>
      </c>
      <c r="J1" s="294" t="s">
        <v>59</v>
      </c>
      <c r="K1" s="294" t="s">
        <v>60</v>
      </c>
      <c r="L1" s="294" t="s">
        <v>61</v>
      </c>
      <c r="M1" s="294" t="s">
        <v>62</v>
      </c>
      <c r="N1" s="294" t="s">
        <v>63</v>
      </c>
      <c r="O1" s="294" t="s">
        <v>64</v>
      </c>
      <c r="P1" s="294" t="s">
        <v>65</v>
      </c>
      <c r="Q1" s="294" t="s">
        <v>66</v>
      </c>
      <c r="R1" s="294" t="s">
        <v>67</v>
      </c>
      <c r="S1" s="294" t="s">
        <v>68</v>
      </c>
      <c r="T1" s="294" t="s">
        <v>69</v>
      </c>
      <c r="U1" s="294" t="s">
        <v>70</v>
      </c>
      <c r="V1" s="294" t="s">
        <v>71</v>
      </c>
      <c r="W1" s="294" t="s">
        <v>72</v>
      </c>
      <c r="X1" s="294" t="s">
        <v>73</v>
      </c>
      <c r="Y1" s="257"/>
      <c r="Z1" s="294" t="s">
        <v>106</v>
      </c>
      <c r="AA1" s="294" t="s">
        <v>153</v>
      </c>
      <c r="AB1" s="294"/>
      <c r="AC1" s="294"/>
      <c r="AD1" s="294"/>
      <c r="AE1" s="294" t="s">
        <v>154</v>
      </c>
      <c r="AF1" s="295"/>
      <c r="AG1" s="28" t="s">
        <v>383</v>
      </c>
      <c r="AK1"/>
      <c r="AL1" s="282" t="s">
        <v>1278</v>
      </c>
      <c r="AM1" s="280" t="s">
        <v>1277</v>
      </c>
      <c r="AN1" s="278" t="s">
        <v>723</v>
      </c>
      <c r="AO1" s="276" t="s">
        <v>726</v>
      </c>
      <c r="AP1" s="292" t="s">
        <v>726</v>
      </c>
      <c r="AQ1" s="280" t="s">
        <v>1074</v>
      </c>
      <c r="AR1" s="290" t="s">
        <v>1074</v>
      </c>
      <c r="AS1" s="287" t="s">
        <v>1163</v>
      </c>
      <c r="AT1" s="288"/>
      <c r="AU1" s="288"/>
      <c r="AV1" s="288"/>
      <c r="AW1" s="288"/>
      <c r="AX1" s="288"/>
      <c r="AY1" s="288"/>
      <c r="AZ1" s="288"/>
      <c r="BA1" s="288"/>
      <c r="BB1" s="288"/>
      <c r="BC1" s="288"/>
      <c r="BD1" s="288"/>
      <c r="BE1" s="288"/>
      <c r="BF1" s="288"/>
      <c r="BG1" s="288"/>
      <c r="BH1" s="288"/>
      <c r="BI1" s="288"/>
      <c r="BJ1" s="288"/>
      <c r="BK1" s="288"/>
      <c r="BL1" s="288"/>
      <c r="BM1" s="288"/>
      <c r="BN1" s="289"/>
      <c r="BO1" s="271" t="s">
        <v>1311</v>
      </c>
      <c r="BP1" s="272"/>
      <c r="BQ1" s="272"/>
      <c r="BR1" s="273"/>
      <c r="BT1" s="263" t="str">
        <f>AQ1</f>
        <v>Shared Job - JP Spent</v>
      </c>
      <c r="BU1" s="265" t="str">
        <f>AR1</f>
        <v>Shared Job - JP Spent</v>
      </c>
      <c r="BV1" s="187"/>
      <c r="BW1" s="187"/>
      <c r="BX1" s="187"/>
      <c r="BY1" s="29"/>
      <c r="BZ1" s="30" t="s">
        <v>798</v>
      </c>
      <c r="CA1" s="29"/>
      <c r="CB1" s="31" t="s">
        <v>596</v>
      </c>
    </row>
    <row r="2" spans="1:80" ht="13.5" customHeight="1" x14ac:dyDescent="0.2">
      <c r="A2" s="300"/>
      <c r="B2" s="296"/>
      <c r="C2" s="296"/>
      <c r="D2" s="296"/>
      <c r="E2" s="296"/>
      <c r="F2" s="296"/>
      <c r="G2" s="296"/>
      <c r="H2" s="296"/>
      <c r="I2" s="296"/>
      <c r="J2" s="296"/>
      <c r="K2" s="296"/>
      <c r="L2" s="296"/>
      <c r="M2" s="296"/>
      <c r="N2" s="296"/>
      <c r="O2" s="296"/>
      <c r="P2" s="296"/>
      <c r="Q2" s="296"/>
      <c r="R2" s="296"/>
      <c r="S2" s="296"/>
      <c r="T2" s="296"/>
      <c r="U2" s="296"/>
      <c r="V2" s="296"/>
      <c r="W2" s="296"/>
      <c r="X2" s="296"/>
      <c r="Y2" s="258"/>
      <c r="Z2" s="296"/>
      <c r="AA2" s="296"/>
      <c r="AB2" s="296"/>
      <c r="AC2" s="296"/>
      <c r="AD2" s="296"/>
      <c r="AE2" s="296"/>
      <c r="AF2" s="297"/>
      <c r="AG2" s="183"/>
      <c r="AK2"/>
      <c r="AL2" s="283"/>
      <c r="AM2" s="281"/>
      <c r="AN2" s="279"/>
      <c r="AO2" s="277"/>
      <c r="AP2" s="293"/>
      <c r="AQ2" s="281"/>
      <c r="AR2" s="291"/>
      <c r="AS2" s="284" t="s">
        <v>1164</v>
      </c>
      <c r="AT2" s="285"/>
      <c r="AU2" s="285"/>
      <c r="AV2" s="285"/>
      <c r="AW2" s="285"/>
      <c r="AX2" s="285"/>
      <c r="AY2" s="285"/>
      <c r="AZ2" s="285"/>
      <c r="BA2" s="285"/>
      <c r="BB2" s="285"/>
      <c r="BC2" s="285"/>
      <c r="BD2" s="285"/>
      <c r="BE2" s="285"/>
      <c r="BF2" s="285"/>
      <c r="BG2" s="285"/>
      <c r="BH2" s="285"/>
      <c r="BI2" s="285"/>
      <c r="BJ2" s="285"/>
      <c r="BK2" s="285"/>
      <c r="BL2" s="285"/>
      <c r="BM2" s="285"/>
      <c r="BN2" s="286"/>
      <c r="BO2" s="274" t="s">
        <v>1245</v>
      </c>
      <c r="BP2" s="267" t="s">
        <v>1251</v>
      </c>
      <c r="BQ2" s="267" t="s">
        <v>1252</v>
      </c>
      <c r="BR2" s="269" t="s">
        <v>1253</v>
      </c>
      <c r="BT2" s="264"/>
      <c r="BU2" s="266"/>
      <c r="BV2" s="235" t="s">
        <v>1188</v>
      </c>
      <c r="BW2" s="235" t="s">
        <v>1187</v>
      </c>
      <c r="BX2" s="235" t="s">
        <v>1186</v>
      </c>
      <c r="BY2" s="29"/>
      <c r="BZ2" s="32" t="s">
        <v>799</v>
      </c>
      <c r="CA2" s="29"/>
    </row>
    <row r="3" spans="1:80" ht="13.5" customHeight="1" thickBot="1" x14ac:dyDescent="0.25">
      <c r="A3" s="301"/>
      <c r="B3" s="298"/>
      <c r="C3" s="298"/>
      <c r="D3" s="298"/>
      <c r="E3" s="298"/>
      <c r="F3" s="298"/>
      <c r="G3" s="298"/>
      <c r="H3" s="298"/>
      <c r="I3" s="298"/>
      <c r="J3" s="298"/>
      <c r="K3" s="298"/>
      <c r="L3" s="298"/>
      <c r="M3" s="298"/>
      <c r="N3" s="298"/>
      <c r="O3" s="298"/>
      <c r="P3" s="298"/>
      <c r="Q3" s="298"/>
      <c r="R3" s="298"/>
      <c r="S3" s="298"/>
      <c r="T3" s="298"/>
      <c r="U3" s="298"/>
      <c r="V3" s="298"/>
      <c r="W3" s="298"/>
      <c r="X3" s="298"/>
      <c r="Y3" s="259"/>
      <c r="Z3" s="298"/>
      <c r="AA3" s="260" t="s">
        <v>152</v>
      </c>
      <c r="AB3" s="260" t="s">
        <v>155</v>
      </c>
      <c r="AC3" s="260" t="s">
        <v>150</v>
      </c>
      <c r="AD3" s="260" t="s">
        <v>151</v>
      </c>
      <c r="AE3" s="260" t="s">
        <v>156</v>
      </c>
      <c r="AF3" s="261" t="s">
        <v>157</v>
      </c>
      <c r="AG3" s="28" t="s">
        <v>384</v>
      </c>
      <c r="AK3"/>
      <c r="AL3" s="185" t="s">
        <v>1159</v>
      </c>
      <c r="AM3" s="186" t="s">
        <v>1158</v>
      </c>
      <c r="AN3" s="190" t="s">
        <v>1156</v>
      </c>
      <c r="AO3" s="189" t="s">
        <v>1158</v>
      </c>
      <c r="AP3" s="189" t="s">
        <v>1159</v>
      </c>
      <c r="AQ3" s="186" t="s">
        <v>1162</v>
      </c>
      <c r="AR3" s="191" t="s">
        <v>1159</v>
      </c>
      <c r="AS3" s="203" t="s">
        <v>1155</v>
      </c>
      <c r="AT3" s="188" t="s">
        <v>1165</v>
      </c>
      <c r="AU3" s="188" t="s">
        <v>1166</v>
      </c>
      <c r="AV3" s="188" t="s">
        <v>1167</v>
      </c>
      <c r="AW3" s="188" t="s">
        <v>1168</v>
      </c>
      <c r="AX3" s="188" t="s">
        <v>1169</v>
      </c>
      <c r="AY3" s="188" t="s">
        <v>1170</v>
      </c>
      <c r="AZ3" s="192" t="s">
        <v>1171</v>
      </c>
      <c r="BA3" s="203" t="s">
        <v>1172</v>
      </c>
      <c r="BB3" s="188" t="s">
        <v>1173</v>
      </c>
      <c r="BC3" s="188" t="s">
        <v>1174</v>
      </c>
      <c r="BD3" s="188" t="s">
        <v>1175</v>
      </c>
      <c r="BE3" s="188" t="s">
        <v>1176</v>
      </c>
      <c r="BF3" s="188" t="s">
        <v>1177</v>
      </c>
      <c r="BG3" s="188" t="s">
        <v>1178</v>
      </c>
      <c r="BH3" s="204" t="s">
        <v>1179</v>
      </c>
      <c r="BI3" s="195" t="s">
        <v>1180</v>
      </c>
      <c r="BJ3" s="188" t="s">
        <v>1181</v>
      </c>
      <c r="BK3" s="188" t="s">
        <v>1182</v>
      </c>
      <c r="BL3" s="188" t="s">
        <v>1183</v>
      </c>
      <c r="BM3" s="188" t="s">
        <v>1184</v>
      </c>
      <c r="BN3" s="204" t="s">
        <v>1185</v>
      </c>
      <c r="BO3" s="275"/>
      <c r="BP3" s="268"/>
      <c r="BQ3" s="268"/>
      <c r="BR3" s="270"/>
      <c r="BT3" s="188" t="s">
        <v>1081</v>
      </c>
      <c r="BU3" s="230" t="s">
        <v>1081</v>
      </c>
      <c r="BV3" s="188" t="s">
        <v>1081</v>
      </c>
      <c r="BW3" s="188" t="s">
        <v>1081</v>
      </c>
      <c r="BX3" s="188" t="s">
        <v>1081</v>
      </c>
      <c r="BZ3" s="32"/>
    </row>
    <row r="4" spans="1:80" x14ac:dyDescent="0.2">
      <c r="A4" s="133">
        <v>1</v>
      </c>
      <c r="B4" s="262" t="s">
        <v>74</v>
      </c>
      <c r="C4" s="130" t="s">
        <v>125</v>
      </c>
      <c r="D4" s="134" t="s">
        <v>96</v>
      </c>
      <c r="E4" s="135"/>
      <c r="F4" s="136"/>
      <c r="G4" s="136"/>
      <c r="H4" s="136"/>
      <c r="I4" s="136"/>
      <c r="J4" s="136"/>
      <c r="K4" s="136"/>
      <c r="L4" s="136"/>
      <c r="M4" s="136"/>
      <c r="N4" s="136"/>
      <c r="O4" s="136"/>
      <c r="P4" s="136"/>
      <c r="Q4" s="136"/>
      <c r="R4" s="136"/>
      <c r="S4" s="136"/>
      <c r="T4" s="136"/>
      <c r="U4" s="136"/>
      <c r="V4" s="136">
        <v>1</v>
      </c>
      <c r="W4" s="136">
        <v>1</v>
      </c>
      <c r="X4" s="137"/>
      <c r="Y4" s="138"/>
      <c r="Z4" s="139" t="s">
        <v>74</v>
      </c>
      <c r="AA4" s="140" t="s">
        <v>280</v>
      </c>
      <c r="AB4" s="140" t="s">
        <v>281</v>
      </c>
      <c r="AC4" s="140" t="s">
        <v>280</v>
      </c>
      <c r="AD4" s="140" t="s">
        <v>281</v>
      </c>
      <c r="AE4" s="139" t="s">
        <v>280</v>
      </c>
      <c r="AF4" s="139" t="s">
        <v>281</v>
      </c>
      <c r="AG4" s="145" t="s">
        <v>91</v>
      </c>
      <c r="AH4" s="146"/>
      <c r="AI4" s="147" t="str">
        <f t="shared" ref="AI4:AI43" si="0">VLOOKUP(Z4,$D$46:$E$65,2,FALSE)</f>
        <v>00</v>
      </c>
      <c r="AJ4" s="148">
        <v>14</v>
      </c>
      <c r="AK4" s="138"/>
      <c r="AL4" s="141" t="s">
        <v>91</v>
      </c>
      <c r="AM4" s="142" t="s">
        <v>91</v>
      </c>
      <c r="AN4" s="142" t="s">
        <v>91</v>
      </c>
      <c r="AO4" s="184" t="s">
        <v>91</v>
      </c>
      <c r="AP4" s="144" t="s">
        <v>91</v>
      </c>
      <c r="AQ4" s="142"/>
      <c r="AR4" s="206"/>
      <c r="AS4" s="205"/>
      <c r="AT4" s="143"/>
      <c r="AU4" s="143"/>
      <c r="AV4" s="143"/>
      <c r="AW4" s="143"/>
      <c r="AX4" s="143"/>
      <c r="AY4" s="143"/>
      <c r="AZ4" s="143"/>
      <c r="BA4" s="205"/>
      <c r="BB4" s="143"/>
      <c r="BC4" s="143"/>
      <c r="BD4" s="143"/>
      <c r="BE4" s="143"/>
      <c r="BF4" s="143"/>
      <c r="BG4" s="143"/>
      <c r="BH4" s="206"/>
      <c r="BI4" s="196"/>
      <c r="BJ4" s="143"/>
      <c r="BK4" s="143"/>
      <c r="BL4" s="143"/>
      <c r="BM4" s="143"/>
      <c r="BN4" s="206"/>
      <c r="BO4" s="250"/>
      <c r="BP4" s="240"/>
      <c r="BQ4" s="236"/>
      <c r="BR4" s="246"/>
      <c r="BT4" s="225"/>
      <c r="BU4" s="231"/>
      <c r="BV4" s="221"/>
      <c r="BW4" s="221"/>
      <c r="BX4" s="221"/>
    </row>
    <row r="5" spans="1:80" x14ac:dyDescent="0.2">
      <c r="A5" s="38">
        <v>2</v>
      </c>
      <c r="B5" s="28" t="s">
        <v>75</v>
      </c>
      <c r="C5" s="131" t="s">
        <v>126</v>
      </c>
      <c r="D5" s="39" t="s">
        <v>97</v>
      </c>
      <c r="E5" s="40"/>
      <c r="F5" s="41"/>
      <c r="G5" s="41"/>
      <c r="H5" s="41"/>
      <c r="I5" s="41"/>
      <c r="J5" s="41"/>
      <c r="K5" s="41"/>
      <c r="L5" s="41"/>
      <c r="M5" s="41"/>
      <c r="N5" s="41"/>
      <c r="O5" s="41"/>
      <c r="P5" s="41"/>
      <c r="Q5" s="41"/>
      <c r="R5" s="41"/>
      <c r="S5" s="41"/>
      <c r="T5" s="41"/>
      <c r="U5" s="41"/>
      <c r="V5" s="41"/>
      <c r="W5" s="41"/>
      <c r="X5" s="42"/>
      <c r="Z5" s="43" t="s">
        <v>75</v>
      </c>
      <c r="AA5" s="149" t="s">
        <v>282</v>
      </c>
      <c r="AB5" s="149" t="s">
        <v>283</v>
      </c>
      <c r="AC5" s="149" t="s">
        <v>282</v>
      </c>
      <c r="AD5" s="149" t="s">
        <v>283</v>
      </c>
      <c r="AE5" s="43" t="s">
        <v>282</v>
      </c>
      <c r="AF5" s="43" t="s">
        <v>283</v>
      </c>
      <c r="AG5" s="44" t="s">
        <v>91</v>
      </c>
      <c r="AH5" s="35"/>
      <c r="AI5" s="45" t="str">
        <f t="shared" si="0"/>
        <v>01</v>
      </c>
      <c r="AJ5" s="37">
        <v>15</v>
      </c>
      <c r="AL5" s="46" t="s">
        <v>91</v>
      </c>
      <c r="AM5" s="47" t="s">
        <v>91</v>
      </c>
      <c r="AN5" s="48" t="s">
        <v>91</v>
      </c>
      <c r="AO5" s="49" t="s">
        <v>91</v>
      </c>
      <c r="AP5" s="50" t="s">
        <v>91</v>
      </c>
      <c r="AQ5" s="151"/>
      <c r="AR5" s="208"/>
      <c r="AS5" s="207"/>
      <c r="AT5" s="151"/>
      <c r="AU5" s="151"/>
      <c r="AV5" s="151"/>
      <c r="AW5" s="151"/>
      <c r="AX5" s="151"/>
      <c r="AY5" s="151"/>
      <c r="AZ5" s="151"/>
      <c r="BA5" s="207"/>
      <c r="BB5" s="151"/>
      <c r="BC5" s="151"/>
      <c r="BD5" s="151"/>
      <c r="BE5" s="151"/>
      <c r="BF5" s="151"/>
      <c r="BG5" s="151"/>
      <c r="BH5" s="208"/>
      <c r="BI5" s="197"/>
      <c r="BJ5" s="151"/>
      <c r="BK5" s="151"/>
      <c r="BL5" s="151"/>
      <c r="BM5" s="151"/>
      <c r="BN5" s="208"/>
      <c r="BO5" s="251"/>
      <c r="BP5" s="197"/>
      <c r="BQ5" s="237"/>
      <c r="BR5" s="208"/>
      <c r="BT5" s="226"/>
      <c r="BU5" s="232"/>
      <c r="BV5" s="219"/>
      <c r="BW5" s="219"/>
      <c r="BX5" s="219"/>
    </row>
    <row r="6" spans="1:80" x14ac:dyDescent="0.2">
      <c r="A6" s="38">
        <v>3</v>
      </c>
      <c r="B6" s="28" t="s">
        <v>76</v>
      </c>
      <c r="C6" s="131" t="s">
        <v>127</v>
      </c>
      <c r="D6" s="39" t="s">
        <v>98</v>
      </c>
      <c r="E6" s="40">
        <v>2</v>
      </c>
      <c r="F6" s="41"/>
      <c r="G6" s="41"/>
      <c r="H6" s="41"/>
      <c r="I6" s="41"/>
      <c r="J6" s="41"/>
      <c r="K6" s="41"/>
      <c r="L6" s="41"/>
      <c r="M6" s="41"/>
      <c r="N6" s="41"/>
      <c r="O6" s="41"/>
      <c r="P6" s="41"/>
      <c r="Q6" s="41"/>
      <c r="R6" s="41"/>
      <c r="S6" s="41"/>
      <c r="T6" s="41"/>
      <c r="U6" s="41"/>
      <c r="V6" s="41"/>
      <c r="W6" s="41"/>
      <c r="X6" s="42"/>
      <c r="Z6" s="43" t="s">
        <v>76</v>
      </c>
      <c r="AA6" s="149" t="s">
        <v>284</v>
      </c>
      <c r="AB6" s="149" t="s">
        <v>285</v>
      </c>
      <c r="AC6" s="149" t="s">
        <v>284</v>
      </c>
      <c r="AD6" s="149" t="s">
        <v>285</v>
      </c>
      <c r="AE6" s="43" t="s">
        <v>284</v>
      </c>
      <c r="AF6" s="43" t="s">
        <v>285</v>
      </c>
      <c r="AG6" s="44" t="s">
        <v>91</v>
      </c>
      <c r="AH6" s="35"/>
      <c r="AI6" s="45" t="str">
        <f t="shared" si="0"/>
        <v>02</v>
      </c>
      <c r="AJ6" s="37">
        <v>16</v>
      </c>
      <c r="AL6" s="51" t="s">
        <v>91</v>
      </c>
      <c r="AM6" s="49" t="s">
        <v>91</v>
      </c>
      <c r="AN6" s="48" t="s">
        <v>91</v>
      </c>
      <c r="AO6" s="52" t="s">
        <v>91</v>
      </c>
      <c r="AP6" s="53" t="s">
        <v>91</v>
      </c>
      <c r="AQ6" s="142"/>
      <c r="AR6" s="210"/>
      <c r="AS6" s="209"/>
      <c r="AT6" s="142"/>
      <c r="AU6" s="142"/>
      <c r="AV6" s="142"/>
      <c r="AW6" s="142"/>
      <c r="AX6" s="142"/>
      <c r="AY6" s="142"/>
      <c r="AZ6" s="142"/>
      <c r="BA6" s="209"/>
      <c r="BB6" s="142"/>
      <c r="BC6" s="142"/>
      <c r="BD6" s="142"/>
      <c r="BE6" s="142"/>
      <c r="BF6" s="142"/>
      <c r="BG6" s="142"/>
      <c r="BH6" s="210"/>
      <c r="BI6" s="198"/>
      <c r="BJ6" s="142"/>
      <c r="BK6" s="142"/>
      <c r="BL6" s="142"/>
      <c r="BM6" s="142"/>
      <c r="BN6" s="210"/>
      <c r="BO6" s="252"/>
      <c r="BP6" s="198"/>
      <c r="BQ6" s="238"/>
      <c r="BR6" s="210"/>
      <c r="BT6" s="226"/>
      <c r="BU6" s="232"/>
      <c r="BV6" s="219"/>
      <c r="BW6" s="219"/>
      <c r="BX6" s="219"/>
    </row>
    <row r="7" spans="1:80" x14ac:dyDescent="0.2">
      <c r="A7" s="38">
        <v>4</v>
      </c>
      <c r="B7" s="28" t="s">
        <v>77</v>
      </c>
      <c r="C7" s="131" t="s">
        <v>128</v>
      </c>
      <c r="D7" s="39" t="s">
        <v>99</v>
      </c>
      <c r="E7" s="40">
        <v>2</v>
      </c>
      <c r="F7" s="41"/>
      <c r="G7" s="41"/>
      <c r="H7" s="41"/>
      <c r="I7" s="41"/>
      <c r="J7" s="41"/>
      <c r="K7" s="41"/>
      <c r="L7" s="41"/>
      <c r="M7" s="41"/>
      <c r="N7" s="41"/>
      <c r="O7" s="41"/>
      <c r="P7" s="41"/>
      <c r="Q7" s="41"/>
      <c r="R7" s="41"/>
      <c r="S7" s="41"/>
      <c r="T7" s="41"/>
      <c r="U7" s="41"/>
      <c r="V7" s="41"/>
      <c r="W7" s="41"/>
      <c r="X7" s="42"/>
      <c r="Z7" s="43" t="s">
        <v>77</v>
      </c>
      <c r="AA7" s="149" t="s">
        <v>286</v>
      </c>
      <c r="AB7" s="149" t="s">
        <v>287</v>
      </c>
      <c r="AC7" s="149" t="s">
        <v>286</v>
      </c>
      <c r="AD7" s="149" t="s">
        <v>287</v>
      </c>
      <c r="AE7" s="43" t="s">
        <v>286</v>
      </c>
      <c r="AF7" s="43" t="s">
        <v>287</v>
      </c>
      <c r="AG7" s="44" t="s">
        <v>91</v>
      </c>
      <c r="AH7" s="35"/>
      <c r="AI7" s="45" t="str">
        <f t="shared" si="0"/>
        <v>03</v>
      </c>
      <c r="AJ7" s="37">
        <v>17</v>
      </c>
      <c r="AL7" s="46" t="s">
        <v>91</v>
      </c>
      <c r="AM7" s="47" t="s">
        <v>91</v>
      </c>
      <c r="AN7" s="54" t="s">
        <v>91</v>
      </c>
      <c r="AO7" s="49" t="s">
        <v>91</v>
      </c>
      <c r="AP7" s="53" t="s">
        <v>91</v>
      </c>
      <c r="AQ7" s="142"/>
      <c r="AR7" s="210"/>
      <c r="AS7" s="209"/>
      <c r="AT7" s="142"/>
      <c r="AU7" s="142"/>
      <c r="AV7" s="142"/>
      <c r="AW7" s="142"/>
      <c r="AX7" s="142"/>
      <c r="AY7" s="142"/>
      <c r="AZ7" s="142"/>
      <c r="BA7" s="209"/>
      <c r="BB7" s="142"/>
      <c r="BC7" s="142"/>
      <c r="BD7" s="142"/>
      <c r="BE7" s="142"/>
      <c r="BF7" s="142"/>
      <c r="BG7" s="142"/>
      <c r="BH7" s="210"/>
      <c r="BI7" s="198"/>
      <c r="BJ7" s="142"/>
      <c r="BK7" s="142"/>
      <c r="BL7" s="142"/>
      <c r="BM7" s="142"/>
      <c r="BN7" s="210"/>
      <c r="BO7" s="252"/>
      <c r="BP7" s="198"/>
      <c r="BQ7" s="238"/>
      <c r="BR7" s="210"/>
      <c r="BT7" s="226"/>
      <c r="BU7" s="232"/>
      <c r="BV7" s="219"/>
      <c r="BW7" s="219"/>
      <c r="BX7" s="219"/>
    </row>
    <row r="8" spans="1:80" x14ac:dyDescent="0.2">
      <c r="A8" s="38">
        <v>5</v>
      </c>
      <c r="B8" s="28" t="s">
        <v>78</v>
      </c>
      <c r="C8" s="131" t="s">
        <v>129</v>
      </c>
      <c r="D8" s="39" t="s">
        <v>100</v>
      </c>
      <c r="E8" s="40">
        <v>2</v>
      </c>
      <c r="F8" s="41"/>
      <c r="G8" s="41">
        <v>2</v>
      </c>
      <c r="H8" s="41"/>
      <c r="I8" s="41"/>
      <c r="J8" s="41"/>
      <c r="K8" s="41"/>
      <c r="L8" s="41"/>
      <c r="M8" s="41"/>
      <c r="N8" s="41"/>
      <c r="O8" s="41"/>
      <c r="P8" s="41"/>
      <c r="Q8" s="41"/>
      <c r="R8" s="41"/>
      <c r="S8" s="41"/>
      <c r="T8" s="41"/>
      <c r="U8" s="41"/>
      <c r="V8" s="41"/>
      <c r="W8" s="41"/>
      <c r="X8" s="42"/>
      <c r="Z8" s="43" t="s">
        <v>78</v>
      </c>
      <c r="AA8" s="149" t="s">
        <v>288</v>
      </c>
      <c r="AB8" s="149" t="s">
        <v>289</v>
      </c>
      <c r="AC8" s="149" t="s">
        <v>288</v>
      </c>
      <c r="AD8" s="149" t="s">
        <v>289</v>
      </c>
      <c r="AE8" s="43" t="s">
        <v>288</v>
      </c>
      <c r="AF8" s="43" t="s">
        <v>289</v>
      </c>
      <c r="AG8" s="44" t="s">
        <v>91</v>
      </c>
      <c r="AH8" s="35"/>
      <c r="AI8" s="45" t="str">
        <f t="shared" si="0"/>
        <v>04</v>
      </c>
      <c r="AJ8" s="37">
        <v>18</v>
      </c>
      <c r="AL8" s="55" t="s">
        <v>91</v>
      </c>
      <c r="AM8" s="49" t="s">
        <v>91</v>
      </c>
      <c r="AN8" s="48" t="s">
        <v>91</v>
      </c>
      <c r="AO8" s="49" t="s">
        <v>91</v>
      </c>
      <c r="AP8" s="53" t="s">
        <v>91</v>
      </c>
      <c r="AQ8" s="142"/>
      <c r="AR8" s="210"/>
      <c r="AS8" s="209"/>
      <c r="AT8" s="142"/>
      <c r="AU8" s="142"/>
      <c r="AV8" s="142"/>
      <c r="AW8" s="142"/>
      <c r="AX8" s="142"/>
      <c r="AY8" s="142"/>
      <c r="AZ8" s="142"/>
      <c r="BA8" s="209"/>
      <c r="BB8" s="142"/>
      <c r="BC8" s="142"/>
      <c r="BD8" s="142"/>
      <c r="BE8" s="142"/>
      <c r="BF8" s="142"/>
      <c r="BG8" s="142"/>
      <c r="BH8" s="210"/>
      <c r="BI8" s="198"/>
      <c r="BJ8" s="142"/>
      <c r="BK8" s="142"/>
      <c r="BL8" s="142"/>
      <c r="BM8" s="142"/>
      <c r="BN8" s="210"/>
      <c r="BO8" s="252"/>
      <c r="BP8" s="198"/>
      <c r="BQ8" s="238"/>
      <c r="BR8" s="210"/>
      <c r="BT8" s="226"/>
      <c r="BU8" s="232"/>
      <c r="BV8" s="219"/>
      <c r="BW8" s="219"/>
      <c r="BX8" s="219"/>
    </row>
    <row r="9" spans="1:80" x14ac:dyDescent="0.2">
      <c r="A9" s="38">
        <v>6</v>
      </c>
      <c r="B9" s="28" t="s">
        <v>79</v>
      </c>
      <c r="C9" s="131" t="s">
        <v>130</v>
      </c>
      <c r="D9" s="39" t="s">
        <v>90</v>
      </c>
      <c r="E9" s="40"/>
      <c r="F9" s="41">
        <v>2</v>
      </c>
      <c r="G9" s="41"/>
      <c r="H9" s="41"/>
      <c r="I9" s="41"/>
      <c r="J9" s="41"/>
      <c r="K9" s="41"/>
      <c r="L9" s="41"/>
      <c r="M9" s="41"/>
      <c r="N9" s="41"/>
      <c r="O9" s="41"/>
      <c r="P9" s="41"/>
      <c r="Q9" s="41"/>
      <c r="R9" s="41"/>
      <c r="S9" s="41"/>
      <c r="T9" s="41"/>
      <c r="U9" s="41"/>
      <c r="V9" s="41"/>
      <c r="W9" s="41"/>
      <c r="X9" s="42"/>
      <c r="Z9" s="43" t="s">
        <v>79</v>
      </c>
      <c r="AA9" s="149" t="s">
        <v>371</v>
      </c>
      <c r="AB9" s="149" t="s">
        <v>372</v>
      </c>
      <c r="AC9" s="149" t="s">
        <v>371</v>
      </c>
      <c r="AD9" s="149" t="s">
        <v>372</v>
      </c>
      <c r="AE9" s="43" t="s">
        <v>371</v>
      </c>
      <c r="AF9" s="43" t="s">
        <v>372</v>
      </c>
      <c r="AG9" s="44" t="s">
        <v>91</v>
      </c>
      <c r="AH9" s="35"/>
      <c r="AI9" s="45" t="str">
        <f t="shared" si="0"/>
        <v>05</v>
      </c>
      <c r="AJ9" s="37">
        <v>19</v>
      </c>
      <c r="AL9" s="55" t="s">
        <v>91</v>
      </c>
      <c r="AM9" s="49" t="s">
        <v>91</v>
      </c>
      <c r="AN9" s="48" t="s">
        <v>91</v>
      </c>
      <c r="AO9" s="49" t="s">
        <v>91</v>
      </c>
      <c r="AP9" s="53" t="s">
        <v>91</v>
      </c>
      <c r="AQ9" s="142"/>
      <c r="AR9" s="210"/>
      <c r="AS9" s="209"/>
      <c r="AT9" s="142"/>
      <c r="AU9" s="142"/>
      <c r="AV9" s="142"/>
      <c r="AW9" s="142"/>
      <c r="AX9" s="142"/>
      <c r="AY9" s="142"/>
      <c r="AZ9" s="142"/>
      <c r="BA9" s="209"/>
      <c r="BB9" s="142"/>
      <c r="BC9" s="142"/>
      <c r="BD9" s="142"/>
      <c r="BE9" s="142"/>
      <c r="BF9" s="142"/>
      <c r="BG9" s="142"/>
      <c r="BH9" s="210"/>
      <c r="BI9" s="198"/>
      <c r="BJ9" s="142"/>
      <c r="BK9" s="142"/>
      <c r="BL9" s="142"/>
      <c r="BM9" s="142"/>
      <c r="BN9" s="210"/>
      <c r="BO9" s="252"/>
      <c r="BP9" s="198"/>
      <c r="BQ9" s="238"/>
      <c r="BR9" s="210"/>
      <c r="BT9" s="226"/>
      <c r="BU9" s="232"/>
      <c r="BV9" s="219"/>
      <c r="BW9" s="219"/>
      <c r="BX9" s="219"/>
    </row>
    <row r="10" spans="1:80" x14ac:dyDescent="0.2">
      <c r="A10" s="38">
        <v>7</v>
      </c>
      <c r="B10" s="28" t="s">
        <v>80</v>
      </c>
      <c r="C10" s="131" t="s">
        <v>131</v>
      </c>
      <c r="D10" s="39" t="s">
        <v>101</v>
      </c>
      <c r="E10" s="40"/>
      <c r="F10" s="41">
        <v>2</v>
      </c>
      <c r="G10" s="41"/>
      <c r="H10" s="41"/>
      <c r="I10" s="41"/>
      <c r="J10" s="41"/>
      <c r="K10" s="41"/>
      <c r="L10" s="41"/>
      <c r="M10" s="41"/>
      <c r="N10" s="41"/>
      <c r="O10" s="41"/>
      <c r="P10" s="41"/>
      <c r="Q10" s="41"/>
      <c r="R10" s="41"/>
      <c r="S10" s="41"/>
      <c r="T10" s="41"/>
      <c r="U10" s="41"/>
      <c r="V10" s="41"/>
      <c r="W10" s="41"/>
      <c r="X10" s="42"/>
      <c r="Z10" s="43" t="s">
        <v>80</v>
      </c>
      <c r="AA10" s="149" t="s">
        <v>373</v>
      </c>
      <c r="AB10" s="149" t="s">
        <v>374</v>
      </c>
      <c r="AC10" s="149" t="s">
        <v>373</v>
      </c>
      <c r="AD10" s="149" t="s">
        <v>374</v>
      </c>
      <c r="AE10" s="43" t="s">
        <v>373</v>
      </c>
      <c r="AF10" s="43" t="s">
        <v>374</v>
      </c>
      <c r="AG10" s="44" t="s">
        <v>91</v>
      </c>
      <c r="AH10" s="35"/>
      <c r="AI10" s="45" t="str">
        <f t="shared" si="0"/>
        <v>06</v>
      </c>
      <c r="AJ10" s="35" t="s">
        <v>385</v>
      </c>
      <c r="AL10" s="55" t="s">
        <v>91</v>
      </c>
      <c r="AM10" s="49" t="s">
        <v>91</v>
      </c>
      <c r="AN10" s="48" t="s">
        <v>91</v>
      </c>
      <c r="AO10" s="47" t="s">
        <v>91</v>
      </c>
      <c r="AP10" s="56" t="s">
        <v>91</v>
      </c>
      <c r="AQ10" s="142"/>
      <c r="AR10" s="210"/>
      <c r="AS10" s="209"/>
      <c r="AT10" s="142"/>
      <c r="AU10" s="142"/>
      <c r="AV10" s="142"/>
      <c r="AW10" s="142"/>
      <c r="AX10" s="142"/>
      <c r="AY10" s="142"/>
      <c r="AZ10" s="142"/>
      <c r="BA10" s="209"/>
      <c r="BB10" s="142"/>
      <c r="BC10" s="142"/>
      <c r="BD10" s="142"/>
      <c r="BE10" s="142"/>
      <c r="BF10" s="142"/>
      <c r="BG10" s="142"/>
      <c r="BH10" s="210"/>
      <c r="BI10" s="198"/>
      <c r="BJ10" s="142"/>
      <c r="BK10" s="142"/>
      <c r="BL10" s="142"/>
      <c r="BM10" s="142"/>
      <c r="BN10" s="210"/>
      <c r="BO10" s="252"/>
      <c r="BP10" s="198"/>
      <c r="BQ10" s="238"/>
      <c r="BR10" s="210"/>
      <c r="BT10" s="226"/>
      <c r="BU10" s="232"/>
      <c r="BV10" s="219"/>
      <c r="BW10" s="219"/>
      <c r="BX10" s="219"/>
    </row>
    <row r="11" spans="1:80" x14ac:dyDescent="0.2">
      <c r="A11" s="38">
        <v>8</v>
      </c>
      <c r="B11" s="28" t="s">
        <v>81</v>
      </c>
      <c r="C11" s="131" t="s">
        <v>132</v>
      </c>
      <c r="D11" s="39" t="s">
        <v>102</v>
      </c>
      <c r="E11" s="40"/>
      <c r="F11" s="41">
        <v>2</v>
      </c>
      <c r="G11" s="41"/>
      <c r="H11" s="41"/>
      <c r="I11" s="41"/>
      <c r="J11" s="41"/>
      <c r="K11" s="41">
        <v>2</v>
      </c>
      <c r="L11" s="41"/>
      <c r="M11" s="41"/>
      <c r="N11" s="41"/>
      <c r="O11" s="41"/>
      <c r="P11" s="41"/>
      <c r="Q11" s="41"/>
      <c r="R11" s="41"/>
      <c r="S11" s="41"/>
      <c r="T11" s="41"/>
      <c r="U11" s="41"/>
      <c r="V11" s="41"/>
      <c r="W11" s="41"/>
      <c r="X11" s="42"/>
      <c r="Z11" s="43" t="s">
        <v>81</v>
      </c>
      <c r="AA11" s="149" t="s">
        <v>290</v>
      </c>
      <c r="AB11" s="149" t="s">
        <v>291</v>
      </c>
      <c r="AC11" s="149" t="s">
        <v>290</v>
      </c>
      <c r="AD11" s="149" t="s">
        <v>291</v>
      </c>
      <c r="AE11" s="43" t="s">
        <v>290</v>
      </c>
      <c r="AF11" s="43" t="s">
        <v>291</v>
      </c>
      <c r="AG11" s="44" t="s">
        <v>91</v>
      </c>
      <c r="AH11" s="35"/>
      <c r="AI11" s="45" t="str">
        <f t="shared" si="0"/>
        <v>07</v>
      </c>
      <c r="AJ11" s="35" t="s">
        <v>386</v>
      </c>
      <c r="AL11" s="55" t="s">
        <v>91</v>
      </c>
      <c r="AM11" s="49" t="s">
        <v>91</v>
      </c>
      <c r="AN11" s="48" t="s">
        <v>91</v>
      </c>
      <c r="AO11" s="49" t="s">
        <v>91</v>
      </c>
      <c r="AP11" s="53" t="s">
        <v>91</v>
      </c>
      <c r="AQ11" s="142"/>
      <c r="AR11" s="210"/>
      <c r="AS11" s="209"/>
      <c r="AT11" s="142"/>
      <c r="AU11" s="142"/>
      <c r="AV11" s="142"/>
      <c r="AW11" s="142"/>
      <c r="AX11" s="142"/>
      <c r="AY11" s="142"/>
      <c r="AZ11" s="142"/>
      <c r="BA11" s="209"/>
      <c r="BB11" s="142"/>
      <c r="BC11" s="142"/>
      <c r="BD11" s="142"/>
      <c r="BE11" s="142"/>
      <c r="BF11" s="142"/>
      <c r="BG11" s="142"/>
      <c r="BH11" s="210"/>
      <c r="BI11" s="198"/>
      <c r="BJ11" s="142"/>
      <c r="BK11" s="142"/>
      <c r="BL11" s="142"/>
      <c r="BM11" s="142"/>
      <c r="BN11" s="210"/>
      <c r="BO11" s="252"/>
      <c r="BP11" s="198"/>
      <c r="BQ11" s="238"/>
      <c r="BR11" s="210"/>
      <c r="BT11" s="226"/>
      <c r="BU11" s="232"/>
      <c r="BV11" s="219"/>
      <c r="BW11" s="219"/>
      <c r="BX11" s="219"/>
    </row>
    <row r="12" spans="1:80" x14ac:dyDescent="0.2">
      <c r="A12" s="38">
        <v>9</v>
      </c>
      <c r="B12" s="28" t="s">
        <v>82</v>
      </c>
      <c r="C12" s="131" t="s">
        <v>133</v>
      </c>
      <c r="D12" s="39" t="s">
        <v>103</v>
      </c>
      <c r="E12" s="40"/>
      <c r="F12" s="41">
        <v>2</v>
      </c>
      <c r="G12" s="41"/>
      <c r="H12" s="41"/>
      <c r="I12" s="41"/>
      <c r="J12" s="41"/>
      <c r="K12" s="41">
        <v>2</v>
      </c>
      <c r="L12" s="41">
        <v>2</v>
      </c>
      <c r="M12" s="41"/>
      <c r="N12" s="41"/>
      <c r="O12" s="41"/>
      <c r="P12" s="41"/>
      <c r="Q12" s="41"/>
      <c r="R12" s="41"/>
      <c r="S12" s="41"/>
      <c r="T12" s="41"/>
      <c r="U12" s="41"/>
      <c r="V12" s="41"/>
      <c r="W12" s="41"/>
      <c r="X12" s="42"/>
      <c r="Z12" s="43" t="s">
        <v>82</v>
      </c>
      <c r="AA12" s="149" t="s">
        <v>292</v>
      </c>
      <c r="AB12" s="149" t="s">
        <v>293</v>
      </c>
      <c r="AC12" s="149" t="s">
        <v>292</v>
      </c>
      <c r="AD12" s="149" t="s">
        <v>293</v>
      </c>
      <c r="AE12" s="43" t="s">
        <v>292</v>
      </c>
      <c r="AF12" s="43" t="s">
        <v>293</v>
      </c>
      <c r="AG12" s="44" t="s">
        <v>91</v>
      </c>
      <c r="AH12" s="35"/>
      <c r="AI12" s="45" t="str">
        <f t="shared" si="0"/>
        <v>08</v>
      </c>
      <c r="AJ12" s="35" t="s">
        <v>387</v>
      </c>
      <c r="AL12" s="55" t="s">
        <v>91</v>
      </c>
      <c r="AM12" s="49" t="s">
        <v>91</v>
      </c>
      <c r="AN12" s="48" t="s">
        <v>91</v>
      </c>
      <c r="AO12" s="49" t="s">
        <v>91</v>
      </c>
      <c r="AP12" s="53" t="s">
        <v>91</v>
      </c>
      <c r="AQ12" s="142"/>
      <c r="AR12" s="210"/>
      <c r="AS12" s="209"/>
      <c r="AT12" s="142"/>
      <c r="AU12" s="142"/>
      <c r="AV12" s="142"/>
      <c r="AW12" s="142"/>
      <c r="AX12" s="142"/>
      <c r="AY12" s="142"/>
      <c r="AZ12" s="142"/>
      <c r="BA12" s="209"/>
      <c r="BB12" s="142"/>
      <c r="BC12" s="142"/>
      <c r="BD12" s="142"/>
      <c r="BE12" s="142"/>
      <c r="BF12" s="142"/>
      <c r="BG12" s="142"/>
      <c r="BH12" s="210"/>
      <c r="BI12" s="198"/>
      <c r="BJ12" s="142"/>
      <c r="BK12" s="142"/>
      <c r="BL12" s="142"/>
      <c r="BM12" s="142"/>
      <c r="BN12" s="210"/>
      <c r="BO12" s="252"/>
      <c r="BP12" s="198"/>
      <c r="BQ12" s="238"/>
      <c r="BR12" s="210"/>
      <c r="BT12" s="226"/>
      <c r="BU12" s="232"/>
      <c r="BV12" s="219"/>
      <c r="BW12" s="219"/>
      <c r="BX12" s="219"/>
    </row>
    <row r="13" spans="1:80" x14ac:dyDescent="0.2">
      <c r="A13" s="38">
        <v>10</v>
      </c>
      <c r="B13" s="28" t="s">
        <v>801</v>
      </c>
      <c r="C13" s="131" t="s">
        <v>134</v>
      </c>
      <c r="D13" s="39" t="s">
        <v>104</v>
      </c>
      <c r="E13" s="40">
        <v>2</v>
      </c>
      <c r="F13" s="41"/>
      <c r="G13" s="41"/>
      <c r="H13" s="41">
        <v>2</v>
      </c>
      <c r="I13" s="41"/>
      <c r="J13" s="41"/>
      <c r="K13" s="41"/>
      <c r="L13" s="41"/>
      <c r="M13" s="41"/>
      <c r="N13" s="41"/>
      <c r="O13" s="41"/>
      <c r="P13" s="41"/>
      <c r="Q13" s="41"/>
      <c r="R13" s="41"/>
      <c r="S13" s="41"/>
      <c r="T13" s="41"/>
      <c r="U13" s="41"/>
      <c r="V13" s="41"/>
      <c r="W13" s="41"/>
      <c r="X13" s="42"/>
      <c r="Z13" s="43" t="s">
        <v>801</v>
      </c>
      <c r="AA13" s="149" t="s">
        <v>294</v>
      </c>
      <c r="AB13" s="149" t="s">
        <v>295</v>
      </c>
      <c r="AC13" s="149" t="s">
        <v>294</v>
      </c>
      <c r="AD13" s="149" t="s">
        <v>295</v>
      </c>
      <c r="AE13" s="43" t="s">
        <v>294</v>
      </c>
      <c r="AF13" s="43" t="s">
        <v>295</v>
      </c>
      <c r="AG13" s="44" t="s">
        <v>91</v>
      </c>
      <c r="AH13" s="35"/>
      <c r="AI13" s="45" t="str">
        <f t="shared" si="0"/>
        <v>09</v>
      </c>
      <c r="AJ13" s="35" t="s">
        <v>388</v>
      </c>
      <c r="AL13" s="55" t="s">
        <v>91</v>
      </c>
      <c r="AM13" s="49" t="s">
        <v>91</v>
      </c>
      <c r="AN13" s="48" t="s">
        <v>91</v>
      </c>
      <c r="AO13" s="49" t="s">
        <v>91</v>
      </c>
      <c r="AP13" s="53" t="s">
        <v>91</v>
      </c>
      <c r="AQ13" s="142"/>
      <c r="AR13" s="210"/>
      <c r="AS13" s="209"/>
      <c r="AT13" s="142"/>
      <c r="AU13" s="142"/>
      <c r="AV13" s="142"/>
      <c r="AW13" s="142"/>
      <c r="AX13" s="142"/>
      <c r="AY13" s="142"/>
      <c r="AZ13" s="142"/>
      <c r="BA13" s="209"/>
      <c r="BB13" s="142"/>
      <c r="BC13" s="142"/>
      <c r="BD13" s="142"/>
      <c r="BE13" s="142"/>
      <c r="BF13" s="142"/>
      <c r="BG13" s="142"/>
      <c r="BH13" s="210"/>
      <c r="BI13" s="198"/>
      <c r="BJ13" s="142"/>
      <c r="BK13" s="142"/>
      <c r="BL13" s="142"/>
      <c r="BM13" s="142"/>
      <c r="BN13" s="210"/>
      <c r="BO13" s="252"/>
      <c r="BP13" s="198"/>
      <c r="BQ13" s="238"/>
      <c r="BR13" s="210"/>
      <c r="BT13" s="226"/>
      <c r="BU13" s="232"/>
      <c r="BV13" s="219"/>
      <c r="BW13" s="219"/>
      <c r="BX13" s="219"/>
    </row>
    <row r="14" spans="1:80" x14ac:dyDescent="0.2">
      <c r="A14" s="38">
        <v>11</v>
      </c>
      <c r="B14" s="28" t="s">
        <v>800</v>
      </c>
      <c r="C14" s="131" t="s">
        <v>135</v>
      </c>
      <c r="D14" s="39" t="s">
        <v>105</v>
      </c>
      <c r="E14" s="40"/>
      <c r="F14" s="41">
        <v>2</v>
      </c>
      <c r="G14" s="41"/>
      <c r="H14" s="41"/>
      <c r="I14" s="41"/>
      <c r="J14" s="41">
        <v>2</v>
      </c>
      <c r="K14" s="41"/>
      <c r="L14" s="41"/>
      <c r="M14" s="41"/>
      <c r="N14" s="41"/>
      <c r="O14" s="41"/>
      <c r="P14" s="41">
        <v>2</v>
      </c>
      <c r="Q14" s="41"/>
      <c r="R14" s="41"/>
      <c r="S14" s="41"/>
      <c r="T14" s="41"/>
      <c r="U14" s="41"/>
      <c r="V14" s="41"/>
      <c r="W14" s="41"/>
      <c r="X14" s="42"/>
      <c r="Z14" s="43" t="s">
        <v>800</v>
      </c>
      <c r="AA14" s="149" t="s">
        <v>375</v>
      </c>
      <c r="AB14" s="149" t="s">
        <v>376</v>
      </c>
      <c r="AC14" s="149" t="s">
        <v>375</v>
      </c>
      <c r="AD14" s="149" t="s">
        <v>376</v>
      </c>
      <c r="AE14" s="43" t="s">
        <v>375</v>
      </c>
      <c r="AF14" s="43" t="s">
        <v>376</v>
      </c>
      <c r="AG14" s="44" t="s">
        <v>91</v>
      </c>
      <c r="AH14" s="35"/>
      <c r="AI14" s="45" t="str">
        <f t="shared" si="0"/>
        <v>0A</v>
      </c>
      <c r="AJ14" s="35" t="s">
        <v>389</v>
      </c>
      <c r="AL14" s="55" t="s">
        <v>91</v>
      </c>
      <c r="AM14" s="49" t="s">
        <v>91</v>
      </c>
      <c r="AN14" s="48" t="s">
        <v>91</v>
      </c>
      <c r="AO14" s="49" t="s">
        <v>91</v>
      </c>
      <c r="AP14" s="53" t="s">
        <v>91</v>
      </c>
      <c r="AQ14" s="142"/>
      <c r="AR14" s="210"/>
      <c r="AS14" s="209"/>
      <c r="AT14" s="142"/>
      <c r="AU14" s="142"/>
      <c r="AV14" s="142"/>
      <c r="AW14" s="142"/>
      <c r="AX14" s="142"/>
      <c r="AY14" s="142"/>
      <c r="AZ14" s="142"/>
      <c r="BA14" s="209"/>
      <c r="BB14" s="142"/>
      <c r="BC14" s="142"/>
      <c r="BD14" s="142"/>
      <c r="BE14" s="142"/>
      <c r="BF14" s="142"/>
      <c r="BG14" s="142"/>
      <c r="BH14" s="210"/>
      <c r="BI14" s="198"/>
      <c r="BJ14" s="142"/>
      <c r="BK14" s="142"/>
      <c r="BL14" s="142"/>
      <c r="BM14" s="142"/>
      <c r="BN14" s="210"/>
      <c r="BO14" s="252"/>
      <c r="BP14" s="198"/>
      <c r="BQ14" s="238"/>
      <c r="BR14" s="210"/>
      <c r="BT14" s="226"/>
      <c r="BU14" s="232"/>
      <c r="BV14" s="219"/>
      <c r="BW14" s="219"/>
      <c r="BX14" s="219"/>
    </row>
    <row r="15" spans="1:80" x14ac:dyDescent="0.2">
      <c r="A15" s="38">
        <v>12</v>
      </c>
      <c r="B15" s="28" t="s">
        <v>802</v>
      </c>
      <c r="C15" s="131" t="s">
        <v>136</v>
      </c>
      <c r="D15" s="57" t="s">
        <v>110</v>
      </c>
      <c r="E15" s="40"/>
      <c r="F15" s="41">
        <v>2</v>
      </c>
      <c r="G15" s="41"/>
      <c r="H15" s="41"/>
      <c r="I15" s="41"/>
      <c r="J15" s="41">
        <v>2</v>
      </c>
      <c r="K15" s="41"/>
      <c r="L15" s="41"/>
      <c r="M15" s="41"/>
      <c r="N15" s="41"/>
      <c r="O15" s="41"/>
      <c r="P15" s="41"/>
      <c r="Q15" s="41"/>
      <c r="R15" s="41"/>
      <c r="S15" s="41"/>
      <c r="T15" s="41"/>
      <c r="U15" s="41"/>
      <c r="V15" s="41"/>
      <c r="W15" s="41"/>
      <c r="X15" s="42"/>
      <c r="Z15" s="43" t="s">
        <v>802</v>
      </c>
      <c r="AA15" s="149" t="s">
        <v>377</v>
      </c>
      <c r="AB15" s="149" t="s">
        <v>378</v>
      </c>
      <c r="AC15" s="149" t="s">
        <v>377</v>
      </c>
      <c r="AD15" s="149" t="s">
        <v>378</v>
      </c>
      <c r="AE15" s="43" t="s">
        <v>377</v>
      </c>
      <c r="AF15" s="43" t="s">
        <v>378</v>
      </c>
      <c r="AG15" s="44" t="s">
        <v>91</v>
      </c>
      <c r="AH15" s="35"/>
      <c r="AI15" s="45" t="str">
        <f t="shared" si="0"/>
        <v>0B</v>
      </c>
      <c r="AJ15" s="35" t="s">
        <v>390</v>
      </c>
      <c r="AL15" s="55" t="s">
        <v>91</v>
      </c>
      <c r="AM15" s="49" t="s">
        <v>91</v>
      </c>
      <c r="AN15" s="48" t="s">
        <v>91</v>
      </c>
      <c r="AO15" s="49" t="s">
        <v>91</v>
      </c>
      <c r="AP15" s="53" t="s">
        <v>91</v>
      </c>
      <c r="AQ15" s="142"/>
      <c r="AR15" s="210"/>
      <c r="AS15" s="209"/>
      <c r="AT15" s="142"/>
      <c r="AU15" s="142"/>
      <c r="AV15" s="142"/>
      <c r="AW15" s="142"/>
      <c r="AX15" s="142"/>
      <c r="AY15" s="142"/>
      <c r="AZ15" s="142"/>
      <c r="BA15" s="209"/>
      <c r="BB15" s="142"/>
      <c r="BC15" s="142"/>
      <c r="BD15" s="142"/>
      <c r="BE15" s="142"/>
      <c r="BF15" s="142"/>
      <c r="BG15" s="142"/>
      <c r="BH15" s="210"/>
      <c r="BI15" s="198"/>
      <c r="BJ15" s="142"/>
      <c r="BK15" s="142"/>
      <c r="BL15" s="142"/>
      <c r="BM15" s="142"/>
      <c r="BN15" s="210"/>
      <c r="BO15" s="252"/>
      <c r="BP15" s="198"/>
      <c r="BQ15" s="238"/>
      <c r="BR15" s="210"/>
      <c r="BT15" s="226"/>
      <c r="BU15" s="232"/>
      <c r="BV15" s="219"/>
      <c r="BW15" s="219"/>
      <c r="BX15" s="219"/>
    </row>
    <row r="16" spans="1:80" x14ac:dyDescent="0.2">
      <c r="A16" s="38">
        <v>13</v>
      </c>
      <c r="B16" s="28" t="s">
        <v>83</v>
      </c>
      <c r="C16" s="131" t="s">
        <v>137</v>
      </c>
      <c r="D16" s="57" t="s">
        <v>112</v>
      </c>
      <c r="E16" s="40">
        <v>2</v>
      </c>
      <c r="F16" s="41"/>
      <c r="G16" s="41">
        <v>2</v>
      </c>
      <c r="H16" s="41"/>
      <c r="I16" s="41">
        <v>3</v>
      </c>
      <c r="J16" s="41"/>
      <c r="K16" s="41"/>
      <c r="L16" s="41"/>
      <c r="M16" s="41"/>
      <c r="N16" s="41"/>
      <c r="O16" s="41"/>
      <c r="P16" s="41"/>
      <c r="Q16" s="41"/>
      <c r="R16" s="41"/>
      <c r="S16" s="41"/>
      <c r="T16" s="41"/>
      <c r="U16" s="41"/>
      <c r="V16" s="41"/>
      <c r="W16" s="41"/>
      <c r="X16" s="42"/>
      <c r="Z16" s="43" t="s">
        <v>83</v>
      </c>
      <c r="AA16" s="149" t="s">
        <v>296</v>
      </c>
      <c r="AB16" s="149" t="s">
        <v>297</v>
      </c>
      <c r="AC16" s="149" t="s">
        <v>296</v>
      </c>
      <c r="AD16" s="149" t="s">
        <v>297</v>
      </c>
      <c r="AE16" s="43" t="s">
        <v>296</v>
      </c>
      <c r="AF16" s="43" t="s">
        <v>297</v>
      </c>
      <c r="AG16" s="44" t="s">
        <v>91</v>
      </c>
      <c r="AH16" s="35"/>
      <c r="AI16" s="45" t="str">
        <f t="shared" si="0"/>
        <v>0C</v>
      </c>
      <c r="AJ16" s="35">
        <v>20</v>
      </c>
      <c r="AL16" s="55" t="s">
        <v>91</v>
      </c>
      <c r="AM16" s="49" t="s">
        <v>91</v>
      </c>
      <c r="AN16" s="48" t="s">
        <v>91</v>
      </c>
      <c r="AO16" s="49" t="s">
        <v>91</v>
      </c>
      <c r="AP16" s="53" t="s">
        <v>91</v>
      </c>
      <c r="AQ16" s="142"/>
      <c r="AR16" s="210"/>
      <c r="AS16" s="209"/>
      <c r="AT16" s="142"/>
      <c r="AU16" s="142"/>
      <c r="AV16" s="142"/>
      <c r="AW16" s="142"/>
      <c r="AX16" s="142"/>
      <c r="AY16" s="142"/>
      <c r="AZ16" s="142"/>
      <c r="BA16" s="209"/>
      <c r="BB16" s="142"/>
      <c r="BC16" s="142"/>
      <c r="BD16" s="142"/>
      <c r="BE16" s="142"/>
      <c r="BF16" s="142"/>
      <c r="BG16" s="142"/>
      <c r="BH16" s="210"/>
      <c r="BI16" s="198"/>
      <c r="BJ16" s="142"/>
      <c r="BK16" s="142"/>
      <c r="BL16" s="142"/>
      <c r="BM16" s="142"/>
      <c r="BN16" s="210"/>
      <c r="BO16" s="252"/>
      <c r="BP16" s="198"/>
      <c r="BQ16" s="238"/>
      <c r="BR16" s="210"/>
      <c r="BT16" s="226"/>
      <c r="BU16" s="232"/>
      <c r="BV16" s="219"/>
      <c r="BW16" s="219"/>
      <c r="BX16" s="219"/>
    </row>
    <row r="17" spans="1:76" x14ac:dyDescent="0.2">
      <c r="A17" s="38">
        <v>14</v>
      </c>
      <c r="B17" s="28" t="s">
        <v>84</v>
      </c>
      <c r="C17" s="131" t="s">
        <v>138</v>
      </c>
      <c r="D17" s="39" t="s">
        <v>113</v>
      </c>
      <c r="E17" s="40">
        <v>2</v>
      </c>
      <c r="F17" s="41"/>
      <c r="G17" s="41"/>
      <c r="H17" s="41">
        <v>2</v>
      </c>
      <c r="I17" s="41"/>
      <c r="J17" s="41"/>
      <c r="K17" s="41"/>
      <c r="L17" s="41"/>
      <c r="M17" s="41"/>
      <c r="N17" s="41">
        <v>3</v>
      </c>
      <c r="O17" s="41"/>
      <c r="P17" s="41"/>
      <c r="Q17" s="41"/>
      <c r="R17" s="41"/>
      <c r="S17" s="41"/>
      <c r="T17" s="41"/>
      <c r="U17" s="41"/>
      <c r="V17" s="41"/>
      <c r="W17" s="41"/>
      <c r="X17" s="42"/>
      <c r="Z17" s="43" t="s">
        <v>84</v>
      </c>
      <c r="AA17" s="149" t="s">
        <v>379</v>
      </c>
      <c r="AB17" s="149" t="s">
        <v>380</v>
      </c>
      <c r="AC17" s="149" t="s">
        <v>379</v>
      </c>
      <c r="AD17" s="149" t="s">
        <v>380</v>
      </c>
      <c r="AE17" s="43" t="s">
        <v>379</v>
      </c>
      <c r="AF17" s="43" t="s">
        <v>380</v>
      </c>
      <c r="AG17" s="44" t="s">
        <v>91</v>
      </c>
      <c r="AH17" s="35"/>
      <c r="AI17" s="45" t="str">
        <f t="shared" si="0"/>
        <v>0D</v>
      </c>
      <c r="AJ17" s="35">
        <v>21</v>
      </c>
      <c r="AL17" s="55" t="s">
        <v>91</v>
      </c>
      <c r="AM17" s="49" t="s">
        <v>91</v>
      </c>
      <c r="AN17" s="48" t="s">
        <v>91</v>
      </c>
      <c r="AO17" s="49" t="s">
        <v>91</v>
      </c>
      <c r="AP17" s="53" t="s">
        <v>91</v>
      </c>
      <c r="AQ17" s="142"/>
      <c r="AR17" s="210"/>
      <c r="AS17" s="209"/>
      <c r="AT17" s="142"/>
      <c r="AU17" s="142"/>
      <c r="AV17" s="142"/>
      <c r="AW17" s="142"/>
      <c r="AX17" s="142"/>
      <c r="AY17" s="142"/>
      <c r="AZ17" s="142"/>
      <c r="BA17" s="209"/>
      <c r="BB17" s="142"/>
      <c r="BC17" s="142"/>
      <c r="BD17" s="142"/>
      <c r="BE17" s="142"/>
      <c r="BF17" s="142"/>
      <c r="BG17" s="142"/>
      <c r="BH17" s="210"/>
      <c r="BI17" s="198"/>
      <c r="BJ17" s="142"/>
      <c r="BK17" s="142"/>
      <c r="BL17" s="142"/>
      <c r="BM17" s="142"/>
      <c r="BN17" s="210"/>
      <c r="BO17" s="252"/>
      <c r="BP17" s="198"/>
      <c r="BQ17" s="238"/>
      <c r="BR17" s="210"/>
      <c r="BT17" s="226"/>
      <c r="BU17" s="232"/>
      <c r="BV17" s="219"/>
      <c r="BW17" s="219"/>
      <c r="BX17" s="219"/>
    </row>
    <row r="18" spans="1:76" x14ac:dyDescent="0.2">
      <c r="A18" s="38">
        <v>15</v>
      </c>
      <c r="B18" s="28" t="s">
        <v>85</v>
      </c>
      <c r="C18" s="131" t="s">
        <v>139</v>
      </c>
      <c r="D18" s="57" t="s">
        <v>145</v>
      </c>
      <c r="E18" s="40">
        <v>2</v>
      </c>
      <c r="F18" s="41"/>
      <c r="G18" s="41">
        <v>3</v>
      </c>
      <c r="H18" s="41">
        <v>2</v>
      </c>
      <c r="I18" s="41">
        <v>4</v>
      </c>
      <c r="J18" s="41"/>
      <c r="K18" s="41"/>
      <c r="L18" s="41"/>
      <c r="M18" s="41"/>
      <c r="N18" s="41">
        <v>3</v>
      </c>
      <c r="O18" s="41"/>
      <c r="P18" s="41"/>
      <c r="Q18" s="41"/>
      <c r="R18" s="41">
        <v>2</v>
      </c>
      <c r="S18" s="41"/>
      <c r="T18" s="41"/>
      <c r="U18" s="41"/>
      <c r="V18" s="41"/>
      <c r="W18" s="41"/>
      <c r="X18" s="42"/>
      <c r="Z18" s="43" t="s">
        <v>85</v>
      </c>
      <c r="AA18" s="149" t="s">
        <v>298</v>
      </c>
      <c r="AB18" s="149" t="s">
        <v>299</v>
      </c>
      <c r="AC18" s="149" t="s">
        <v>298</v>
      </c>
      <c r="AD18" s="149" t="s">
        <v>299</v>
      </c>
      <c r="AE18" s="43" t="s">
        <v>298</v>
      </c>
      <c r="AF18" s="43" t="s">
        <v>299</v>
      </c>
      <c r="AG18" s="44" t="s">
        <v>91</v>
      </c>
      <c r="AH18" s="35"/>
      <c r="AI18" s="45" t="str">
        <f t="shared" si="0"/>
        <v>0E</v>
      </c>
      <c r="AJ18" s="35">
        <v>22</v>
      </c>
      <c r="AL18" s="55" t="s">
        <v>91</v>
      </c>
      <c r="AM18" s="49" t="s">
        <v>91</v>
      </c>
      <c r="AN18" s="48" t="s">
        <v>91</v>
      </c>
      <c r="AO18" s="49" t="s">
        <v>91</v>
      </c>
      <c r="AP18" s="53" t="s">
        <v>91</v>
      </c>
      <c r="AQ18" s="142"/>
      <c r="AR18" s="210"/>
      <c r="AS18" s="209"/>
      <c r="AT18" s="142"/>
      <c r="AU18" s="142"/>
      <c r="AV18" s="142"/>
      <c r="AW18" s="142"/>
      <c r="AX18" s="142"/>
      <c r="AY18" s="142"/>
      <c r="AZ18" s="142"/>
      <c r="BA18" s="209"/>
      <c r="BB18" s="142"/>
      <c r="BC18" s="142"/>
      <c r="BD18" s="142"/>
      <c r="BE18" s="142"/>
      <c r="BF18" s="142"/>
      <c r="BG18" s="142"/>
      <c r="BH18" s="210"/>
      <c r="BI18" s="198"/>
      <c r="BJ18" s="142"/>
      <c r="BK18" s="142"/>
      <c r="BL18" s="142"/>
      <c r="BM18" s="142"/>
      <c r="BN18" s="210"/>
      <c r="BO18" s="252"/>
      <c r="BP18" s="198"/>
      <c r="BQ18" s="238"/>
      <c r="BR18" s="210"/>
      <c r="BT18" s="226"/>
      <c r="BU18" s="232"/>
      <c r="BV18" s="219"/>
      <c r="BW18" s="219"/>
      <c r="BX18" s="219"/>
    </row>
    <row r="19" spans="1:76" x14ac:dyDescent="0.2">
      <c r="A19" s="38">
        <v>16</v>
      </c>
      <c r="B19" s="28" t="s">
        <v>86</v>
      </c>
      <c r="C19" s="131" t="s">
        <v>140</v>
      </c>
      <c r="D19" s="57" t="s">
        <v>146</v>
      </c>
      <c r="E19" s="40"/>
      <c r="F19" s="41"/>
      <c r="G19" s="41"/>
      <c r="H19" s="41">
        <v>3</v>
      </c>
      <c r="I19" s="41"/>
      <c r="J19" s="41"/>
      <c r="K19" s="41"/>
      <c r="L19" s="41"/>
      <c r="M19" s="41"/>
      <c r="N19" s="41">
        <v>4</v>
      </c>
      <c r="O19" s="41"/>
      <c r="P19" s="41"/>
      <c r="Q19" s="41">
        <v>2</v>
      </c>
      <c r="R19" s="41"/>
      <c r="S19" s="41"/>
      <c r="T19" s="41"/>
      <c r="U19" s="41"/>
      <c r="V19" s="41"/>
      <c r="W19" s="41"/>
      <c r="X19" s="42"/>
      <c r="Z19" s="43" t="s">
        <v>86</v>
      </c>
      <c r="AA19" s="149" t="s">
        <v>300</v>
      </c>
      <c r="AB19" s="149" t="s">
        <v>301</v>
      </c>
      <c r="AC19" s="149" t="s">
        <v>300</v>
      </c>
      <c r="AD19" s="149" t="s">
        <v>301</v>
      </c>
      <c r="AE19" s="43" t="s">
        <v>300</v>
      </c>
      <c r="AF19" s="43" t="s">
        <v>301</v>
      </c>
      <c r="AG19" s="44" t="s">
        <v>91</v>
      </c>
      <c r="AH19" s="35"/>
      <c r="AI19" s="45" t="str">
        <f t="shared" si="0"/>
        <v>0F</v>
      </c>
      <c r="AJ19" s="35">
        <v>23</v>
      </c>
      <c r="AL19" s="55" t="s">
        <v>91</v>
      </c>
      <c r="AM19" s="49" t="s">
        <v>91</v>
      </c>
      <c r="AN19" s="48" t="s">
        <v>91</v>
      </c>
      <c r="AO19" s="49" t="s">
        <v>91</v>
      </c>
      <c r="AP19" s="53" t="s">
        <v>91</v>
      </c>
      <c r="AQ19" s="142"/>
      <c r="AR19" s="210"/>
      <c r="AS19" s="209"/>
      <c r="AT19" s="142"/>
      <c r="AU19" s="142"/>
      <c r="AV19" s="142"/>
      <c r="AW19" s="142"/>
      <c r="AX19" s="142"/>
      <c r="AY19" s="142"/>
      <c r="AZ19" s="142"/>
      <c r="BA19" s="209"/>
      <c r="BB19" s="142"/>
      <c r="BC19" s="142"/>
      <c r="BD19" s="142"/>
      <c r="BE19" s="142"/>
      <c r="BF19" s="142"/>
      <c r="BG19" s="142"/>
      <c r="BH19" s="210"/>
      <c r="BI19" s="198"/>
      <c r="BJ19" s="142"/>
      <c r="BK19" s="142"/>
      <c r="BL19" s="142"/>
      <c r="BM19" s="142"/>
      <c r="BN19" s="210"/>
      <c r="BO19" s="252"/>
      <c r="BP19" s="198"/>
      <c r="BQ19" s="238"/>
      <c r="BR19" s="210"/>
      <c r="BT19" s="226"/>
      <c r="BU19" s="232"/>
      <c r="BV19" s="219"/>
      <c r="BW19" s="219"/>
      <c r="BX19" s="219"/>
    </row>
    <row r="20" spans="1:76" x14ac:dyDescent="0.2">
      <c r="A20" s="38">
        <v>17</v>
      </c>
      <c r="B20" s="28" t="s">
        <v>1146</v>
      </c>
      <c r="C20" s="131" t="s">
        <v>141</v>
      </c>
      <c r="D20" s="57" t="s">
        <v>111</v>
      </c>
      <c r="E20" s="40"/>
      <c r="F20" s="41">
        <v>2</v>
      </c>
      <c r="G20" s="41"/>
      <c r="H20" s="41"/>
      <c r="I20" s="41"/>
      <c r="J20" s="41">
        <v>4</v>
      </c>
      <c r="K20" s="41">
        <v>4</v>
      </c>
      <c r="L20" s="41">
        <v>3</v>
      </c>
      <c r="M20" s="41"/>
      <c r="N20" s="41"/>
      <c r="O20" s="41"/>
      <c r="P20" s="41">
        <v>3</v>
      </c>
      <c r="Q20" s="41"/>
      <c r="R20" s="41"/>
      <c r="S20" s="41"/>
      <c r="T20" s="41"/>
      <c r="U20" s="41"/>
      <c r="V20" s="41"/>
      <c r="W20" s="41"/>
      <c r="X20" s="42"/>
      <c r="Z20" s="43" t="s">
        <v>1146</v>
      </c>
      <c r="AA20" s="149" t="s">
        <v>381</v>
      </c>
      <c r="AB20" s="149" t="s">
        <v>382</v>
      </c>
      <c r="AC20" s="149" t="s">
        <v>381</v>
      </c>
      <c r="AD20" s="149" t="s">
        <v>382</v>
      </c>
      <c r="AE20" s="43" t="s">
        <v>381</v>
      </c>
      <c r="AF20" s="43" t="s">
        <v>382</v>
      </c>
      <c r="AG20" s="44" t="s">
        <v>91</v>
      </c>
      <c r="AH20" s="35"/>
      <c r="AI20" s="45" t="str">
        <f t="shared" si="0"/>
        <v>10</v>
      </c>
      <c r="AJ20" s="35">
        <v>24</v>
      </c>
      <c r="AL20" s="55" t="s">
        <v>91</v>
      </c>
      <c r="AM20" s="49" t="s">
        <v>91</v>
      </c>
      <c r="AN20" s="48" t="s">
        <v>91</v>
      </c>
      <c r="AO20" s="49" t="s">
        <v>91</v>
      </c>
      <c r="AP20" s="53" t="s">
        <v>91</v>
      </c>
      <c r="AQ20" s="142"/>
      <c r="AR20" s="210"/>
      <c r="AS20" s="209"/>
      <c r="AT20" s="142"/>
      <c r="AU20" s="142"/>
      <c r="AV20" s="142"/>
      <c r="AW20" s="142"/>
      <c r="AX20" s="142"/>
      <c r="AY20" s="142"/>
      <c r="AZ20" s="142"/>
      <c r="BA20" s="209"/>
      <c r="BB20" s="142"/>
      <c r="BC20" s="142"/>
      <c r="BD20" s="142"/>
      <c r="BE20" s="142"/>
      <c r="BF20" s="142"/>
      <c r="BG20" s="142"/>
      <c r="BH20" s="210"/>
      <c r="BI20" s="198"/>
      <c r="BJ20" s="142"/>
      <c r="BK20" s="142"/>
      <c r="BL20" s="142"/>
      <c r="BM20" s="142"/>
      <c r="BN20" s="210"/>
      <c r="BO20" s="252"/>
      <c r="BP20" s="198"/>
      <c r="BQ20" s="238"/>
      <c r="BR20" s="210"/>
      <c r="BT20" s="226"/>
      <c r="BU20" s="232"/>
      <c r="BV20" s="219"/>
      <c r="BW20" s="219"/>
      <c r="BX20" s="219"/>
    </row>
    <row r="21" spans="1:76" x14ac:dyDescent="0.2">
      <c r="A21" s="38">
        <v>18</v>
      </c>
      <c r="B21" s="28" t="s">
        <v>87</v>
      </c>
      <c r="C21" s="131" t="s">
        <v>142</v>
      </c>
      <c r="D21" s="57" t="s">
        <v>147</v>
      </c>
      <c r="E21" s="40"/>
      <c r="F21" s="41"/>
      <c r="G21" s="41">
        <v>8</v>
      </c>
      <c r="H21" s="41"/>
      <c r="I21" s="41">
        <v>4</v>
      </c>
      <c r="J21" s="41"/>
      <c r="K21" s="41">
        <v>4</v>
      </c>
      <c r="L21" s="41">
        <v>3</v>
      </c>
      <c r="M21" s="41"/>
      <c r="N21" s="41"/>
      <c r="O21" s="41"/>
      <c r="P21" s="41"/>
      <c r="Q21" s="41"/>
      <c r="R21" s="41">
        <v>6</v>
      </c>
      <c r="S21" s="41">
        <v>6</v>
      </c>
      <c r="T21" s="41">
        <v>4</v>
      </c>
      <c r="U21" s="41"/>
      <c r="V21" s="41">
        <v>1</v>
      </c>
      <c r="W21" s="41"/>
      <c r="X21" s="42"/>
      <c r="Z21" s="43" t="s">
        <v>87</v>
      </c>
      <c r="AA21" s="149" t="s">
        <v>87</v>
      </c>
      <c r="AB21" s="149" t="s">
        <v>88</v>
      </c>
      <c r="AC21" s="149" t="s">
        <v>87</v>
      </c>
      <c r="AD21" s="149" t="s">
        <v>88</v>
      </c>
      <c r="AE21" s="43" t="s">
        <v>87</v>
      </c>
      <c r="AF21" s="43" t="s">
        <v>88</v>
      </c>
      <c r="AG21" s="44" t="s">
        <v>91</v>
      </c>
      <c r="AH21" s="35"/>
      <c r="AI21" s="45" t="str">
        <f t="shared" si="0"/>
        <v>11</v>
      </c>
      <c r="AJ21" s="35">
        <v>25</v>
      </c>
      <c r="AL21" s="55" t="s">
        <v>91</v>
      </c>
      <c r="AM21" s="47" t="s">
        <v>91</v>
      </c>
      <c r="AN21" s="54" t="s">
        <v>91</v>
      </c>
      <c r="AO21" s="47" t="s">
        <v>91</v>
      </c>
      <c r="AP21" s="53" t="s">
        <v>91</v>
      </c>
      <c r="AQ21" s="151"/>
      <c r="AR21" s="208"/>
      <c r="AS21" s="207"/>
      <c r="AT21" s="151"/>
      <c r="AU21" s="151"/>
      <c r="AV21" s="151"/>
      <c r="AW21" s="151"/>
      <c r="AX21" s="151"/>
      <c r="AY21" s="151"/>
      <c r="AZ21" s="151"/>
      <c r="BA21" s="207"/>
      <c r="BB21" s="151"/>
      <c r="BC21" s="151"/>
      <c r="BD21" s="151"/>
      <c r="BE21" s="151"/>
      <c r="BF21" s="151"/>
      <c r="BG21" s="151"/>
      <c r="BH21" s="208"/>
      <c r="BI21" s="197"/>
      <c r="BJ21" s="151"/>
      <c r="BK21" s="151"/>
      <c r="BL21" s="151"/>
      <c r="BM21" s="151"/>
      <c r="BN21" s="208"/>
      <c r="BO21" s="251"/>
      <c r="BP21" s="197"/>
      <c r="BQ21" s="237"/>
      <c r="BR21" s="208"/>
      <c r="BT21" s="226"/>
      <c r="BU21" s="232"/>
      <c r="BV21" s="219"/>
      <c r="BW21" s="219"/>
      <c r="BX21" s="219"/>
    </row>
    <row r="22" spans="1:76" x14ac:dyDescent="0.2">
      <c r="A22" s="38">
        <v>19</v>
      </c>
      <c r="B22" s="28" t="s">
        <v>88</v>
      </c>
      <c r="C22" s="131" t="s">
        <v>143</v>
      </c>
      <c r="D22" s="57" t="s">
        <v>148</v>
      </c>
      <c r="E22" s="58"/>
      <c r="F22" s="59"/>
      <c r="G22" s="59">
        <v>8</v>
      </c>
      <c r="H22" s="59"/>
      <c r="I22" s="59">
        <v>4</v>
      </c>
      <c r="J22" s="59">
        <v>4</v>
      </c>
      <c r="K22" s="59"/>
      <c r="L22" s="59">
        <v>3</v>
      </c>
      <c r="M22" s="59"/>
      <c r="N22" s="59"/>
      <c r="O22" s="59"/>
      <c r="P22" s="59"/>
      <c r="Q22" s="59"/>
      <c r="R22" s="59">
        <v>6</v>
      </c>
      <c r="S22" s="59">
        <v>6</v>
      </c>
      <c r="T22" s="59">
        <v>4</v>
      </c>
      <c r="U22" s="59"/>
      <c r="V22" s="59"/>
      <c r="W22" s="59">
        <v>1</v>
      </c>
      <c r="X22" s="60"/>
      <c r="Z22" s="43" t="s">
        <v>88</v>
      </c>
      <c r="AA22" s="149" t="s">
        <v>87</v>
      </c>
      <c r="AB22" s="149" t="s">
        <v>88</v>
      </c>
      <c r="AC22" s="149" t="s">
        <v>87</v>
      </c>
      <c r="AD22" s="149" t="s">
        <v>88</v>
      </c>
      <c r="AE22" s="43" t="s">
        <v>87</v>
      </c>
      <c r="AF22" s="43" t="s">
        <v>88</v>
      </c>
      <c r="AG22" s="44" t="s">
        <v>91</v>
      </c>
      <c r="AH22" s="35"/>
      <c r="AI22" s="45" t="str">
        <f t="shared" si="0"/>
        <v>12</v>
      </c>
      <c r="AJ22" s="35">
        <v>26</v>
      </c>
      <c r="AL22" s="55" t="s">
        <v>91</v>
      </c>
      <c r="AM22" s="47" t="s">
        <v>91</v>
      </c>
      <c r="AN22" s="48" t="s">
        <v>91</v>
      </c>
      <c r="AO22" s="47" t="s">
        <v>91</v>
      </c>
      <c r="AP22" s="53" t="s">
        <v>91</v>
      </c>
      <c r="AQ22" s="142"/>
      <c r="AR22" s="210"/>
      <c r="AS22" s="209"/>
      <c r="AT22" s="142"/>
      <c r="AU22" s="142"/>
      <c r="AV22" s="142"/>
      <c r="AW22" s="142"/>
      <c r="AX22" s="142"/>
      <c r="AY22" s="142"/>
      <c r="AZ22" s="142"/>
      <c r="BA22" s="209"/>
      <c r="BB22" s="142"/>
      <c r="BC22" s="142"/>
      <c r="BD22" s="142"/>
      <c r="BE22" s="142"/>
      <c r="BF22" s="142"/>
      <c r="BG22" s="142"/>
      <c r="BH22" s="210"/>
      <c r="BI22" s="198"/>
      <c r="BJ22" s="142"/>
      <c r="BK22" s="142"/>
      <c r="BL22" s="142"/>
      <c r="BM22" s="142"/>
      <c r="BN22" s="210"/>
      <c r="BO22" s="252"/>
      <c r="BP22" s="198"/>
      <c r="BQ22" s="238"/>
      <c r="BR22" s="210"/>
      <c r="BT22" s="226"/>
      <c r="BU22" s="232"/>
      <c r="BV22" s="219"/>
      <c r="BW22" s="219"/>
      <c r="BX22" s="219"/>
    </row>
    <row r="23" spans="1:76" ht="13.5" thickBot="1" x14ac:dyDescent="0.25">
      <c r="A23" s="38">
        <v>20</v>
      </c>
      <c r="B23" s="61" t="s">
        <v>89</v>
      </c>
      <c r="C23" s="132" t="s">
        <v>144</v>
      </c>
      <c r="D23" s="62" t="s">
        <v>149</v>
      </c>
      <c r="E23" s="63">
        <v>8</v>
      </c>
      <c r="F23" s="64">
        <v>8</v>
      </c>
      <c r="G23" s="64">
        <v>2</v>
      </c>
      <c r="H23" s="64">
        <v>2</v>
      </c>
      <c r="I23" s="64">
        <v>3</v>
      </c>
      <c r="J23" s="64">
        <v>2</v>
      </c>
      <c r="K23" s="64">
        <v>2</v>
      </c>
      <c r="L23" s="64">
        <v>2</v>
      </c>
      <c r="M23" s="64">
        <v>4</v>
      </c>
      <c r="N23" s="64">
        <v>3</v>
      </c>
      <c r="O23" s="64">
        <v>4</v>
      </c>
      <c r="P23" s="64">
        <v>2</v>
      </c>
      <c r="Q23" s="64">
        <v>4</v>
      </c>
      <c r="R23" s="64">
        <v>4</v>
      </c>
      <c r="S23" s="64"/>
      <c r="T23" s="64"/>
      <c r="U23" s="64"/>
      <c r="V23" s="64"/>
      <c r="W23" s="64"/>
      <c r="X23" s="65"/>
      <c r="Z23" s="66" t="s">
        <v>89</v>
      </c>
      <c r="AA23" s="150" t="s">
        <v>302</v>
      </c>
      <c r="AB23" s="150" t="s">
        <v>303</v>
      </c>
      <c r="AC23" s="150" t="s">
        <v>302</v>
      </c>
      <c r="AD23" s="150" t="s">
        <v>303</v>
      </c>
      <c r="AE23" s="66" t="s">
        <v>302</v>
      </c>
      <c r="AF23" s="66" t="s">
        <v>303</v>
      </c>
      <c r="AG23" s="67" t="s">
        <v>91</v>
      </c>
      <c r="AH23" s="35"/>
      <c r="AI23" s="68" t="str">
        <f t="shared" si="0"/>
        <v>13</v>
      </c>
      <c r="AJ23" s="35">
        <v>27</v>
      </c>
      <c r="AL23" s="69" t="s">
        <v>91</v>
      </c>
      <c r="AM23" s="70" t="s">
        <v>91</v>
      </c>
      <c r="AN23" s="71" t="s">
        <v>91</v>
      </c>
      <c r="AO23" s="70" t="s">
        <v>91</v>
      </c>
      <c r="AP23" s="72" t="s">
        <v>91</v>
      </c>
      <c r="AQ23" s="152"/>
      <c r="AR23" s="212"/>
      <c r="AS23" s="211"/>
      <c r="AT23" s="152"/>
      <c r="AU23" s="152"/>
      <c r="AV23" s="152"/>
      <c r="AW23" s="152"/>
      <c r="AX23" s="152"/>
      <c r="AY23" s="152"/>
      <c r="AZ23" s="152"/>
      <c r="BA23" s="211"/>
      <c r="BB23" s="152"/>
      <c r="BC23" s="152"/>
      <c r="BD23" s="152"/>
      <c r="BE23" s="152"/>
      <c r="BF23" s="152"/>
      <c r="BG23" s="152"/>
      <c r="BH23" s="212"/>
      <c r="BI23" s="199"/>
      <c r="BJ23" s="152"/>
      <c r="BK23" s="152"/>
      <c r="BL23" s="152"/>
      <c r="BM23" s="152"/>
      <c r="BN23" s="212"/>
      <c r="BO23" s="253"/>
      <c r="BP23" s="199"/>
      <c r="BQ23" s="239"/>
      <c r="BR23" s="212"/>
      <c r="BT23" s="226"/>
      <c r="BU23" s="232"/>
      <c r="BV23" s="224"/>
      <c r="BW23" s="224"/>
      <c r="BX23" s="224"/>
    </row>
    <row r="24" spans="1:76" x14ac:dyDescent="0.2">
      <c r="A24" s="73">
        <v>21</v>
      </c>
      <c r="B24" s="28" t="s">
        <v>1284</v>
      </c>
      <c r="C24" s="33" t="s">
        <v>99</v>
      </c>
      <c r="D24" s="33" t="s">
        <v>126</v>
      </c>
      <c r="E24" s="74"/>
      <c r="F24" s="75"/>
      <c r="G24" s="75">
        <v>4</v>
      </c>
      <c r="H24" s="75"/>
      <c r="I24" s="75"/>
      <c r="J24" s="75"/>
      <c r="K24" s="75"/>
      <c r="L24" s="75"/>
      <c r="M24" s="75"/>
      <c r="N24" s="75"/>
      <c r="O24" s="75"/>
      <c r="P24" s="75"/>
      <c r="Q24" s="75"/>
      <c r="R24" s="75"/>
      <c r="S24" s="75"/>
      <c r="T24" s="75"/>
      <c r="U24" s="75"/>
      <c r="V24" s="75"/>
      <c r="W24" s="75"/>
      <c r="X24" s="76"/>
      <c r="Z24" s="34" t="s">
        <v>76</v>
      </c>
      <c r="AA24" s="34" t="s">
        <v>284</v>
      </c>
      <c r="AB24" s="34" t="s">
        <v>285</v>
      </c>
      <c r="AC24" s="34" t="s">
        <v>284</v>
      </c>
      <c r="AD24" s="34" t="s">
        <v>285</v>
      </c>
      <c r="AE24" s="34" t="s">
        <v>284</v>
      </c>
      <c r="AF24" s="34" t="s">
        <v>285</v>
      </c>
      <c r="AG24" s="77" t="s">
        <v>91</v>
      </c>
      <c r="AH24" s="35"/>
      <c r="AI24" s="36" t="str">
        <f t="shared" si="0"/>
        <v>02</v>
      </c>
      <c r="AJ24" s="78" t="s">
        <v>91</v>
      </c>
      <c r="AL24" s="79" t="s">
        <v>91</v>
      </c>
      <c r="AM24" s="80" t="s">
        <v>91</v>
      </c>
      <c r="AN24" s="80" t="s">
        <v>91</v>
      </c>
      <c r="AO24" s="82" t="s">
        <v>91</v>
      </c>
      <c r="AP24" s="83" t="s">
        <v>91</v>
      </c>
      <c r="AQ24" s="81"/>
      <c r="AR24" s="214"/>
      <c r="AS24" s="255" t="s">
        <v>1276</v>
      </c>
      <c r="AT24" s="248" t="s">
        <v>1276</v>
      </c>
      <c r="AU24" s="248" t="s">
        <v>1276</v>
      </c>
      <c r="AV24" s="248" t="s">
        <v>1276</v>
      </c>
      <c r="AW24" s="248" t="s">
        <v>1276</v>
      </c>
      <c r="AX24" s="248" t="s">
        <v>1276</v>
      </c>
      <c r="AY24" s="248" t="s">
        <v>1276</v>
      </c>
      <c r="AZ24" s="249" t="s">
        <v>1276</v>
      </c>
      <c r="BA24" s="213"/>
      <c r="BB24" s="81"/>
      <c r="BC24" s="81"/>
      <c r="BD24" s="81"/>
      <c r="BE24" s="81"/>
      <c r="BF24" s="81"/>
      <c r="BG24" s="81"/>
      <c r="BH24" s="214"/>
      <c r="BI24" s="200" t="s">
        <v>1276</v>
      </c>
      <c r="BJ24" s="81" t="s">
        <v>1276</v>
      </c>
      <c r="BK24" s="81" t="s">
        <v>1276</v>
      </c>
      <c r="BL24" s="81" t="s">
        <v>1276</v>
      </c>
      <c r="BM24" s="81"/>
      <c r="BN24" s="214"/>
      <c r="BO24" s="200" t="s">
        <v>127</v>
      </c>
      <c r="BP24" s="241" t="s">
        <v>1285</v>
      </c>
      <c r="BQ24" s="81" t="s">
        <v>1285</v>
      </c>
      <c r="BR24" s="214" t="s">
        <v>1285</v>
      </c>
      <c r="BT24" s="227" t="str">
        <f>IF(AQ24="","FFFF",CONCATENATE(REPT(0,4-LEN(DEC2HEX('Job Wheel'!AQ24))),DEC2HEX('Job Wheel'!AQ24)))</f>
        <v>FFFF</v>
      </c>
      <c r="BU24" s="233" t="str">
        <f>IF(AR24="","FFFF",CONCATENATE(REPT(0,4-LEN(DEC2HEX('Job Wheel'!AR24))),DEC2HEX('Job Wheel'!AR24)))</f>
        <v>FFFF</v>
      </c>
      <c r="BV24" s="223" t="str">
        <f t="shared" ref="BV24:BV43" si="1">CONCATENATE(REPT(0,2-LEN(BIN2HEX(COUNTIF(AS24,"X")&amp;COUNTIF(AT24,"X")&amp;COUNTIF(AU24,"X")&amp;COUNTIF(AV24,"X")&amp;COUNTIF(AW24,"X")&amp;COUNTIF(AX24,"X")&amp;COUNTIF(AY24,"X")&amp;COUNTIF(AZ24,"X")))),BIN2HEX(COUNTIF(AS24,"X")&amp;COUNTIF(AT24,"X")&amp;COUNTIF(AU24,"X")&amp;COUNTIF(AV24,"X")&amp;COUNTIF(AW24,"X")&amp;COUNTIF(AX24,"X")&amp;COUNTIF(AY24,"X")&amp;COUNTIF(AZ24,"X")))</f>
        <v>FF</v>
      </c>
      <c r="BW24" s="223" t="str">
        <f t="shared" ref="BW24:BW43" si="2">CONCATENATE(REPT(0,2-LEN(BIN2HEX(COUNTIF(BA24,"X")&amp;COUNTIF(BB24,"X")&amp;COUNTIF(BC24,"X")&amp;COUNTIF(BD24,"X")&amp;COUNTIF(BE24,"X")&amp;COUNTIF(BF24,"X")&amp;COUNTIF(BG24,"X")&amp;COUNTIF(BH24,"X")))),BIN2HEX(COUNTIF(BA24,"X")&amp;COUNTIF(BB24,"X")&amp;COUNTIF(BC24,"X")&amp;COUNTIF(BD24,"X")&amp;COUNTIF(BE24,"X")&amp;COUNTIF(BF24,"X")&amp;COUNTIF(BG24,"X")&amp;COUNTIF(BH24,"X")))</f>
        <v>00</v>
      </c>
      <c r="BX24" s="223" t="str">
        <f t="shared" ref="BX24:BX43" si="3">CONCATENATE(REPT(0,2-LEN(BIN2HEX(COUNTIF(BI24,"X")&amp;COUNTIF(BJ24,"X")&amp;COUNTIF(BK24,"X")&amp;COUNTIF(BL24,"X")&amp;COUNTIF(BM24,"X")&amp;COUNTIF(BN24,"X")&amp;"0"&amp;"0"))),BIN2HEX(COUNTIF(BI24,"X")&amp;COUNTIF(BJ24,"X")&amp;COUNTIF(BK24,"X")&amp;COUNTIF(BL24,"X")&amp;COUNTIF(BM24,"X")&amp;COUNTIF(BN24,"X")&amp;"0"&amp;"0"))</f>
        <v>F0</v>
      </c>
    </row>
    <row r="25" spans="1:76" x14ac:dyDescent="0.2">
      <c r="A25" s="38">
        <v>22</v>
      </c>
      <c r="B25" s="28" t="s">
        <v>1310</v>
      </c>
      <c r="C25" s="39" t="s">
        <v>112</v>
      </c>
      <c r="D25" s="39" t="s">
        <v>124</v>
      </c>
      <c r="E25" s="40"/>
      <c r="F25" s="41"/>
      <c r="G25" s="41">
        <v>6</v>
      </c>
      <c r="H25" s="41"/>
      <c r="I25" s="41"/>
      <c r="J25" s="41"/>
      <c r="K25" s="41"/>
      <c r="L25" s="41"/>
      <c r="M25" s="41"/>
      <c r="N25" s="41"/>
      <c r="O25" s="41"/>
      <c r="P25" s="41"/>
      <c r="Q25" s="41"/>
      <c r="R25" s="41"/>
      <c r="S25" s="41"/>
      <c r="T25" s="41"/>
      <c r="U25" s="41"/>
      <c r="V25" s="41"/>
      <c r="W25" s="41"/>
      <c r="X25" s="42"/>
      <c r="Z25" s="43" t="s">
        <v>76</v>
      </c>
      <c r="AA25" s="43" t="s">
        <v>284</v>
      </c>
      <c r="AB25" s="43" t="s">
        <v>285</v>
      </c>
      <c r="AC25" s="43" t="s">
        <v>284</v>
      </c>
      <c r="AD25" s="43" t="s">
        <v>285</v>
      </c>
      <c r="AE25" s="43" t="s">
        <v>284</v>
      </c>
      <c r="AF25" s="43" t="s">
        <v>285</v>
      </c>
      <c r="AG25" s="43" t="s">
        <v>91</v>
      </c>
      <c r="AH25" s="35"/>
      <c r="AI25" s="45" t="str">
        <f t="shared" si="0"/>
        <v>02</v>
      </c>
      <c r="AJ25" s="78" t="s">
        <v>92</v>
      </c>
      <c r="AL25" s="55" t="s">
        <v>91</v>
      </c>
      <c r="AM25" s="49" t="s">
        <v>91</v>
      </c>
      <c r="AN25" s="48" t="s">
        <v>91</v>
      </c>
      <c r="AO25" s="49" t="s">
        <v>91</v>
      </c>
      <c r="AP25" s="53" t="s">
        <v>91</v>
      </c>
      <c r="AQ25" s="84"/>
      <c r="AR25" s="216"/>
      <c r="AS25" s="256" t="s">
        <v>1276</v>
      </c>
      <c r="AT25" s="85" t="s">
        <v>1276</v>
      </c>
      <c r="AU25" s="85" t="s">
        <v>1276</v>
      </c>
      <c r="AV25" s="85" t="s">
        <v>1276</v>
      </c>
      <c r="AW25" s="84"/>
      <c r="AX25" s="84"/>
      <c r="AY25" s="84"/>
      <c r="AZ25" s="193"/>
      <c r="BA25" s="215"/>
      <c r="BB25" s="84"/>
      <c r="BC25" s="84"/>
      <c r="BD25" s="84"/>
      <c r="BE25" s="84"/>
      <c r="BF25" s="84"/>
      <c r="BG25" s="84"/>
      <c r="BH25" s="216"/>
      <c r="BI25" s="254" t="s">
        <v>1276</v>
      </c>
      <c r="BJ25" s="85" t="s">
        <v>1276</v>
      </c>
      <c r="BK25" s="85" t="s">
        <v>1276</v>
      </c>
      <c r="BL25" s="85" t="s">
        <v>1276</v>
      </c>
      <c r="BM25" s="85" t="s">
        <v>1276</v>
      </c>
      <c r="BN25" s="247" t="s">
        <v>1276</v>
      </c>
      <c r="BO25" s="254" t="s">
        <v>99</v>
      </c>
      <c r="BP25" s="242" t="s">
        <v>1285</v>
      </c>
      <c r="BQ25" s="85" t="s">
        <v>1285</v>
      </c>
      <c r="BR25" s="247" t="s">
        <v>1285</v>
      </c>
      <c r="BT25" s="227" t="str">
        <f>IF(AQ25="","FFFF",CONCATENATE(REPT(0,4-LEN(DEC2HEX('Job Wheel'!AQ25))),DEC2HEX('Job Wheel'!AQ25)))</f>
        <v>FFFF</v>
      </c>
      <c r="BU25" s="233" t="str">
        <f>IF(AR25="","FFFF",CONCATENATE(REPT(0,4-LEN(DEC2HEX('Job Wheel'!AR25))),DEC2HEX('Job Wheel'!AR25)))</f>
        <v>FFFF</v>
      </c>
      <c r="BV25" s="220" t="str">
        <f t="shared" si="1"/>
        <v>F0</v>
      </c>
      <c r="BW25" s="220" t="str">
        <f t="shared" si="2"/>
        <v>00</v>
      </c>
      <c r="BX25" s="220" t="str">
        <f t="shared" si="3"/>
        <v>FC</v>
      </c>
    </row>
    <row r="26" spans="1:76" x14ac:dyDescent="0.2">
      <c r="A26" s="38">
        <v>23</v>
      </c>
      <c r="B26" s="28"/>
      <c r="C26" s="39" t="s">
        <v>111</v>
      </c>
      <c r="D26" s="39" t="s">
        <v>109</v>
      </c>
      <c r="E26" s="40"/>
      <c r="F26" s="41"/>
      <c r="G26" s="41"/>
      <c r="H26" s="41"/>
      <c r="I26" s="41"/>
      <c r="J26" s="41"/>
      <c r="K26" s="41"/>
      <c r="L26" s="41"/>
      <c r="M26" s="41"/>
      <c r="N26" s="41"/>
      <c r="O26" s="41"/>
      <c r="P26" s="41"/>
      <c r="Q26" s="41"/>
      <c r="R26" s="41"/>
      <c r="S26" s="41"/>
      <c r="T26" s="41"/>
      <c r="U26" s="41"/>
      <c r="V26" s="41">
        <v>1</v>
      </c>
      <c r="W26" s="41">
        <v>1</v>
      </c>
      <c r="X26" s="42"/>
      <c r="Z26" s="43" t="s">
        <v>76</v>
      </c>
      <c r="AA26" s="43" t="s">
        <v>284</v>
      </c>
      <c r="AB26" s="43" t="s">
        <v>285</v>
      </c>
      <c r="AC26" s="43" t="s">
        <v>284</v>
      </c>
      <c r="AD26" s="43" t="s">
        <v>285</v>
      </c>
      <c r="AE26" s="43" t="s">
        <v>284</v>
      </c>
      <c r="AF26" s="43" t="s">
        <v>285</v>
      </c>
      <c r="AG26" s="43" t="s">
        <v>91</v>
      </c>
      <c r="AH26" s="35"/>
      <c r="AI26" s="45" t="str">
        <f t="shared" si="0"/>
        <v>02</v>
      </c>
      <c r="AJ26" s="78" t="s">
        <v>93</v>
      </c>
      <c r="AL26" s="55" t="s">
        <v>91</v>
      </c>
      <c r="AM26" s="47" t="s">
        <v>91</v>
      </c>
      <c r="AN26" s="48" t="s">
        <v>91</v>
      </c>
      <c r="AO26" s="49" t="s">
        <v>91</v>
      </c>
      <c r="AP26" s="53" t="s">
        <v>91</v>
      </c>
      <c r="AQ26" s="84"/>
      <c r="AR26" s="216"/>
      <c r="AS26" s="215"/>
      <c r="AT26" s="84"/>
      <c r="AU26" s="84"/>
      <c r="AV26" s="84"/>
      <c r="AW26" s="84"/>
      <c r="AX26" s="84"/>
      <c r="AY26" s="84"/>
      <c r="AZ26" s="193"/>
      <c r="BA26" s="215"/>
      <c r="BB26" s="84"/>
      <c r="BC26" s="84"/>
      <c r="BD26" s="84"/>
      <c r="BE26" s="84"/>
      <c r="BF26" s="84"/>
      <c r="BG26" s="84"/>
      <c r="BH26" s="216"/>
      <c r="BI26" s="201"/>
      <c r="BJ26" s="84"/>
      <c r="BK26" s="84"/>
      <c r="BL26" s="84"/>
      <c r="BM26" s="84"/>
      <c r="BN26" s="216"/>
      <c r="BO26" s="254"/>
      <c r="BP26" s="242"/>
      <c r="BQ26" s="85"/>
      <c r="BR26" s="247"/>
      <c r="BT26" s="227" t="str">
        <f>IF(AQ26="","FFFF",CONCATENATE(REPT(0,4-LEN(DEC2HEX('Job Wheel'!AQ26))),DEC2HEX('Job Wheel'!AQ26)))</f>
        <v>FFFF</v>
      </c>
      <c r="BU26" s="233" t="str">
        <f>IF(AR26="","FFFF",CONCATENATE(REPT(0,4-LEN(DEC2HEX('Job Wheel'!AR26))),DEC2HEX('Job Wheel'!AR26)))</f>
        <v>FFFF</v>
      </c>
      <c r="BV26" s="220" t="str">
        <f t="shared" si="1"/>
        <v>00</v>
      </c>
      <c r="BW26" s="220" t="str">
        <f t="shared" si="2"/>
        <v>00</v>
      </c>
      <c r="BX26" s="220" t="str">
        <f t="shared" si="3"/>
        <v>00</v>
      </c>
    </row>
    <row r="27" spans="1:76" x14ac:dyDescent="0.2">
      <c r="A27" s="38">
        <v>24</v>
      </c>
      <c r="B27" s="28"/>
      <c r="C27" s="39" t="s">
        <v>111</v>
      </c>
      <c r="D27" s="39" t="s">
        <v>109</v>
      </c>
      <c r="E27" s="40"/>
      <c r="F27" s="41"/>
      <c r="G27" s="41"/>
      <c r="H27" s="41"/>
      <c r="I27" s="41"/>
      <c r="J27" s="41"/>
      <c r="K27" s="41"/>
      <c r="L27" s="41"/>
      <c r="M27" s="41"/>
      <c r="N27" s="41"/>
      <c r="O27" s="41"/>
      <c r="P27" s="41"/>
      <c r="Q27" s="41"/>
      <c r="R27" s="41"/>
      <c r="S27" s="41"/>
      <c r="T27" s="41"/>
      <c r="U27" s="41"/>
      <c r="V27" s="41">
        <v>1</v>
      </c>
      <c r="W27" s="41">
        <v>1</v>
      </c>
      <c r="X27" s="42"/>
      <c r="Z27" s="43" t="s">
        <v>77</v>
      </c>
      <c r="AA27" s="43" t="s">
        <v>286</v>
      </c>
      <c r="AB27" s="43" t="s">
        <v>287</v>
      </c>
      <c r="AC27" s="43" t="s">
        <v>286</v>
      </c>
      <c r="AD27" s="43" t="s">
        <v>287</v>
      </c>
      <c r="AE27" s="43" t="s">
        <v>286</v>
      </c>
      <c r="AF27" s="43" t="s">
        <v>287</v>
      </c>
      <c r="AG27" s="43" t="s">
        <v>91</v>
      </c>
      <c r="AH27" s="35"/>
      <c r="AI27" s="45" t="str">
        <f t="shared" si="0"/>
        <v>03</v>
      </c>
      <c r="AJ27" s="78" t="s">
        <v>94</v>
      </c>
      <c r="AL27" s="55" t="s">
        <v>91</v>
      </c>
      <c r="AM27" s="49" t="s">
        <v>91</v>
      </c>
      <c r="AN27" s="48" t="s">
        <v>91</v>
      </c>
      <c r="AO27" s="49" t="s">
        <v>91</v>
      </c>
      <c r="AP27" s="53" t="s">
        <v>91</v>
      </c>
      <c r="AQ27" s="84"/>
      <c r="AR27" s="216"/>
      <c r="AS27" s="215"/>
      <c r="AT27" s="84"/>
      <c r="AU27" s="84"/>
      <c r="AV27" s="84"/>
      <c r="AW27" s="84"/>
      <c r="AX27" s="84"/>
      <c r="AY27" s="84"/>
      <c r="AZ27" s="193"/>
      <c r="BA27" s="215"/>
      <c r="BB27" s="84"/>
      <c r="BC27" s="84"/>
      <c r="BD27" s="84"/>
      <c r="BE27" s="84"/>
      <c r="BF27" s="84"/>
      <c r="BG27" s="84"/>
      <c r="BH27" s="216"/>
      <c r="BI27" s="201"/>
      <c r="BJ27" s="84"/>
      <c r="BK27" s="84"/>
      <c r="BL27" s="84"/>
      <c r="BM27" s="84"/>
      <c r="BN27" s="216"/>
      <c r="BO27" s="254"/>
      <c r="BP27" s="242"/>
      <c r="BQ27" s="85"/>
      <c r="BR27" s="247"/>
      <c r="BT27" s="227" t="str">
        <f>IF(AQ27="","FFFF",CONCATENATE(REPT(0,4-LEN(DEC2HEX('Job Wheel'!AQ27))),DEC2HEX('Job Wheel'!AQ27)))</f>
        <v>FFFF</v>
      </c>
      <c r="BU27" s="233" t="str">
        <f>IF(AR27="","FFFF",CONCATENATE(REPT(0,4-LEN(DEC2HEX('Job Wheel'!AR27))),DEC2HEX('Job Wheel'!AR27)))</f>
        <v>FFFF</v>
      </c>
      <c r="BV27" s="220" t="str">
        <f t="shared" si="1"/>
        <v>00</v>
      </c>
      <c r="BW27" s="220" t="str">
        <f t="shared" si="2"/>
        <v>00</v>
      </c>
      <c r="BX27" s="220" t="str">
        <f t="shared" si="3"/>
        <v>00</v>
      </c>
    </row>
    <row r="28" spans="1:76" x14ac:dyDescent="0.2">
      <c r="A28" s="38">
        <v>25</v>
      </c>
      <c r="B28" s="28"/>
      <c r="C28" s="39" t="s">
        <v>111</v>
      </c>
      <c r="D28" s="57" t="s">
        <v>109</v>
      </c>
      <c r="E28" s="40"/>
      <c r="F28" s="41"/>
      <c r="G28" s="41"/>
      <c r="H28" s="41"/>
      <c r="I28" s="41"/>
      <c r="J28" s="41"/>
      <c r="K28" s="41"/>
      <c r="L28" s="41"/>
      <c r="M28" s="41"/>
      <c r="N28" s="41"/>
      <c r="O28" s="41"/>
      <c r="P28" s="41"/>
      <c r="Q28" s="41"/>
      <c r="R28" s="41"/>
      <c r="S28" s="41"/>
      <c r="T28" s="41"/>
      <c r="U28" s="41"/>
      <c r="V28" s="41">
        <v>1</v>
      </c>
      <c r="W28" s="41">
        <v>1</v>
      </c>
      <c r="X28" s="42"/>
      <c r="Z28" s="43" t="s">
        <v>78</v>
      </c>
      <c r="AA28" s="43" t="s">
        <v>288</v>
      </c>
      <c r="AB28" s="43" t="s">
        <v>289</v>
      </c>
      <c r="AC28" s="43" t="s">
        <v>288</v>
      </c>
      <c r="AD28" s="43" t="s">
        <v>289</v>
      </c>
      <c r="AE28" s="43" t="s">
        <v>288</v>
      </c>
      <c r="AF28" s="43" t="s">
        <v>289</v>
      </c>
      <c r="AG28" s="43" t="s">
        <v>91</v>
      </c>
      <c r="AH28" s="35"/>
      <c r="AI28" s="45" t="str">
        <f t="shared" si="0"/>
        <v>04</v>
      </c>
      <c r="AJ28" s="78" t="s">
        <v>95</v>
      </c>
      <c r="AL28" s="55" t="s">
        <v>91</v>
      </c>
      <c r="AM28" s="49" t="s">
        <v>91</v>
      </c>
      <c r="AN28" s="48" t="s">
        <v>91</v>
      </c>
      <c r="AO28" s="49" t="s">
        <v>91</v>
      </c>
      <c r="AP28" s="53" t="s">
        <v>91</v>
      </c>
      <c r="AQ28" s="84"/>
      <c r="AR28" s="216"/>
      <c r="AS28" s="215"/>
      <c r="AT28" s="84"/>
      <c r="AU28" s="84"/>
      <c r="AV28" s="84"/>
      <c r="AW28" s="84"/>
      <c r="AX28" s="84"/>
      <c r="AY28" s="84"/>
      <c r="AZ28" s="193"/>
      <c r="BA28" s="215"/>
      <c r="BB28" s="84"/>
      <c r="BC28" s="84"/>
      <c r="BD28" s="84"/>
      <c r="BE28" s="84"/>
      <c r="BF28" s="84"/>
      <c r="BG28" s="84"/>
      <c r="BH28" s="216"/>
      <c r="BI28" s="201"/>
      <c r="BJ28" s="84"/>
      <c r="BK28" s="84"/>
      <c r="BL28" s="84"/>
      <c r="BM28" s="84"/>
      <c r="BN28" s="216"/>
      <c r="BO28" s="201"/>
      <c r="BP28" s="243"/>
      <c r="BQ28" s="84"/>
      <c r="BR28" s="216"/>
      <c r="BT28" s="227" t="str">
        <f>IF(AQ28="","FFFF",CONCATENATE(REPT(0,4-LEN(DEC2HEX('Job Wheel'!AQ28))),DEC2HEX('Job Wheel'!AQ28)))</f>
        <v>FFFF</v>
      </c>
      <c r="BU28" s="233" t="str">
        <f>IF(AR28="","FFFF",CONCATENATE(REPT(0,4-LEN(DEC2HEX('Job Wheel'!AR28))),DEC2HEX('Job Wheel'!AR28)))</f>
        <v>FFFF</v>
      </c>
      <c r="BV28" s="220" t="str">
        <f t="shared" si="1"/>
        <v>00</v>
      </c>
      <c r="BW28" s="220" t="str">
        <f t="shared" si="2"/>
        <v>00</v>
      </c>
      <c r="BX28" s="220" t="str">
        <f t="shared" si="3"/>
        <v>00</v>
      </c>
    </row>
    <row r="29" spans="1:76" x14ac:dyDescent="0.2">
      <c r="A29" s="38">
        <v>26</v>
      </c>
      <c r="B29" s="28"/>
      <c r="C29" s="39" t="s">
        <v>111</v>
      </c>
      <c r="D29" s="57" t="s">
        <v>109</v>
      </c>
      <c r="E29" s="40"/>
      <c r="F29" s="41"/>
      <c r="G29" s="41"/>
      <c r="H29" s="41"/>
      <c r="I29" s="41"/>
      <c r="J29" s="41"/>
      <c r="K29" s="41"/>
      <c r="L29" s="41"/>
      <c r="M29" s="41"/>
      <c r="N29" s="41"/>
      <c r="O29" s="41"/>
      <c r="P29" s="41"/>
      <c r="Q29" s="41"/>
      <c r="R29" s="41"/>
      <c r="S29" s="41"/>
      <c r="T29" s="41"/>
      <c r="U29" s="41"/>
      <c r="V29" s="41">
        <v>1</v>
      </c>
      <c r="W29" s="41">
        <v>1</v>
      </c>
      <c r="X29" s="42"/>
      <c r="Z29" s="43" t="s">
        <v>79</v>
      </c>
      <c r="AA29" s="43" t="s">
        <v>371</v>
      </c>
      <c r="AB29" s="43" t="s">
        <v>372</v>
      </c>
      <c r="AC29" s="43" t="s">
        <v>371</v>
      </c>
      <c r="AD29" s="43" t="s">
        <v>372</v>
      </c>
      <c r="AE29" s="43" t="s">
        <v>371</v>
      </c>
      <c r="AF29" s="43" t="s">
        <v>372</v>
      </c>
      <c r="AG29" s="43" t="s">
        <v>91</v>
      </c>
      <c r="AH29" s="35"/>
      <c r="AI29" s="45" t="str">
        <f t="shared" si="0"/>
        <v>05</v>
      </c>
      <c r="AJ29" s="78" t="s">
        <v>96</v>
      </c>
      <c r="AL29" s="55" t="s">
        <v>91</v>
      </c>
      <c r="AM29" s="49" t="s">
        <v>91</v>
      </c>
      <c r="AN29" s="48" t="s">
        <v>91</v>
      </c>
      <c r="AO29" s="49" t="s">
        <v>91</v>
      </c>
      <c r="AP29" s="53" t="s">
        <v>91</v>
      </c>
      <c r="AQ29" s="84"/>
      <c r="AR29" s="216"/>
      <c r="AS29" s="215"/>
      <c r="AT29" s="84"/>
      <c r="AU29" s="84"/>
      <c r="AV29" s="84"/>
      <c r="AW29" s="84"/>
      <c r="AX29" s="84"/>
      <c r="AY29" s="84"/>
      <c r="AZ29" s="193"/>
      <c r="BA29" s="215"/>
      <c r="BB29" s="84"/>
      <c r="BC29" s="84"/>
      <c r="BD29" s="84"/>
      <c r="BE29" s="84"/>
      <c r="BF29" s="84"/>
      <c r="BG29" s="84"/>
      <c r="BH29" s="216"/>
      <c r="BI29" s="201"/>
      <c r="BJ29" s="84"/>
      <c r="BK29" s="84"/>
      <c r="BL29" s="84"/>
      <c r="BM29" s="84"/>
      <c r="BN29" s="216"/>
      <c r="BO29" s="201"/>
      <c r="BP29" s="243"/>
      <c r="BQ29" s="84"/>
      <c r="BR29" s="216"/>
      <c r="BT29" s="227" t="str">
        <f>IF(AQ29="","FFFF",CONCATENATE(REPT(0,4-LEN(DEC2HEX('Job Wheel'!AQ29))),DEC2HEX('Job Wheel'!AQ29)))</f>
        <v>FFFF</v>
      </c>
      <c r="BU29" s="233" t="str">
        <f>IF(AR29="","FFFF",CONCATENATE(REPT(0,4-LEN(DEC2HEX('Job Wheel'!AR29))),DEC2HEX('Job Wheel'!AR29)))</f>
        <v>FFFF</v>
      </c>
      <c r="BV29" s="220" t="str">
        <f t="shared" si="1"/>
        <v>00</v>
      </c>
      <c r="BW29" s="220" t="str">
        <f t="shared" si="2"/>
        <v>00</v>
      </c>
      <c r="BX29" s="220" t="str">
        <f t="shared" si="3"/>
        <v>00</v>
      </c>
    </row>
    <row r="30" spans="1:76" x14ac:dyDescent="0.2">
      <c r="A30" s="38">
        <v>27</v>
      </c>
      <c r="B30" s="28"/>
      <c r="C30" s="39" t="s">
        <v>111</v>
      </c>
      <c r="D30" s="39" t="s">
        <v>109</v>
      </c>
      <c r="E30" s="40"/>
      <c r="F30" s="41"/>
      <c r="G30" s="41"/>
      <c r="H30" s="41"/>
      <c r="I30" s="41"/>
      <c r="J30" s="41"/>
      <c r="K30" s="41"/>
      <c r="L30" s="41"/>
      <c r="M30" s="41"/>
      <c r="N30" s="41"/>
      <c r="O30" s="41"/>
      <c r="P30" s="41"/>
      <c r="Q30" s="41"/>
      <c r="R30" s="41"/>
      <c r="S30" s="41"/>
      <c r="T30" s="41"/>
      <c r="U30" s="41"/>
      <c r="V30" s="41">
        <v>1</v>
      </c>
      <c r="W30" s="41">
        <v>1</v>
      </c>
      <c r="X30" s="42"/>
      <c r="Z30" s="43" t="s">
        <v>80</v>
      </c>
      <c r="AA30" s="43" t="s">
        <v>373</v>
      </c>
      <c r="AB30" s="43" t="s">
        <v>374</v>
      </c>
      <c r="AC30" s="43" t="s">
        <v>373</v>
      </c>
      <c r="AD30" s="43" t="s">
        <v>374</v>
      </c>
      <c r="AE30" s="43" t="s">
        <v>373</v>
      </c>
      <c r="AF30" s="43" t="s">
        <v>374</v>
      </c>
      <c r="AG30" s="43" t="s">
        <v>91</v>
      </c>
      <c r="AH30" s="35"/>
      <c r="AI30" s="45" t="str">
        <f t="shared" si="0"/>
        <v>06</v>
      </c>
      <c r="AJ30" s="78" t="s">
        <v>97</v>
      </c>
      <c r="AL30" s="55" t="s">
        <v>91</v>
      </c>
      <c r="AM30" s="49" t="s">
        <v>91</v>
      </c>
      <c r="AN30" s="48" t="s">
        <v>91</v>
      </c>
      <c r="AO30" s="49" t="s">
        <v>91</v>
      </c>
      <c r="AP30" s="53" t="s">
        <v>91</v>
      </c>
      <c r="AQ30" s="84"/>
      <c r="AR30" s="216"/>
      <c r="AS30" s="215"/>
      <c r="AT30" s="84"/>
      <c r="AU30" s="84"/>
      <c r="AV30" s="84"/>
      <c r="AW30" s="84"/>
      <c r="AX30" s="84"/>
      <c r="AY30" s="84"/>
      <c r="AZ30" s="193"/>
      <c r="BA30" s="215"/>
      <c r="BB30" s="84"/>
      <c r="BC30" s="84"/>
      <c r="BD30" s="84"/>
      <c r="BE30" s="84"/>
      <c r="BF30" s="84"/>
      <c r="BG30" s="84"/>
      <c r="BH30" s="216"/>
      <c r="BI30" s="201"/>
      <c r="BJ30" s="84"/>
      <c r="BK30" s="84"/>
      <c r="BL30" s="84"/>
      <c r="BM30" s="84"/>
      <c r="BN30" s="216"/>
      <c r="BO30" s="201"/>
      <c r="BP30" s="243"/>
      <c r="BQ30" s="84"/>
      <c r="BR30" s="216"/>
      <c r="BT30" s="227" t="str">
        <f>IF(AQ30="","FFFF",CONCATENATE(REPT(0,4-LEN(DEC2HEX('Job Wheel'!AQ30))),DEC2HEX('Job Wheel'!AQ30)))</f>
        <v>FFFF</v>
      </c>
      <c r="BU30" s="233" t="str">
        <f>IF(AR30="","FFFF",CONCATENATE(REPT(0,4-LEN(DEC2HEX('Job Wheel'!AR30))),DEC2HEX('Job Wheel'!AR30)))</f>
        <v>FFFF</v>
      </c>
      <c r="BV30" s="220" t="str">
        <f t="shared" si="1"/>
        <v>00</v>
      </c>
      <c r="BW30" s="220" t="str">
        <f t="shared" si="2"/>
        <v>00</v>
      </c>
      <c r="BX30" s="220" t="str">
        <f t="shared" si="3"/>
        <v>00</v>
      </c>
    </row>
    <row r="31" spans="1:76" x14ac:dyDescent="0.2">
      <c r="A31" s="38">
        <v>28</v>
      </c>
      <c r="B31" s="28"/>
      <c r="C31" s="39" t="s">
        <v>111</v>
      </c>
      <c r="D31" s="57" t="s">
        <v>109</v>
      </c>
      <c r="E31" s="40"/>
      <c r="F31" s="41"/>
      <c r="G31" s="41"/>
      <c r="H31" s="41"/>
      <c r="I31" s="41"/>
      <c r="J31" s="41"/>
      <c r="K31" s="41"/>
      <c r="L31" s="41"/>
      <c r="M31" s="41"/>
      <c r="N31" s="41"/>
      <c r="O31" s="41"/>
      <c r="P31" s="41"/>
      <c r="Q31" s="41"/>
      <c r="R31" s="41"/>
      <c r="S31" s="41"/>
      <c r="T31" s="41"/>
      <c r="U31" s="41"/>
      <c r="V31" s="41">
        <v>1</v>
      </c>
      <c r="W31" s="41">
        <v>1</v>
      </c>
      <c r="X31" s="42"/>
      <c r="Z31" s="43" t="s">
        <v>81</v>
      </c>
      <c r="AA31" s="43" t="s">
        <v>290</v>
      </c>
      <c r="AB31" s="43" t="s">
        <v>291</v>
      </c>
      <c r="AC31" s="43" t="s">
        <v>290</v>
      </c>
      <c r="AD31" s="43" t="s">
        <v>291</v>
      </c>
      <c r="AE31" s="43" t="s">
        <v>290</v>
      </c>
      <c r="AF31" s="43" t="s">
        <v>291</v>
      </c>
      <c r="AG31" s="43" t="s">
        <v>91</v>
      </c>
      <c r="AH31" s="35"/>
      <c r="AI31" s="45" t="str">
        <f t="shared" si="0"/>
        <v>07</v>
      </c>
      <c r="AJ31" s="78" t="s">
        <v>98</v>
      </c>
      <c r="AL31" s="55" t="s">
        <v>91</v>
      </c>
      <c r="AM31" s="49" t="s">
        <v>91</v>
      </c>
      <c r="AN31" s="48" t="s">
        <v>91</v>
      </c>
      <c r="AO31" s="49" t="s">
        <v>91</v>
      </c>
      <c r="AP31" s="53" t="s">
        <v>91</v>
      </c>
      <c r="AQ31" s="84"/>
      <c r="AR31" s="216"/>
      <c r="AS31" s="215"/>
      <c r="AT31" s="84"/>
      <c r="AU31" s="84"/>
      <c r="AV31" s="84"/>
      <c r="AW31" s="84"/>
      <c r="AX31" s="84"/>
      <c r="AY31" s="84"/>
      <c r="AZ31" s="193"/>
      <c r="BA31" s="215"/>
      <c r="BB31" s="84"/>
      <c r="BC31" s="84"/>
      <c r="BD31" s="84"/>
      <c r="BE31" s="84"/>
      <c r="BF31" s="84"/>
      <c r="BG31" s="84"/>
      <c r="BH31" s="216"/>
      <c r="BI31" s="201"/>
      <c r="BJ31" s="84"/>
      <c r="BK31" s="84"/>
      <c r="BL31" s="84"/>
      <c r="BM31" s="84"/>
      <c r="BN31" s="216"/>
      <c r="BO31" s="201"/>
      <c r="BP31" s="243"/>
      <c r="BQ31" s="84"/>
      <c r="BR31" s="216"/>
      <c r="BT31" s="227" t="str">
        <f>IF(AQ31="","FFFF",CONCATENATE(REPT(0,4-LEN(DEC2HEX('Job Wheel'!AQ31))),DEC2HEX('Job Wheel'!AQ31)))</f>
        <v>FFFF</v>
      </c>
      <c r="BU31" s="233" t="str">
        <f>IF(AR31="","FFFF",CONCATENATE(REPT(0,4-LEN(DEC2HEX('Job Wheel'!AR31))),DEC2HEX('Job Wheel'!AR31)))</f>
        <v>FFFF</v>
      </c>
      <c r="BV31" s="220" t="str">
        <f t="shared" si="1"/>
        <v>00</v>
      </c>
      <c r="BW31" s="220" t="str">
        <f t="shared" si="2"/>
        <v>00</v>
      </c>
      <c r="BX31" s="220" t="str">
        <f t="shared" si="3"/>
        <v>00</v>
      </c>
    </row>
    <row r="32" spans="1:76" x14ac:dyDescent="0.2">
      <c r="A32" s="38">
        <v>29</v>
      </c>
      <c r="B32" s="28"/>
      <c r="C32" s="39" t="s">
        <v>111</v>
      </c>
      <c r="D32" s="57" t="s">
        <v>109</v>
      </c>
      <c r="E32" s="40"/>
      <c r="F32" s="41"/>
      <c r="G32" s="41"/>
      <c r="H32" s="41"/>
      <c r="I32" s="41"/>
      <c r="J32" s="41"/>
      <c r="K32" s="41"/>
      <c r="L32" s="41"/>
      <c r="M32" s="41"/>
      <c r="N32" s="41"/>
      <c r="O32" s="41"/>
      <c r="P32" s="41"/>
      <c r="Q32" s="41"/>
      <c r="R32" s="41"/>
      <c r="S32" s="41"/>
      <c r="T32" s="41"/>
      <c r="U32" s="41"/>
      <c r="V32" s="41">
        <v>1</v>
      </c>
      <c r="W32" s="41">
        <v>1</v>
      </c>
      <c r="X32" s="42"/>
      <c r="Z32" s="43" t="s">
        <v>82</v>
      </c>
      <c r="AA32" s="43" t="s">
        <v>292</v>
      </c>
      <c r="AB32" s="43" t="s">
        <v>293</v>
      </c>
      <c r="AC32" s="43" t="s">
        <v>292</v>
      </c>
      <c r="AD32" s="43" t="s">
        <v>293</v>
      </c>
      <c r="AE32" s="43" t="s">
        <v>292</v>
      </c>
      <c r="AF32" s="43" t="s">
        <v>293</v>
      </c>
      <c r="AG32" s="43" t="s">
        <v>91</v>
      </c>
      <c r="AH32" s="35"/>
      <c r="AI32" s="45" t="str">
        <f t="shared" si="0"/>
        <v>08</v>
      </c>
      <c r="AJ32" s="78" t="s">
        <v>99</v>
      </c>
      <c r="AL32" s="55" t="s">
        <v>91</v>
      </c>
      <c r="AM32" s="49" t="s">
        <v>91</v>
      </c>
      <c r="AN32" s="48" t="s">
        <v>91</v>
      </c>
      <c r="AO32" s="49" t="s">
        <v>91</v>
      </c>
      <c r="AP32" s="53" t="s">
        <v>91</v>
      </c>
      <c r="AQ32" s="84"/>
      <c r="AR32" s="216"/>
      <c r="AS32" s="215"/>
      <c r="AT32" s="84"/>
      <c r="AU32" s="84"/>
      <c r="AV32" s="84"/>
      <c r="AW32" s="84"/>
      <c r="AX32" s="84"/>
      <c r="AY32" s="84"/>
      <c r="AZ32" s="193"/>
      <c r="BA32" s="215"/>
      <c r="BB32" s="84"/>
      <c r="BC32" s="84"/>
      <c r="BD32" s="84"/>
      <c r="BE32" s="84"/>
      <c r="BF32" s="84"/>
      <c r="BG32" s="84"/>
      <c r="BH32" s="216"/>
      <c r="BI32" s="201"/>
      <c r="BJ32" s="84"/>
      <c r="BK32" s="84"/>
      <c r="BL32" s="84"/>
      <c r="BM32" s="84"/>
      <c r="BN32" s="216"/>
      <c r="BO32" s="201"/>
      <c r="BP32" s="243"/>
      <c r="BQ32" s="84"/>
      <c r="BR32" s="216"/>
      <c r="BT32" s="227" t="str">
        <f>IF(AQ32="","FFFF",CONCATENATE(REPT(0,4-LEN(DEC2HEX('Job Wheel'!AQ32))),DEC2HEX('Job Wheel'!AQ32)))</f>
        <v>FFFF</v>
      </c>
      <c r="BU32" s="233" t="str">
        <f>IF(AR32="","FFFF",CONCATENATE(REPT(0,4-LEN(DEC2HEX('Job Wheel'!AR32))),DEC2HEX('Job Wheel'!AR32)))</f>
        <v>FFFF</v>
      </c>
      <c r="BV32" s="220" t="str">
        <f t="shared" si="1"/>
        <v>00</v>
      </c>
      <c r="BW32" s="220" t="str">
        <f t="shared" si="2"/>
        <v>00</v>
      </c>
      <c r="BX32" s="220" t="str">
        <f t="shared" si="3"/>
        <v>00</v>
      </c>
    </row>
    <row r="33" spans="1:76" x14ac:dyDescent="0.2">
      <c r="A33" s="38">
        <v>30</v>
      </c>
      <c r="B33" s="28"/>
      <c r="C33" s="39" t="s">
        <v>111</v>
      </c>
      <c r="D33" s="57" t="s">
        <v>109</v>
      </c>
      <c r="E33" s="40"/>
      <c r="F33" s="41"/>
      <c r="G33" s="41"/>
      <c r="H33" s="41"/>
      <c r="I33" s="41"/>
      <c r="J33" s="41"/>
      <c r="K33" s="41"/>
      <c r="L33" s="41"/>
      <c r="M33" s="41"/>
      <c r="N33" s="41"/>
      <c r="O33" s="41"/>
      <c r="P33" s="41"/>
      <c r="Q33" s="41"/>
      <c r="R33" s="41"/>
      <c r="S33" s="41"/>
      <c r="T33" s="41"/>
      <c r="U33" s="41"/>
      <c r="V33" s="41">
        <v>1</v>
      </c>
      <c r="W33" s="41">
        <v>1</v>
      </c>
      <c r="X33" s="42"/>
      <c r="Z33" s="43" t="s">
        <v>801</v>
      </c>
      <c r="AA33" s="43" t="s">
        <v>294</v>
      </c>
      <c r="AB33" s="43" t="s">
        <v>295</v>
      </c>
      <c r="AC33" s="43" t="s">
        <v>294</v>
      </c>
      <c r="AD33" s="43" t="s">
        <v>295</v>
      </c>
      <c r="AE33" s="43" t="s">
        <v>294</v>
      </c>
      <c r="AF33" s="43" t="s">
        <v>295</v>
      </c>
      <c r="AG33" s="43" t="s">
        <v>91</v>
      </c>
      <c r="AH33" s="35"/>
      <c r="AI33" s="45" t="str">
        <f t="shared" si="0"/>
        <v>09</v>
      </c>
      <c r="AJ33" s="78" t="s">
        <v>100</v>
      </c>
      <c r="AL33" s="55" t="s">
        <v>91</v>
      </c>
      <c r="AM33" s="49" t="s">
        <v>91</v>
      </c>
      <c r="AN33" s="48" t="s">
        <v>91</v>
      </c>
      <c r="AO33" s="49" t="s">
        <v>91</v>
      </c>
      <c r="AP33" s="53" t="s">
        <v>91</v>
      </c>
      <c r="AQ33" s="84"/>
      <c r="AR33" s="216"/>
      <c r="AS33" s="215"/>
      <c r="AT33" s="84"/>
      <c r="AU33" s="84"/>
      <c r="AV33" s="84"/>
      <c r="AW33" s="84"/>
      <c r="AX33" s="84"/>
      <c r="AY33" s="84"/>
      <c r="AZ33" s="193"/>
      <c r="BA33" s="215"/>
      <c r="BB33" s="84"/>
      <c r="BC33" s="84"/>
      <c r="BD33" s="84"/>
      <c r="BE33" s="84"/>
      <c r="BF33" s="84"/>
      <c r="BG33" s="84"/>
      <c r="BH33" s="216"/>
      <c r="BI33" s="201"/>
      <c r="BJ33" s="84"/>
      <c r="BK33" s="84"/>
      <c r="BL33" s="84"/>
      <c r="BM33" s="84"/>
      <c r="BN33" s="216"/>
      <c r="BO33" s="201"/>
      <c r="BP33" s="243"/>
      <c r="BQ33" s="84"/>
      <c r="BR33" s="216"/>
      <c r="BT33" s="227" t="str">
        <f>IF(AQ33="","FFFF",CONCATENATE(REPT(0,4-LEN(DEC2HEX('Job Wheel'!AQ33))),DEC2HEX('Job Wheel'!AQ33)))</f>
        <v>FFFF</v>
      </c>
      <c r="BU33" s="233" t="str">
        <f>IF(AR33="","FFFF",CONCATENATE(REPT(0,4-LEN(DEC2HEX('Job Wheel'!AR33))),DEC2HEX('Job Wheel'!AR33)))</f>
        <v>FFFF</v>
      </c>
      <c r="BV33" s="220" t="str">
        <f t="shared" si="1"/>
        <v>00</v>
      </c>
      <c r="BW33" s="220" t="str">
        <f t="shared" si="2"/>
        <v>00</v>
      </c>
      <c r="BX33" s="220" t="str">
        <f t="shared" si="3"/>
        <v>00</v>
      </c>
    </row>
    <row r="34" spans="1:76" x14ac:dyDescent="0.2">
      <c r="A34" s="38">
        <v>31</v>
      </c>
      <c r="B34" s="28"/>
      <c r="C34" s="39" t="s">
        <v>111</v>
      </c>
      <c r="D34" s="57" t="s">
        <v>109</v>
      </c>
      <c r="E34" s="40"/>
      <c r="F34" s="41"/>
      <c r="G34" s="41"/>
      <c r="H34" s="41"/>
      <c r="I34" s="41"/>
      <c r="J34" s="41"/>
      <c r="K34" s="41"/>
      <c r="L34" s="41"/>
      <c r="M34" s="41"/>
      <c r="N34" s="41"/>
      <c r="O34" s="41"/>
      <c r="P34" s="41"/>
      <c r="Q34" s="41"/>
      <c r="R34" s="41"/>
      <c r="S34" s="41"/>
      <c r="T34" s="41"/>
      <c r="U34" s="41"/>
      <c r="V34" s="41">
        <v>1</v>
      </c>
      <c r="W34" s="41">
        <v>1</v>
      </c>
      <c r="X34" s="42"/>
      <c r="Z34" s="43" t="s">
        <v>800</v>
      </c>
      <c r="AA34" s="43" t="s">
        <v>375</v>
      </c>
      <c r="AB34" s="43" t="s">
        <v>376</v>
      </c>
      <c r="AC34" s="43" t="s">
        <v>375</v>
      </c>
      <c r="AD34" s="43" t="s">
        <v>376</v>
      </c>
      <c r="AE34" s="43" t="s">
        <v>375</v>
      </c>
      <c r="AF34" s="43" t="s">
        <v>376</v>
      </c>
      <c r="AG34" s="43" t="s">
        <v>91</v>
      </c>
      <c r="AH34" s="35"/>
      <c r="AI34" s="45" t="str">
        <f t="shared" si="0"/>
        <v>0A</v>
      </c>
      <c r="AJ34" s="78" t="s">
        <v>90</v>
      </c>
      <c r="AL34" s="55" t="s">
        <v>91</v>
      </c>
      <c r="AM34" s="49" t="s">
        <v>91</v>
      </c>
      <c r="AN34" s="48" t="s">
        <v>91</v>
      </c>
      <c r="AO34" s="49" t="s">
        <v>91</v>
      </c>
      <c r="AP34" s="53" t="s">
        <v>91</v>
      </c>
      <c r="AQ34" s="84"/>
      <c r="AR34" s="216"/>
      <c r="AS34" s="215"/>
      <c r="AT34" s="84"/>
      <c r="AU34" s="84"/>
      <c r="AV34" s="84"/>
      <c r="AW34" s="84"/>
      <c r="AX34" s="84"/>
      <c r="AY34" s="84"/>
      <c r="AZ34" s="193"/>
      <c r="BA34" s="215"/>
      <c r="BB34" s="84"/>
      <c r="BC34" s="84"/>
      <c r="BD34" s="84"/>
      <c r="BE34" s="84"/>
      <c r="BF34" s="84"/>
      <c r="BG34" s="84"/>
      <c r="BH34" s="216"/>
      <c r="BI34" s="201"/>
      <c r="BJ34" s="84"/>
      <c r="BK34" s="84"/>
      <c r="BL34" s="84"/>
      <c r="BM34" s="84"/>
      <c r="BN34" s="216"/>
      <c r="BO34" s="201"/>
      <c r="BP34" s="243"/>
      <c r="BQ34" s="84"/>
      <c r="BR34" s="216"/>
      <c r="BT34" s="227" t="str">
        <f>IF(AQ34="","FFFF",CONCATENATE(REPT(0,4-LEN(DEC2HEX('Job Wheel'!AQ34))),DEC2HEX('Job Wheel'!AQ34)))</f>
        <v>FFFF</v>
      </c>
      <c r="BU34" s="233" t="str">
        <f>IF(AR34="","FFFF",CONCATENATE(REPT(0,4-LEN(DEC2HEX('Job Wheel'!AR34))),DEC2HEX('Job Wheel'!AR34)))</f>
        <v>FFFF</v>
      </c>
      <c r="BV34" s="220" t="str">
        <f t="shared" si="1"/>
        <v>00</v>
      </c>
      <c r="BW34" s="220" t="str">
        <f t="shared" si="2"/>
        <v>00</v>
      </c>
      <c r="BX34" s="220" t="str">
        <f t="shared" si="3"/>
        <v>00</v>
      </c>
    </row>
    <row r="35" spans="1:76" x14ac:dyDescent="0.2">
      <c r="A35" s="38">
        <v>32</v>
      </c>
      <c r="B35" s="28"/>
      <c r="C35" s="39" t="s">
        <v>111</v>
      </c>
      <c r="D35" s="57" t="s">
        <v>109</v>
      </c>
      <c r="E35" s="40"/>
      <c r="F35" s="41"/>
      <c r="G35" s="41"/>
      <c r="H35" s="41"/>
      <c r="I35" s="41"/>
      <c r="J35" s="41"/>
      <c r="K35" s="41"/>
      <c r="L35" s="41"/>
      <c r="M35" s="41"/>
      <c r="N35" s="41"/>
      <c r="O35" s="41"/>
      <c r="P35" s="41"/>
      <c r="Q35" s="41"/>
      <c r="R35" s="41"/>
      <c r="S35" s="41"/>
      <c r="T35" s="41"/>
      <c r="U35" s="41"/>
      <c r="V35" s="41">
        <v>1</v>
      </c>
      <c r="W35" s="41">
        <v>1</v>
      </c>
      <c r="X35" s="42"/>
      <c r="Z35" s="43" t="s">
        <v>802</v>
      </c>
      <c r="AA35" s="43" t="s">
        <v>377</v>
      </c>
      <c r="AB35" s="43" t="s">
        <v>378</v>
      </c>
      <c r="AC35" s="43" t="s">
        <v>377</v>
      </c>
      <c r="AD35" s="43" t="s">
        <v>378</v>
      </c>
      <c r="AE35" s="43" t="s">
        <v>377</v>
      </c>
      <c r="AF35" s="43" t="s">
        <v>378</v>
      </c>
      <c r="AG35" s="43" t="s">
        <v>91</v>
      </c>
      <c r="AH35" s="35"/>
      <c r="AI35" s="45" t="str">
        <f t="shared" si="0"/>
        <v>0B</v>
      </c>
      <c r="AJ35" s="78" t="s">
        <v>101</v>
      </c>
      <c r="AL35" s="55" t="s">
        <v>91</v>
      </c>
      <c r="AM35" s="49" t="s">
        <v>91</v>
      </c>
      <c r="AN35" s="48" t="s">
        <v>91</v>
      </c>
      <c r="AO35" s="49" t="s">
        <v>91</v>
      </c>
      <c r="AP35" s="53" t="s">
        <v>91</v>
      </c>
      <c r="AQ35" s="84"/>
      <c r="AR35" s="216"/>
      <c r="AS35" s="215"/>
      <c r="AT35" s="84"/>
      <c r="AU35" s="84"/>
      <c r="AV35" s="84"/>
      <c r="AW35" s="84"/>
      <c r="AX35" s="84"/>
      <c r="AY35" s="84"/>
      <c r="AZ35" s="193"/>
      <c r="BA35" s="215"/>
      <c r="BB35" s="84"/>
      <c r="BC35" s="84"/>
      <c r="BD35" s="84"/>
      <c r="BE35" s="84"/>
      <c r="BF35" s="84"/>
      <c r="BG35" s="84"/>
      <c r="BH35" s="216"/>
      <c r="BI35" s="201"/>
      <c r="BJ35" s="84"/>
      <c r="BK35" s="84"/>
      <c r="BL35" s="84"/>
      <c r="BM35" s="84"/>
      <c r="BN35" s="216"/>
      <c r="BO35" s="201"/>
      <c r="BP35" s="243"/>
      <c r="BQ35" s="84"/>
      <c r="BR35" s="216"/>
      <c r="BT35" s="227" t="str">
        <f>IF(AQ35="","FFFF",CONCATENATE(REPT(0,4-LEN(DEC2HEX('Job Wheel'!AQ35))),DEC2HEX('Job Wheel'!AQ35)))</f>
        <v>FFFF</v>
      </c>
      <c r="BU35" s="233" t="str">
        <f>IF(AR35="","FFFF",CONCATENATE(REPT(0,4-LEN(DEC2HEX('Job Wheel'!AR35))),DEC2HEX('Job Wheel'!AR35)))</f>
        <v>FFFF</v>
      </c>
      <c r="BV35" s="220" t="str">
        <f t="shared" si="1"/>
        <v>00</v>
      </c>
      <c r="BW35" s="220" t="str">
        <f t="shared" si="2"/>
        <v>00</v>
      </c>
      <c r="BX35" s="220" t="str">
        <f t="shared" si="3"/>
        <v>00</v>
      </c>
    </row>
    <row r="36" spans="1:76" x14ac:dyDescent="0.2">
      <c r="A36" s="38">
        <v>33</v>
      </c>
      <c r="B36" s="28"/>
      <c r="C36" s="39" t="s">
        <v>111</v>
      </c>
      <c r="D36" s="39" t="s">
        <v>109</v>
      </c>
      <c r="E36" s="40"/>
      <c r="F36" s="41"/>
      <c r="G36" s="41"/>
      <c r="H36" s="41"/>
      <c r="I36" s="41"/>
      <c r="J36" s="41"/>
      <c r="K36" s="41"/>
      <c r="L36" s="41"/>
      <c r="M36" s="41"/>
      <c r="N36" s="41"/>
      <c r="O36" s="41"/>
      <c r="P36" s="41"/>
      <c r="Q36" s="41"/>
      <c r="R36" s="41"/>
      <c r="S36" s="41"/>
      <c r="T36" s="41"/>
      <c r="U36" s="41"/>
      <c r="V36" s="41">
        <v>1</v>
      </c>
      <c r="W36" s="41">
        <v>1</v>
      </c>
      <c r="X36" s="42"/>
      <c r="Z36" s="43" t="s">
        <v>83</v>
      </c>
      <c r="AA36" s="43" t="s">
        <v>296</v>
      </c>
      <c r="AB36" s="43" t="s">
        <v>297</v>
      </c>
      <c r="AC36" s="43" t="s">
        <v>296</v>
      </c>
      <c r="AD36" s="43" t="s">
        <v>297</v>
      </c>
      <c r="AE36" s="43" t="s">
        <v>296</v>
      </c>
      <c r="AF36" s="43" t="s">
        <v>297</v>
      </c>
      <c r="AG36" s="43" t="s">
        <v>91</v>
      </c>
      <c r="AH36" s="35"/>
      <c r="AI36" s="45" t="str">
        <f t="shared" si="0"/>
        <v>0C</v>
      </c>
      <c r="AJ36" s="78" t="s">
        <v>102</v>
      </c>
      <c r="AL36" s="55" t="s">
        <v>91</v>
      </c>
      <c r="AM36" s="49" t="s">
        <v>91</v>
      </c>
      <c r="AN36" s="48" t="s">
        <v>91</v>
      </c>
      <c r="AO36" s="49" t="s">
        <v>91</v>
      </c>
      <c r="AP36" s="53" t="s">
        <v>91</v>
      </c>
      <c r="AQ36" s="84"/>
      <c r="AR36" s="216"/>
      <c r="AS36" s="215"/>
      <c r="AT36" s="84"/>
      <c r="AU36" s="84"/>
      <c r="AV36" s="84"/>
      <c r="AW36" s="84"/>
      <c r="AX36" s="84"/>
      <c r="AY36" s="84"/>
      <c r="AZ36" s="193"/>
      <c r="BA36" s="215"/>
      <c r="BB36" s="84"/>
      <c r="BC36" s="84"/>
      <c r="BD36" s="84"/>
      <c r="BE36" s="84"/>
      <c r="BF36" s="84"/>
      <c r="BG36" s="84"/>
      <c r="BH36" s="216"/>
      <c r="BI36" s="201"/>
      <c r="BJ36" s="84"/>
      <c r="BK36" s="84"/>
      <c r="BL36" s="84"/>
      <c r="BM36" s="84"/>
      <c r="BN36" s="216"/>
      <c r="BO36" s="201"/>
      <c r="BP36" s="243"/>
      <c r="BQ36" s="84"/>
      <c r="BR36" s="216"/>
      <c r="BT36" s="227" t="str">
        <f>IF(AQ36="","FFFF",CONCATENATE(REPT(0,4-LEN(DEC2HEX('Job Wheel'!AQ36))),DEC2HEX('Job Wheel'!AQ36)))</f>
        <v>FFFF</v>
      </c>
      <c r="BU36" s="233" t="str">
        <f>IF(AR36="","FFFF",CONCATENATE(REPT(0,4-LEN(DEC2HEX('Job Wheel'!AR36))),DEC2HEX('Job Wheel'!AR36)))</f>
        <v>FFFF</v>
      </c>
      <c r="BV36" s="220" t="str">
        <f t="shared" si="1"/>
        <v>00</v>
      </c>
      <c r="BW36" s="220" t="str">
        <f t="shared" si="2"/>
        <v>00</v>
      </c>
      <c r="BX36" s="220" t="str">
        <f t="shared" si="3"/>
        <v>00</v>
      </c>
    </row>
    <row r="37" spans="1:76" x14ac:dyDescent="0.2">
      <c r="A37" s="38">
        <v>34</v>
      </c>
      <c r="B37" s="28"/>
      <c r="C37" s="39" t="s">
        <v>111</v>
      </c>
      <c r="D37" s="39" t="s">
        <v>109</v>
      </c>
      <c r="E37" s="40"/>
      <c r="F37" s="41"/>
      <c r="G37" s="41"/>
      <c r="H37" s="41"/>
      <c r="I37" s="41"/>
      <c r="J37" s="41"/>
      <c r="K37" s="41"/>
      <c r="L37" s="41"/>
      <c r="M37" s="41"/>
      <c r="N37" s="41"/>
      <c r="O37" s="41"/>
      <c r="P37" s="41"/>
      <c r="Q37" s="41"/>
      <c r="R37" s="41"/>
      <c r="S37" s="41"/>
      <c r="T37" s="41"/>
      <c r="U37" s="41"/>
      <c r="V37" s="41">
        <v>1</v>
      </c>
      <c r="W37" s="41">
        <v>1</v>
      </c>
      <c r="X37" s="42"/>
      <c r="Z37" s="43" t="s">
        <v>84</v>
      </c>
      <c r="AA37" s="43" t="s">
        <v>379</v>
      </c>
      <c r="AB37" s="43" t="s">
        <v>380</v>
      </c>
      <c r="AC37" s="43" t="s">
        <v>379</v>
      </c>
      <c r="AD37" s="43" t="s">
        <v>380</v>
      </c>
      <c r="AE37" s="43" t="s">
        <v>379</v>
      </c>
      <c r="AF37" s="43" t="s">
        <v>380</v>
      </c>
      <c r="AG37" s="43" t="s">
        <v>91</v>
      </c>
      <c r="AH37" s="35"/>
      <c r="AI37" s="45" t="str">
        <f t="shared" si="0"/>
        <v>0D</v>
      </c>
      <c r="AJ37" s="78" t="s">
        <v>103</v>
      </c>
      <c r="AL37" s="55" t="s">
        <v>91</v>
      </c>
      <c r="AM37" s="49" t="s">
        <v>91</v>
      </c>
      <c r="AN37" s="48" t="s">
        <v>91</v>
      </c>
      <c r="AO37" s="49" t="s">
        <v>91</v>
      </c>
      <c r="AP37" s="53" t="s">
        <v>91</v>
      </c>
      <c r="AQ37" s="84"/>
      <c r="AR37" s="216"/>
      <c r="AS37" s="215"/>
      <c r="AT37" s="84"/>
      <c r="AU37" s="84"/>
      <c r="AV37" s="84"/>
      <c r="AW37" s="84"/>
      <c r="AX37" s="84"/>
      <c r="AY37" s="84"/>
      <c r="AZ37" s="193"/>
      <c r="BA37" s="215"/>
      <c r="BB37" s="84"/>
      <c r="BC37" s="84"/>
      <c r="BD37" s="84"/>
      <c r="BE37" s="84"/>
      <c r="BF37" s="84"/>
      <c r="BG37" s="84"/>
      <c r="BH37" s="216"/>
      <c r="BI37" s="201"/>
      <c r="BJ37" s="84"/>
      <c r="BK37" s="84"/>
      <c r="BL37" s="85"/>
      <c r="BM37" s="84"/>
      <c r="BN37" s="216"/>
      <c r="BO37" s="201"/>
      <c r="BP37" s="243"/>
      <c r="BQ37" s="84"/>
      <c r="BR37" s="216"/>
      <c r="BT37" s="227" t="str">
        <f>IF(AQ37="","FFFF",CONCATENATE(REPT(0,4-LEN(DEC2HEX('Job Wheel'!AQ37))),DEC2HEX('Job Wheel'!AQ37)))</f>
        <v>FFFF</v>
      </c>
      <c r="BU37" s="233" t="str">
        <f>IF(AR37="","FFFF",CONCATENATE(REPT(0,4-LEN(DEC2HEX('Job Wheel'!AR37))),DEC2HEX('Job Wheel'!AR37)))</f>
        <v>FFFF</v>
      </c>
      <c r="BV37" s="220" t="str">
        <f t="shared" si="1"/>
        <v>00</v>
      </c>
      <c r="BW37" s="220" t="str">
        <f t="shared" si="2"/>
        <v>00</v>
      </c>
      <c r="BX37" s="220" t="str">
        <f t="shared" si="3"/>
        <v>00</v>
      </c>
    </row>
    <row r="38" spans="1:76" x14ac:dyDescent="0.2">
      <c r="A38" s="38">
        <v>35</v>
      </c>
      <c r="B38" s="28"/>
      <c r="C38" s="39" t="s">
        <v>111</v>
      </c>
      <c r="D38" s="57" t="s">
        <v>109</v>
      </c>
      <c r="E38" s="40"/>
      <c r="F38" s="41"/>
      <c r="G38" s="41"/>
      <c r="H38" s="41"/>
      <c r="I38" s="41"/>
      <c r="J38" s="41"/>
      <c r="K38" s="41"/>
      <c r="L38" s="41"/>
      <c r="M38" s="41"/>
      <c r="N38" s="41"/>
      <c r="O38" s="41"/>
      <c r="P38" s="41"/>
      <c r="Q38" s="41"/>
      <c r="R38" s="41"/>
      <c r="S38" s="41"/>
      <c r="T38" s="41"/>
      <c r="U38" s="41"/>
      <c r="V38" s="41">
        <v>1</v>
      </c>
      <c r="W38" s="41">
        <v>1</v>
      </c>
      <c r="X38" s="42"/>
      <c r="Z38" s="43" t="s">
        <v>85</v>
      </c>
      <c r="AA38" s="43" t="s">
        <v>298</v>
      </c>
      <c r="AB38" s="43" t="s">
        <v>299</v>
      </c>
      <c r="AC38" s="43" t="s">
        <v>298</v>
      </c>
      <c r="AD38" s="43" t="s">
        <v>299</v>
      </c>
      <c r="AE38" s="43" t="s">
        <v>298</v>
      </c>
      <c r="AF38" s="43" t="s">
        <v>299</v>
      </c>
      <c r="AG38" s="43" t="s">
        <v>91</v>
      </c>
      <c r="AH38" s="35"/>
      <c r="AI38" s="45" t="str">
        <f t="shared" si="0"/>
        <v>0E</v>
      </c>
      <c r="AJ38" s="78" t="s">
        <v>104</v>
      </c>
      <c r="AL38" s="55" t="s">
        <v>91</v>
      </c>
      <c r="AM38" s="49" t="s">
        <v>91</v>
      </c>
      <c r="AN38" s="48" t="s">
        <v>91</v>
      </c>
      <c r="AO38" s="49" t="s">
        <v>91</v>
      </c>
      <c r="AP38" s="53" t="s">
        <v>91</v>
      </c>
      <c r="AQ38" s="84"/>
      <c r="AR38" s="216"/>
      <c r="AS38" s="215"/>
      <c r="AT38" s="84"/>
      <c r="AU38" s="84"/>
      <c r="AV38" s="84"/>
      <c r="AW38" s="84"/>
      <c r="AX38" s="84"/>
      <c r="AY38" s="84"/>
      <c r="AZ38" s="193"/>
      <c r="BA38" s="215"/>
      <c r="BB38" s="84"/>
      <c r="BC38" s="84"/>
      <c r="BD38" s="84"/>
      <c r="BE38" s="84"/>
      <c r="BF38" s="84"/>
      <c r="BG38" s="84"/>
      <c r="BH38" s="216"/>
      <c r="BI38" s="201"/>
      <c r="BJ38" s="84"/>
      <c r="BK38" s="84"/>
      <c r="BL38" s="84"/>
      <c r="BM38" s="84"/>
      <c r="BN38" s="216"/>
      <c r="BO38" s="201"/>
      <c r="BP38" s="243"/>
      <c r="BQ38" s="84"/>
      <c r="BR38" s="216"/>
      <c r="BT38" s="227" t="str">
        <f>IF(AQ38="","FFFF",CONCATENATE(REPT(0,4-LEN(DEC2HEX('Job Wheel'!AQ38))),DEC2HEX('Job Wheel'!AQ38)))</f>
        <v>FFFF</v>
      </c>
      <c r="BU38" s="233" t="str">
        <f>IF(AR38="","FFFF",CONCATENATE(REPT(0,4-LEN(DEC2HEX('Job Wheel'!AR38))),DEC2HEX('Job Wheel'!AR38)))</f>
        <v>FFFF</v>
      </c>
      <c r="BV38" s="220" t="str">
        <f t="shared" si="1"/>
        <v>00</v>
      </c>
      <c r="BW38" s="220" t="str">
        <f t="shared" si="2"/>
        <v>00</v>
      </c>
      <c r="BX38" s="220" t="str">
        <f t="shared" si="3"/>
        <v>00</v>
      </c>
    </row>
    <row r="39" spans="1:76" x14ac:dyDescent="0.2">
      <c r="A39" s="38">
        <v>36</v>
      </c>
      <c r="B39" s="28"/>
      <c r="C39" s="39" t="s">
        <v>111</v>
      </c>
      <c r="D39" s="57" t="s">
        <v>109</v>
      </c>
      <c r="E39" s="40"/>
      <c r="F39" s="41"/>
      <c r="G39" s="41"/>
      <c r="H39" s="41"/>
      <c r="I39" s="41"/>
      <c r="J39" s="41"/>
      <c r="K39" s="41"/>
      <c r="L39" s="41"/>
      <c r="M39" s="41"/>
      <c r="N39" s="41"/>
      <c r="O39" s="41"/>
      <c r="P39" s="41"/>
      <c r="Q39" s="41"/>
      <c r="R39" s="41"/>
      <c r="S39" s="41"/>
      <c r="T39" s="41"/>
      <c r="U39" s="41"/>
      <c r="V39" s="41">
        <v>1</v>
      </c>
      <c r="W39" s="41">
        <v>1</v>
      </c>
      <c r="X39" s="42"/>
      <c r="Z39" s="43" t="s">
        <v>86</v>
      </c>
      <c r="AA39" s="43" t="s">
        <v>300</v>
      </c>
      <c r="AB39" s="43" t="s">
        <v>301</v>
      </c>
      <c r="AC39" s="43" t="s">
        <v>300</v>
      </c>
      <c r="AD39" s="43" t="s">
        <v>301</v>
      </c>
      <c r="AE39" s="43" t="s">
        <v>300</v>
      </c>
      <c r="AF39" s="43" t="s">
        <v>301</v>
      </c>
      <c r="AG39" s="43" t="s">
        <v>91</v>
      </c>
      <c r="AH39" s="35"/>
      <c r="AI39" s="45" t="str">
        <f t="shared" si="0"/>
        <v>0F</v>
      </c>
      <c r="AJ39" s="78" t="s">
        <v>105</v>
      </c>
      <c r="AL39" s="55" t="s">
        <v>91</v>
      </c>
      <c r="AM39" s="49" t="s">
        <v>91</v>
      </c>
      <c r="AN39" s="48" t="s">
        <v>91</v>
      </c>
      <c r="AO39" s="49" t="s">
        <v>91</v>
      </c>
      <c r="AP39" s="53" t="s">
        <v>91</v>
      </c>
      <c r="AQ39" s="84"/>
      <c r="AR39" s="216"/>
      <c r="AS39" s="215"/>
      <c r="AT39" s="84"/>
      <c r="AU39" s="84"/>
      <c r="AV39" s="84"/>
      <c r="AW39" s="84"/>
      <c r="AX39" s="85"/>
      <c r="AY39" s="84"/>
      <c r="AZ39" s="193"/>
      <c r="BA39" s="215"/>
      <c r="BB39" s="84"/>
      <c r="BC39" s="84"/>
      <c r="BD39" s="84"/>
      <c r="BE39" s="84"/>
      <c r="BF39" s="84"/>
      <c r="BG39" s="84"/>
      <c r="BH39" s="216"/>
      <c r="BI39" s="201"/>
      <c r="BJ39" s="84"/>
      <c r="BK39" s="84"/>
      <c r="BL39" s="84"/>
      <c r="BM39" s="84"/>
      <c r="BN39" s="216"/>
      <c r="BO39" s="201"/>
      <c r="BP39" s="243"/>
      <c r="BQ39" s="84"/>
      <c r="BR39" s="216"/>
      <c r="BT39" s="227" t="str">
        <f>IF(AQ39="","FFFF",CONCATENATE(REPT(0,4-LEN(DEC2HEX('Job Wheel'!AQ39))),DEC2HEX('Job Wheel'!AQ39)))</f>
        <v>FFFF</v>
      </c>
      <c r="BU39" s="233" t="str">
        <f>IF(AR39="","FFFF",CONCATENATE(REPT(0,4-LEN(DEC2HEX('Job Wheel'!AR39))),DEC2HEX('Job Wheel'!AR39)))</f>
        <v>FFFF</v>
      </c>
      <c r="BV39" s="220" t="str">
        <f t="shared" si="1"/>
        <v>00</v>
      </c>
      <c r="BW39" s="220" t="str">
        <f t="shared" si="2"/>
        <v>00</v>
      </c>
      <c r="BX39" s="220" t="str">
        <f t="shared" si="3"/>
        <v>00</v>
      </c>
    </row>
    <row r="40" spans="1:76" x14ac:dyDescent="0.2">
      <c r="A40" s="38">
        <v>37</v>
      </c>
      <c r="B40" s="28"/>
      <c r="C40" s="39" t="s">
        <v>111</v>
      </c>
      <c r="D40" s="39" t="s">
        <v>109</v>
      </c>
      <c r="E40" s="40"/>
      <c r="F40" s="41"/>
      <c r="G40" s="41"/>
      <c r="H40" s="41"/>
      <c r="I40" s="41"/>
      <c r="J40" s="41"/>
      <c r="K40" s="41"/>
      <c r="L40" s="41"/>
      <c r="M40" s="41"/>
      <c r="N40" s="41"/>
      <c r="O40" s="41"/>
      <c r="P40" s="41"/>
      <c r="Q40" s="41"/>
      <c r="R40" s="41"/>
      <c r="S40" s="41"/>
      <c r="T40" s="41"/>
      <c r="U40" s="41"/>
      <c r="V40" s="41">
        <v>1</v>
      </c>
      <c r="W40" s="41">
        <v>1</v>
      </c>
      <c r="X40" s="42"/>
      <c r="Z40" s="43" t="s">
        <v>1146</v>
      </c>
      <c r="AA40" s="43" t="s">
        <v>381</v>
      </c>
      <c r="AB40" s="43" t="s">
        <v>382</v>
      </c>
      <c r="AC40" s="43" t="s">
        <v>381</v>
      </c>
      <c r="AD40" s="43" t="s">
        <v>382</v>
      </c>
      <c r="AE40" s="43" t="s">
        <v>381</v>
      </c>
      <c r="AF40" s="43" t="s">
        <v>382</v>
      </c>
      <c r="AG40" s="43" t="s">
        <v>91</v>
      </c>
      <c r="AH40" s="35"/>
      <c r="AI40" s="45" t="str">
        <f t="shared" si="0"/>
        <v>10</v>
      </c>
      <c r="AJ40" s="37">
        <v>10</v>
      </c>
      <c r="AL40" s="55" t="s">
        <v>91</v>
      </c>
      <c r="AM40" s="49" t="s">
        <v>91</v>
      </c>
      <c r="AN40" s="48" t="s">
        <v>91</v>
      </c>
      <c r="AO40" s="49" t="s">
        <v>91</v>
      </c>
      <c r="AP40" s="53" t="s">
        <v>91</v>
      </c>
      <c r="AQ40" s="84"/>
      <c r="AR40" s="216"/>
      <c r="AS40" s="215"/>
      <c r="AT40" s="84"/>
      <c r="AU40" s="84"/>
      <c r="AV40" s="84"/>
      <c r="AW40" s="84"/>
      <c r="AX40" s="84"/>
      <c r="AY40" s="84"/>
      <c r="AZ40" s="193"/>
      <c r="BA40" s="215"/>
      <c r="BB40" s="84"/>
      <c r="BC40" s="84"/>
      <c r="BD40" s="84"/>
      <c r="BE40" s="84"/>
      <c r="BF40" s="84"/>
      <c r="BG40" s="84"/>
      <c r="BH40" s="216"/>
      <c r="BI40" s="201"/>
      <c r="BJ40" s="84"/>
      <c r="BK40" s="84"/>
      <c r="BL40" s="84"/>
      <c r="BM40" s="84"/>
      <c r="BN40" s="216"/>
      <c r="BO40" s="201"/>
      <c r="BP40" s="243"/>
      <c r="BQ40" s="84"/>
      <c r="BR40" s="216"/>
      <c r="BT40" s="227" t="str">
        <f>IF(AQ40="","FFFF",CONCATENATE(REPT(0,4-LEN(DEC2HEX('Job Wheel'!AQ40))),DEC2HEX('Job Wheel'!AQ40)))</f>
        <v>FFFF</v>
      </c>
      <c r="BU40" s="233" t="str">
        <f>IF(AR40="","FFFF",CONCATENATE(REPT(0,4-LEN(DEC2HEX('Job Wheel'!AR40))),DEC2HEX('Job Wheel'!AR40)))</f>
        <v>FFFF</v>
      </c>
      <c r="BV40" s="220" t="str">
        <f t="shared" si="1"/>
        <v>00</v>
      </c>
      <c r="BW40" s="220" t="str">
        <f t="shared" si="2"/>
        <v>00</v>
      </c>
      <c r="BX40" s="220" t="str">
        <f t="shared" si="3"/>
        <v>00</v>
      </c>
    </row>
    <row r="41" spans="1:76" x14ac:dyDescent="0.2">
      <c r="A41" s="38">
        <v>38</v>
      </c>
      <c r="B41" s="28"/>
      <c r="C41" s="39" t="s">
        <v>111</v>
      </c>
      <c r="D41" s="39" t="s">
        <v>109</v>
      </c>
      <c r="E41" s="40"/>
      <c r="F41" s="41"/>
      <c r="G41" s="41"/>
      <c r="H41" s="41"/>
      <c r="I41" s="41"/>
      <c r="J41" s="41"/>
      <c r="K41" s="41"/>
      <c r="L41" s="41"/>
      <c r="M41" s="41"/>
      <c r="N41" s="41"/>
      <c r="O41" s="41"/>
      <c r="P41" s="41"/>
      <c r="Q41" s="41"/>
      <c r="R41" s="41"/>
      <c r="S41" s="41"/>
      <c r="T41" s="41"/>
      <c r="U41" s="41"/>
      <c r="V41" s="41">
        <v>1</v>
      </c>
      <c r="W41" s="41">
        <v>1</v>
      </c>
      <c r="X41" s="42"/>
      <c r="Z41" s="43" t="s">
        <v>87</v>
      </c>
      <c r="AA41" s="43" t="s">
        <v>87</v>
      </c>
      <c r="AB41" s="43" t="s">
        <v>88</v>
      </c>
      <c r="AC41" s="43" t="s">
        <v>87</v>
      </c>
      <c r="AD41" s="43" t="s">
        <v>88</v>
      </c>
      <c r="AE41" s="43" t="s">
        <v>87</v>
      </c>
      <c r="AF41" s="43" t="s">
        <v>88</v>
      </c>
      <c r="AG41" s="43" t="s">
        <v>91</v>
      </c>
      <c r="AH41" s="35"/>
      <c r="AI41" s="45" t="str">
        <f t="shared" si="0"/>
        <v>11</v>
      </c>
      <c r="AJ41" s="37">
        <v>11</v>
      </c>
      <c r="AL41" s="55" t="s">
        <v>91</v>
      </c>
      <c r="AM41" s="49" t="s">
        <v>91</v>
      </c>
      <c r="AN41" s="48" t="s">
        <v>91</v>
      </c>
      <c r="AO41" s="49" t="s">
        <v>91</v>
      </c>
      <c r="AP41" s="53" t="s">
        <v>91</v>
      </c>
      <c r="AQ41" s="84"/>
      <c r="AR41" s="216"/>
      <c r="AS41" s="215"/>
      <c r="AT41" s="84"/>
      <c r="AU41" s="84"/>
      <c r="AV41" s="84"/>
      <c r="AW41" s="84"/>
      <c r="AX41" s="84"/>
      <c r="AY41" s="84"/>
      <c r="AZ41" s="193"/>
      <c r="BA41" s="215"/>
      <c r="BB41" s="84"/>
      <c r="BC41" s="84"/>
      <c r="BD41" s="84"/>
      <c r="BE41" s="84"/>
      <c r="BF41" s="84"/>
      <c r="BG41" s="84"/>
      <c r="BH41" s="216"/>
      <c r="BI41" s="201"/>
      <c r="BJ41" s="84"/>
      <c r="BK41" s="84"/>
      <c r="BL41" s="84"/>
      <c r="BM41" s="84"/>
      <c r="BN41" s="216"/>
      <c r="BO41" s="201"/>
      <c r="BP41" s="243"/>
      <c r="BQ41" s="84"/>
      <c r="BR41" s="216"/>
      <c r="BT41" s="227" t="str">
        <f>IF(AQ41="","FFFF",CONCATENATE(REPT(0,4-LEN(DEC2HEX('Job Wheel'!AQ41))),DEC2HEX('Job Wheel'!AQ41)))</f>
        <v>FFFF</v>
      </c>
      <c r="BU41" s="233" t="str">
        <f>IF(AR41="","FFFF",CONCATENATE(REPT(0,4-LEN(DEC2HEX('Job Wheel'!AR41))),DEC2HEX('Job Wheel'!AR41)))</f>
        <v>FFFF</v>
      </c>
      <c r="BV41" s="220" t="str">
        <f t="shared" si="1"/>
        <v>00</v>
      </c>
      <c r="BW41" s="220" t="str">
        <f t="shared" si="2"/>
        <v>00</v>
      </c>
      <c r="BX41" s="220" t="str">
        <f t="shared" si="3"/>
        <v>00</v>
      </c>
    </row>
    <row r="42" spans="1:76" x14ac:dyDescent="0.2">
      <c r="A42" s="38">
        <v>39</v>
      </c>
      <c r="B42" s="28"/>
      <c r="C42" s="39" t="s">
        <v>111</v>
      </c>
      <c r="D42" s="39" t="s">
        <v>109</v>
      </c>
      <c r="E42" s="58"/>
      <c r="F42" s="59"/>
      <c r="G42" s="59"/>
      <c r="H42" s="59"/>
      <c r="I42" s="59"/>
      <c r="J42" s="59"/>
      <c r="K42" s="59"/>
      <c r="L42" s="59"/>
      <c r="M42" s="59"/>
      <c r="N42" s="59"/>
      <c r="O42" s="59"/>
      <c r="P42" s="59"/>
      <c r="Q42" s="59"/>
      <c r="R42" s="59"/>
      <c r="S42" s="59"/>
      <c r="T42" s="59"/>
      <c r="U42" s="59"/>
      <c r="V42" s="59">
        <v>1</v>
      </c>
      <c r="W42" s="59">
        <v>1</v>
      </c>
      <c r="X42" s="60"/>
      <c r="Z42" s="43" t="s">
        <v>88</v>
      </c>
      <c r="AA42" s="43" t="s">
        <v>87</v>
      </c>
      <c r="AB42" s="43" t="s">
        <v>88</v>
      </c>
      <c r="AC42" s="43" t="s">
        <v>87</v>
      </c>
      <c r="AD42" s="43" t="s">
        <v>88</v>
      </c>
      <c r="AE42" s="43" t="s">
        <v>87</v>
      </c>
      <c r="AF42" s="43" t="s">
        <v>88</v>
      </c>
      <c r="AG42" s="43" t="s">
        <v>91</v>
      </c>
      <c r="AH42" s="35"/>
      <c r="AI42" s="45" t="str">
        <f t="shared" si="0"/>
        <v>12</v>
      </c>
      <c r="AJ42" s="37">
        <v>12</v>
      </c>
      <c r="AL42" s="55" t="s">
        <v>91</v>
      </c>
      <c r="AM42" s="49" t="s">
        <v>91</v>
      </c>
      <c r="AN42" s="48" t="s">
        <v>91</v>
      </c>
      <c r="AO42" s="49" t="s">
        <v>91</v>
      </c>
      <c r="AP42" s="53" t="s">
        <v>91</v>
      </c>
      <c r="AQ42" s="84"/>
      <c r="AR42" s="216"/>
      <c r="AS42" s="215"/>
      <c r="AT42" s="84"/>
      <c r="AU42" s="84"/>
      <c r="AV42" s="84"/>
      <c r="AW42" s="84"/>
      <c r="AX42" s="84"/>
      <c r="AY42" s="84"/>
      <c r="AZ42" s="193"/>
      <c r="BA42" s="215"/>
      <c r="BB42" s="84"/>
      <c r="BC42" s="84"/>
      <c r="BD42" s="84"/>
      <c r="BE42" s="84"/>
      <c r="BF42" s="84"/>
      <c r="BG42" s="84"/>
      <c r="BH42" s="216"/>
      <c r="BI42" s="201"/>
      <c r="BJ42" s="84"/>
      <c r="BK42" s="84"/>
      <c r="BL42" s="84"/>
      <c r="BM42" s="84"/>
      <c r="BN42" s="216"/>
      <c r="BO42" s="201"/>
      <c r="BP42" s="243"/>
      <c r="BQ42" s="84"/>
      <c r="BR42" s="216"/>
      <c r="BT42" s="227" t="str">
        <f>IF(AQ42="","FFFF",CONCATENATE(REPT(0,4-LEN(DEC2HEX('Job Wheel'!AQ42))),DEC2HEX('Job Wheel'!AQ42)))</f>
        <v>FFFF</v>
      </c>
      <c r="BU42" s="233" t="str">
        <f>IF(AR42="","FFFF",CONCATENATE(REPT(0,4-LEN(DEC2HEX('Job Wheel'!AR42))),DEC2HEX('Job Wheel'!AR42)))</f>
        <v>FFFF</v>
      </c>
      <c r="BV42" s="220" t="str">
        <f t="shared" si="1"/>
        <v>00</v>
      </c>
      <c r="BW42" s="220" t="str">
        <f t="shared" si="2"/>
        <v>00</v>
      </c>
      <c r="BX42" s="220" t="str">
        <f t="shared" si="3"/>
        <v>00</v>
      </c>
    </row>
    <row r="43" spans="1:76" ht="13.5" thickBot="1" x14ac:dyDescent="0.25">
      <c r="A43" s="86">
        <v>40</v>
      </c>
      <c r="B43" s="61"/>
      <c r="C43" s="87" t="s">
        <v>111</v>
      </c>
      <c r="D43" s="88" t="s">
        <v>109</v>
      </c>
      <c r="E43" s="63"/>
      <c r="F43" s="64"/>
      <c r="G43" s="64"/>
      <c r="H43" s="64"/>
      <c r="I43" s="64"/>
      <c r="J43" s="64"/>
      <c r="K43" s="64"/>
      <c r="L43" s="64"/>
      <c r="M43" s="64"/>
      <c r="N43" s="64"/>
      <c r="O43" s="64"/>
      <c r="P43" s="64"/>
      <c r="Q43" s="64"/>
      <c r="R43" s="64"/>
      <c r="S43" s="64"/>
      <c r="T43" s="64"/>
      <c r="U43" s="64"/>
      <c r="V43" s="64">
        <v>1</v>
      </c>
      <c r="W43" s="64">
        <v>1</v>
      </c>
      <c r="X43" s="65"/>
      <c r="Z43" s="66" t="s">
        <v>89</v>
      </c>
      <c r="AA43" s="66" t="s">
        <v>302</v>
      </c>
      <c r="AB43" s="66" t="s">
        <v>303</v>
      </c>
      <c r="AC43" s="66" t="s">
        <v>302</v>
      </c>
      <c r="AD43" s="66" t="s">
        <v>303</v>
      </c>
      <c r="AE43" s="66" t="s">
        <v>302</v>
      </c>
      <c r="AF43" s="66" t="s">
        <v>303</v>
      </c>
      <c r="AG43" s="67" t="s">
        <v>91</v>
      </c>
      <c r="AH43" s="35"/>
      <c r="AI43" s="68" t="str">
        <f t="shared" si="0"/>
        <v>13</v>
      </c>
      <c r="AJ43" s="37">
        <v>13</v>
      </c>
      <c r="AL43" s="69" t="s">
        <v>91</v>
      </c>
      <c r="AM43" s="70" t="s">
        <v>91</v>
      </c>
      <c r="AN43" s="71" t="s">
        <v>91</v>
      </c>
      <c r="AO43" s="70" t="s">
        <v>91</v>
      </c>
      <c r="AP43" s="72" t="s">
        <v>91</v>
      </c>
      <c r="AQ43" s="89"/>
      <c r="AR43" s="218"/>
      <c r="AS43" s="217"/>
      <c r="AT43" s="89"/>
      <c r="AU43" s="89"/>
      <c r="AV43" s="89"/>
      <c r="AW43" s="89"/>
      <c r="AX43" s="89"/>
      <c r="AY43" s="89"/>
      <c r="AZ43" s="194"/>
      <c r="BA43" s="217"/>
      <c r="BB43" s="89"/>
      <c r="BC43" s="89"/>
      <c r="BD43" s="89"/>
      <c r="BE43" s="89"/>
      <c r="BF43" s="89"/>
      <c r="BG43" s="89"/>
      <c r="BH43" s="218"/>
      <c r="BI43" s="202"/>
      <c r="BJ43" s="89"/>
      <c r="BK43" s="89"/>
      <c r="BL43" s="89"/>
      <c r="BM43" s="89"/>
      <c r="BN43" s="218"/>
      <c r="BO43" s="202"/>
      <c r="BP43" s="244"/>
      <c r="BQ43" s="89"/>
      <c r="BR43" s="218"/>
      <c r="BT43" s="228" t="str">
        <f>IF(AQ43="","FFFF",CONCATENATE(REPT(0,4-LEN(DEC2HEX('Job Wheel'!AQ43))),DEC2HEX('Job Wheel'!AQ43)))</f>
        <v>FFFF</v>
      </c>
      <c r="BU43" s="234" t="str">
        <f>IF(AR43="","FFFF",CONCATENATE(REPT(0,4-LEN(DEC2HEX('Job Wheel'!AR43))),DEC2HEX('Job Wheel'!AR43)))</f>
        <v>FFFF</v>
      </c>
      <c r="BV43" s="222" t="str">
        <f t="shared" si="1"/>
        <v>00</v>
      </c>
      <c r="BW43" s="222" t="str">
        <f t="shared" si="2"/>
        <v>00</v>
      </c>
      <c r="BX43" s="222" t="str">
        <f t="shared" si="3"/>
        <v>00</v>
      </c>
    </row>
    <row r="45" spans="1:76" collapsed="1" x14ac:dyDescent="0.2"/>
    <row r="46" spans="1:76" hidden="1" outlineLevel="1" x14ac:dyDescent="0.2">
      <c r="D46" s="27" t="str">
        <f>B4</f>
        <v>Squire</v>
      </c>
      <c r="E46" s="90" t="s">
        <v>91</v>
      </c>
      <c r="Z46" s="91" t="s">
        <v>256</v>
      </c>
    </row>
    <row r="47" spans="1:76" hidden="1" outlineLevel="1" x14ac:dyDescent="0.2">
      <c r="D47" s="27" t="str">
        <f t="shared" ref="D47:D65" si="4">B5</f>
        <v>Chemist</v>
      </c>
      <c r="E47" s="90" t="s">
        <v>92</v>
      </c>
      <c r="Z47" s="92" t="s">
        <v>257</v>
      </c>
      <c r="AA47" s="93" t="s">
        <v>326</v>
      </c>
      <c r="AB47" s="90" t="s">
        <v>91</v>
      </c>
      <c r="AC47" s="90" t="s">
        <v>91</v>
      </c>
    </row>
    <row r="48" spans="1:76" hidden="1" outlineLevel="1" x14ac:dyDescent="0.2">
      <c r="D48" s="27" t="str">
        <f t="shared" si="4"/>
        <v>Knight</v>
      </c>
      <c r="E48" s="90" t="s">
        <v>93</v>
      </c>
      <c r="Z48" s="27" t="s">
        <v>258</v>
      </c>
      <c r="AA48" s="93" t="s">
        <v>327</v>
      </c>
      <c r="AB48" s="94"/>
      <c r="AC48" s="90" t="s">
        <v>92</v>
      </c>
    </row>
    <row r="49" spans="4:29" hidden="1" outlineLevel="1" x14ac:dyDescent="0.2">
      <c r="D49" s="27" t="str">
        <f t="shared" si="4"/>
        <v>Archer</v>
      </c>
      <c r="E49" s="90" t="s">
        <v>94</v>
      </c>
      <c r="F49" s="91"/>
      <c r="G49" s="91"/>
      <c r="H49" s="91"/>
      <c r="I49" s="91"/>
      <c r="J49" s="91"/>
      <c r="K49" s="91"/>
      <c r="L49" s="91"/>
      <c r="M49" s="91"/>
      <c r="N49" s="91"/>
      <c r="O49" s="91"/>
      <c r="P49" s="91"/>
      <c r="Z49" s="27" t="s">
        <v>259</v>
      </c>
      <c r="AA49" s="93" t="s">
        <v>328</v>
      </c>
      <c r="AB49" s="90" t="s">
        <v>92</v>
      </c>
      <c r="AC49" s="90" t="s">
        <v>93</v>
      </c>
    </row>
    <row r="50" spans="4:29" hidden="1" outlineLevel="1" x14ac:dyDescent="0.2">
      <c r="D50" s="27" t="str">
        <f t="shared" si="4"/>
        <v>Monk</v>
      </c>
      <c r="E50" s="93" t="s">
        <v>95</v>
      </c>
      <c r="Z50" s="27" t="s">
        <v>260</v>
      </c>
      <c r="AA50" s="93" t="s">
        <v>329</v>
      </c>
      <c r="AB50" s="94"/>
      <c r="AC50" s="90" t="s">
        <v>94</v>
      </c>
    </row>
    <row r="51" spans="4:29" hidden="1" outlineLevel="1" x14ac:dyDescent="0.2">
      <c r="D51" s="27" t="str">
        <f t="shared" si="4"/>
        <v>Priest</v>
      </c>
      <c r="E51" s="93" t="s">
        <v>96</v>
      </c>
      <c r="Z51" s="27" t="s">
        <v>261</v>
      </c>
      <c r="AA51" s="93" t="s">
        <v>330</v>
      </c>
      <c r="AB51" s="90" t="s">
        <v>93</v>
      </c>
      <c r="AC51" s="93" t="s">
        <v>95</v>
      </c>
    </row>
    <row r="52" spans="4:29" hidden="1" outlineLevel="1" x14ac:dyDescent="0.2">
      <c r="D52" s="27" t="str">
        <f t="shared" si="4"/>
        <v>Wizard</v>
      </c>
      <c r="E52" s="93" t="s">
        <v>97</v>
      </c>
      <c r="Z52" s="27" t="s">
        <v>262</v>
      </c>
      <c r="AA52" s="93" t="s">
        <v>331</v>
      </c>
      <c r="AB52" s="94"/>
      <c r="AC52" s="93" t="s">
        <v>96</v>
      </c>
    </row>
    <row r="53" spans="4:29" hidden="1" outlineLevel="1" x14ac:dyDescent="0.2">
      <c r="D53" s="27" t="str">
        <f t="shared" si="4"/>
        <v>Time Mage</v>
      </c>
      <c r="E53" s="93" t="s">
        <v>98</v>
      </c>
      <c r="Z53" s="27" t="s">
        <v>263</v>
      </c>
      <c r="AA53" s="93" t="s">
        <v>332</v>
      </c>
      <c r="AB53" s="90" t="s">
        <v>94</v>
      </c>
      <c r="AC53" s="93" t="s">
        <v>97</v>
      </c>
    </row>
    <row r="54" spans="4:29" hidden="1" outlineLevel="1" x14ac:dyDescent="0.2">
      <c r="D54" s="27" t="str">
        <f t="shared" si="4"/>
        <v>Summoner</v>
      </c>
      <c r="E54" s="90" t="s">
        <v>99</v>
      </c>
      <c r="Z54" s="27" t="s">
        <v>264</v>
      </c>
      <c r="AA54" s="93" t="s">
        <v>333</v>
      </c>
      <c r="AB54" s="94"/>
      <c r="AC54" s="93" t="s">
        <v>98</v>
      </c>
    </row>
    <row r="55" spans="4:29" hidden="1" outlineLevel="1" x14ac:dyDescent="0.2">
      <c r="D55" s="27" t="str">
        <f t="shared" si="4"/>
        <v>Rogue</v>
      </c>
      <c r="E55" s="93" t="s">
        <v>100</v>
      </c>
      <c r="Z55" s="27" t="s">
        <v>265</v>
      </c>
      <c r="AA55" s="93" t="s">
        <v>334</v>
      </c>
      <c r="AB55" s="90" t="s">
        <v>95</v>
      </c>
      <c r="AC55" s="90" t="s">
        <v>99</v>
      </c>
    </row>
    <row r="56" spans="4:29" hidden="1" outlineLevel="1" x14ac:dyDescent="0.2">
      <c r="D56" s="27" t="str">
        <f t="shared" si="4"/>
        <v>Orator</v>
      </c>
      <c r="E56" s="93" t="s">
        <v>90</v>
      </c>
      <c r="Z56" s="27" t="s">
        <v>266</v>
      </c>
      <c r="AA56" s="93" t="s">
        <v>335</v>
      </c>
      <c r="AB56" s="94"/>
      <c r="AC56" s="93" t="s">
        <v>100</v>
      </c>
    </row>
    <row r="57" spans="4:29" hidden="1" outlineLevel="1" x14ac:dyDescent="0.2">
      <c r="D57" s="27" t="str">
        <f t="shared" si="4"/>
        <v>Mystic</v>
      </c>
      <c r="E57" s="93" t="s">
        <v>101</v>
      </c>
      <c r="Z57" s="27" t="s">
        <v>267</v>
      </c>
      <c r="AA57" s="93" t="s">
        <v>336</v>
      </c>
      <c r="AB57" s="90" t="s">
        <v>96</v>
      </c>
      <c r="AC57" s="93" t="s">
        <v>90</v>
      </c>
    </row>
    <row r="58" spans="4:29" hidden="1" outlineLevel="1" x14ac:dyDescent="0.2">
      <c r="D58" s="27" t="str">
        <f t="shared" si="4"/>
        <v>Geomancer</v>
      </c>
      <c r="E58" s="93" t="s">
        <v>102</v>
      </c>
      <c r="Z58" s="27" t="s">
        <v>268</v>
      </c>
      <c r="AA58" s="93" t="s">
        <v>337</v>
      </c>
      <c r="AB58" s="94"/>
      <c r="AC58" s="93" t="s">
        <v>101</v>
      </c>
    </row>
    <row r="59" spans="4:29" hidden="1" outlineLevel="1" x14ac:dyDescent="0.2">
      <c r="D59" s="27" t="str">
        <f t="shared" si="4"/>
        <v>Lancer</v>
      </c>
      <c r="E59" s="93" t="s">
        <v>103</v>
      </c>
      <c r="Z59" s="27" t="s">
        <v>269</v>
      </c>
      <c r="AA59" s="93" t="s">
        <v>338</v>
      </c>
      <c r="AB59" s="90" t="s">
        <v>97</v>
      </c>
      <c r="AC59" s="93" t="s">
        <v>102</v>
      </c>
    </row>
    <row r="60" spans="4:29" hidden="1" outlineLevel="1" x14ac:dyDescent="0.2">
      <c r="D60" s="27" t="str">
        <f t="shared" si="4"/>
        <v>Samurai</v>
      </c>
      <c r="E60" s="93" t="s">
        <v>104</v>
      </c>
      <c r="Z60" s="27" t="s">
        <v>270</v>
      </c>
      <c r="AA60" s="93" t="s">
        <v>339</v>
      </c>
      <c r="AB60" s="94"/>
      <c r="AC60" s="93" t="s">
        <v>103</v>
      </c>
    </row>
    <row r="61" spans="4:29" hidden="1" outlineLevel="1" x14ac:dyDescent="0.2">
      <c r="D61" s="27" t="str">
        <f t="shared" si="4"/>
        <v>Ninja</v>
      </c>
      <c r="E61" s="93" t="s">
        <v>105</v>
      </c>
      <c r="Z61" s="27" t="s">
        <v>271</v>
      </c>
      <c r="AA61" s="93" t="s">
        <v>340</v>
      </c>
      <c r="AB61" s="90" t="s">
        <v>98</v>
      </c>
      <c r="AC61" s="93" t="s">
        <v>104</v>
      </c>
    </row>
    <row r="62" spans="4:29" hidden="1" outlineLevel="1" x14ac:dyDescent="0.2">
      <c r="D62" s="27" t="str">
        <f t="shared" si="4"/>
        <v>Arithmetician</v>
      </c>
      <c r="E62" s="93" t="s">
        <v>110</v>
      </c>
      <c r="Z62" s="27" t="s">
        <v>272</v>
      </c>
      <c r="AA62" s="93" t="s">
        <v>341</v>
      </c>
      <c r="AB62" s="94"/>
      <c r="AC62" s="93" t="s">
        <v>105</v>
      </c>
    </row>
    <row r="63" spans="4:29" hidden="1" outlineLevel="1" x14ac:dyDescent="0.2">
      <c r="D63" s="27" t="str">
        <f t="shared" si="4"/>
        <v>Bard</v>
      </c>
      <c r="E63" s="93" t="s">
        <v>112</v>
      </c>
      <c r="Z63" s="27" t="s">
        <v>427</v>
      </c>
      <c r="AA63" s="93" t="s">
        <v>342</v>
      </c>
      <c r="AB63" s="90" t="s">
        <v>99</v>
      </c>
      <c r="AC63" s="93" t="s">
        <v>110</v>
      </c>
    </row>
    <row r="64" spans="4:29" hidden="1" outlineLevel="1" x14ac:dyDescent="0.2">
      <c r="D64" s="27" t="str">
        <f t="shared" si="4"/>
        <v>Dancer</v>
      </c>
      <c r="E64" s="93" t="s">
        <v>113</v>
      </c>
      <c r="Z64" s="27" t="s">
        <v>273</v>
      </c>
      <c r="AA64" s="93" t="s">
        <v>343</v>
      </c>
      <c r="AB64" s="94"/>
      <c r="AC64" s="93" t="s">
        <v>112</v>
      </c>
    </row>
    <row r="65" spans="3:29" hidden="1" outlineLevel="1" x14ac:dyDescent="0.2">
      <c r="D65" s="27" t="str">
        <f t="shared" si="4"/>
        <v>Mime</v>
      </c>
      <c r="E65" s="93" t="s">
        <v>145</v>
      </c>
      <c r="Z65" s="27" t="s">
        <v>274</v>
      </c>
      <c r="AA65" s="93" t="s">
        <v>344</v>
      </c>
      <c r="AB65" s="90" t="s">
        <v>100</v>
      </c>
      <c r="AC65" s="93" t="s">
        <v>113</v>
      </c>
    </row>
    <row r="66" spans="3:29" hidden="1" outlineLevel="1" x14ac:dyDescent="0.2">
      <c r="Z66" s="27" t="s">
        <v>275</v>
      </c>
      <c r="AA66" s="93" t="s">
        <v>345</v>
      </c>
      <c r="AB66" s="94"/>
      <c r="AC66" s="93" t="s">
        <v>145</v>
      </c>
    </row>
    <row r="67" spans="3:29" hidden="1" outlineLevel="1" x14ac:dyDescent="0.2">
      <c r="C67" s="27" t="s">
        <v>727</v>
      </c>
      <c r="D67" s="27">
        <v>1</v>
      </c>
      <c r="E67" s="96" t="str">
        <f t="shared" ref="E67:E106" si="5">IF(ISBLANK(VLOOKUP(D67,$A$4:$AP$43,5,FALSE)),"0",VLOOKUP(D67,$A$4:$AP$43,5,FALSE))&amp;IF(ISBLANK(VLOOKUP(D67,$A$4:$AP$43,6,FALSE)),"0",VLOOKUP(D67,$A$4:$AP$43,6,FALSE))</f>
        <v>00</v>
      </c>
      <c r="F67" s="97" t="str">
        <f t="shared" ref="F67:F106" si="6">IF(ISBLANK(VLOOKUP(D67,$A$4:$AP$43,7,FALSE)),"0",VLOOKUP(D67,$A$4:$AP$43,7,FALSE))&amp;IF(ISBLANK(VLOOKUP(D67,$A$4:$AP$43,8,FALSE)),"0",VLOOKUP(D67,$A$4:$AP$43,8,FALSE))</f>
        <v>00</v>
      </c>
      <c r="G67" s="97" t="str">
        <f t="shared" ref="G67:G106" si="7">IF(ISBLANK(VLOOKUP(D67,$A$4:$AP$43,9,FALSE)),"0",VLOOKUP(D67,$A$4:$AP$43,9,FALSE))&amp;IF(ISBLANK(VLOOKUP(D67,$A$4:$AP$43,10,FALSE)),"0",VLOOKUP(D67,$A$4:$AP$43,10,FALSE))</f>
        <v>00</v>
      </c>
      <c r="H67" s="97" t="str">
        <f t="shared" ref="H67:H106" si="8">IF(ISBLANK(VLOOKUP(D67,$A$4:$AP$43,11,FALSE)),"0",VLOOKUP(D67,$A$4:$AP$43,11,FALSE))&amp;IF(ISBLANK(VLOOKUP(D67,$A$4:$AP$43,12,FALSE)),"0",VLOOKUP(D67,$A$4:$AP$43,12,FALSE))</f>
        <v>00</v>
      </c>
      <c r="I67" s="97" t="str">
        <f t="shared" ref="I67:I106" si="9">IF(ISBLANK(VLOOKUP(D67,$A$4:$AP$43,13,FALSE)),"0",VLOOKUP(D67,$A$4:$AP$43,13,FALSE))&amp;IF(ISBLANK(VLOOKUP(D67,$A$4:$AP$43,14,FALSE)),"0",VLOOKUP(D67,$A$4:$AP$43,14,FALSE))</f>
        <v>00</v>
      </c>
      <c r="J67" s="97" t="str">
        <f t="shared" ref="J67:J106" si="10">IF(ISBLANK(VLOOKUP(D67,$A$4:$AP$43,15,FALSE)),"0",VLOOKUP(D67,$A$4:$AP$43,15,FALSE))&amp;IF(ISBLANK(VLOOKUP(D67,$A$4:$AP$43,16,FALSE)),"0",VLOOKUP(D67,$A$4:$AP$43,16,FALSE))</f>
        <v>00</v>
      </c>
      <c r="K67" s="97" t="str">
        <f t="shared" ref="K67:K106" si="11">IF(ISBLANK(VLOOKUP(D67,$A$4:$AP$43,17,FALSE)),"0",VLOOKUP(D67,$A$4:$AP$43,17,FALSE))&amp;IF(ISBLANK(VLOOKUP(D67,$A$4:$AP$43,18,FALSE)),"0",VLOOKUP(D67,$A$4:$AP$43,18,FALSE))</f>
        <v>00</v>
      </c>
      <c r="L67" s="97" t="str">
        <f t="shared" ref="L67:L106" si="12">IF(ISBLANK(VLOOKUP(D67,$A$4:$AP$43,19,FALSE)),"0",VLOOKUP(D67,$A$4:$AP$43,19,FALSE))&amp;IF(ISBLANK(VLOOKUP(D67,$A$4:$AP$43,20,FALSE)),"0",VLOOKUP(D67,$A$4:$AP$43,20,FALSE))</f>
        <v>00</v>
      </c>
      <c r="M67" s="97" t="str">
        <f t="shared" ref="M67:M106" si="13">IF(ISBLANK(VLOOKUP(D67,$A$4:$AP$43,21,FALSE)),"0",VLOOKUP(D67,$A$4:$AP$43,21,FALSE))&amp;IF(ISBLANK(VLOOKUP(D67,$A$4:$AP$43,22,FALSE)),"0",VLOOKUP(D67,$A$4:$AP$43,22,FALSE))</f>
        <v>01</v>
      </c>
      <c r="N67" s="97" t="str">
        <f t="shared" ref="N67:N106" si="14">IF(ISBLANK(VLOOKUP(D67,$A$4:$AP$43,23,FALSE)),"0",VLOOKUP(D67,$A$4:$AP$43,23,FALSE))&amp;IF(ISBLANK(VLOOKUP(D67,$A$4:$AP$43,24,FALSE)),"0",VLOOKUP(D67,$A$4:$AP$43,24,FALSE))</f>
        <v>10</v>
      </c>
      <c r="O67" s="97" t="str">
        <f t="shared" ref="O67:O106" si="15">IF(AL$1=$Z$437,IF(VLOOKUP(INDEX($Z$4:$Z$43,MATCH($D67,$A$4:$A$43,0),1),$AA$416:$AC$436,3,FALSE)=1,RIGHT(VLOOKUP($D67,$A$4:$AP$43,38,FALSE),1)&amp;"0",TEXT(VLOOKUP($D67,$A$4:$AP$43,38,FALSE),"00")),IF(VLOOKUP(AL$1,$Z$416:$AC$436,3,FALSE)=1,RIGHT(VLOOKUP($D67,$A$4:$AP$43,38,FALSE),1)&amp;"0",TEXT(VLOOKUP($D67,$A$4:$AP$43,38,FALSE),"00")))</f>
        <v>00</v>
      </c>
      <c r="P67" s="97" t="str">
        <f t="shared" ref="P67:P106" si="16">IF(AM$1=$Z$437,IF(VLOOKUP(INDEX($Z$4:$Z$43,MATCH($D67,$A$4:$A$43,0),1),$AA$416:$AC$436,3,FALSE)=1,RIGHT(VLOOKUP($D67,$A$4:$AP$43,39,FALSE),1)&amp;"0",TEXT(VLOOKUP($D67,$A$4:$AP$43,39,FALSE),"00")),IF(VLOOKUP(AM$1,$Z$416:$AC$436,3,FALSE)=1,RIGHT(VLOOKUP($D67,$A$4:$AP$43,39,FALSE),1)&amp;"0",TEXT(VLOOKUP($D67,$A$4:$AP$43,39,FALSE),"00")))</f>
        <v>00</v>
      </c>
      <c r="Q67" s="97" t="str">
        <f t="shared" ref="Q67:Q106" si="17">IF(AN$1=$Z$437,IF(VLOOKUP(INDEX($Z$4:$Z$43,MATCH($D67,$A$4:$A$43,0),1),$AA$416:$AC$436,3,FALSE)=1,RIGHT(VLOOKUP($D67,$A$4:$AP$43,40,FALSE),1)&amp;"0",TEXT(VLOOKUP($D67,$A$4:$AP$43,40,FALSE),"00")),IF(VLOOKUP(AN$1,$Z$416:$AC$436,3,FALSE)=1,RIGHT(VLOOKUP($D67,$A$4:$AP$43,40,FALSE),1)&amp;"0",TEXT(VLOOKUP($D67,$A$4:$AP$43,40,FALSE),"00")))</f>
        <v>00</v>
      </c>
      <c r="R67" s="97" t="str">
        <f t="shared" ref="R67:R106" si="18">REPT("0",2-LEN(VLOOKUP(D67,$A$4:$AP$43,41,FALSE)))&amp;VLOOKUP(D67,$A$4:$AP$43,41,FALSE)</f>
        <v>00</v>
      </c>
      <c r="S67" s="97" t="str">
        <f t="shared" ref="S67:S106" si="19">REPT("0",2-LEN(VLOOKUP(D67,$A$4:$AP$43,42,FALSE)))&amp;VLOOKUP(D67,$A$4:$AP$43,42,FALSE)</f>
        <v>00</v>
      </c>
      <c r="T67" s="98" t="str">
        <f t="shared" ref="T67:T106" si="20">VLOOKUP(D67,$A$4:$AP$43,3,FALSE)</f>
        <v>4A</v>
      </c>
      <c r="U67" s="99"/>
      <c r="Z67" s="27" t="s">
        <v>276</v>
      </c>
      <c r="AA67" s="93" t="s">
        <v>346</v>
      </c>
      <c r="AB67" s="90" t="s">
        <v>90</v>
      </c>
      <c r="AC67" s="93" t="s">
        <v>146</v>
      </c>
    </row>
    <row r="68" spans="3:29" hidden="1" outlineLevel="1" x14ac:dyDescent="0.2">
      <c r="D68" s="27">
        <v>2</v>
      </c>
      <c r="E68" s="100" t="str">
        <f t="shared" si="5"/>
        <v>00</v>
      </c>
      <c r="F68" s="101" t="str">
        <f t="shared" si="6"/>
        <v>00</v>
      </c>
      <c r="G68" s="101" t="str">
        <f t="shared" si="7"/>
        <v>00</v>
      </c>
      <c r="H68" s="101" t="str">
        <f t="shared" si="8"/>
        <v>00</v>
      </c>
      <c r="I68" s="101" t="str">
        <f t="shared" si="9"/>
        <v>00</v>
      </c>
      <c r="J68" s="101" t="str">
        <f t="shared" si="10"/>
        <v>00</v>
      </c>
      <c r="K68" s="101" t="str">
        <f t="shared" si="11"/>
        <v>00</v>
      </c>
      <c r="L68" s="101" t="str">
        <f t="shared" si="12"/>
        <v>00</v>
      </c>
      <c r="M68" s="101" t="str">
        <f t="shared" si="13"/>
        <v>00</v>
      </c>
      <c r="N68" s="101" t="str">
        <f t="shared" si="14"/>
        <v>00</v>
      </c>
      <c r="O68" s="101" t="str">
        <f t="shared" si="15"/>
        <v>00</v>
      </c>
      <c r="P68" s="101" t="str">
        <f t="shared" si="16"/>
        <v>00</v>
      </c>
      <c r="Q68" s="101" t="str">
        <f t="shared" si="17"/>
        <v>00</v>
      </c>
      <c r="R68" s="101" t="str">
        <f t="shared" si="18"/>
        <v>00</v>
      </c>
      <c r="S68" s="101" t="str">
        <f t="shared" si="19"/>
        <v>00</v>
      </c>
      <c r="T68" s="102" t="str">
        <f t="shared" si="20"/>
        <v>4B</v>
      </c>
      <c r="U68" s="99"/>
      <c r="Z68" s="27" t="s">
        <v>277</v>
      </c>
      <c r="AA68" s="93" t="s">
        <v>347</v>
      </c>
      <c r="AB68" s="94"/>
      <c r="AC68" s="93" t="s">
        <v>111</v>
      </c>
    </row>
    <row r="69" spans="3:29" hidden="1" outlineLevel="1" x14ac:dyDescent="0.2">
      <c r="D69" s="27">
        <v>3</v>
      </c>
      <c r="E69" s="100" t="str">
        <f t="shared" si="5"/>
        <v>20</v>
      </c>
      <c r="F69" s="101" t="str">
        <f t="shared" si="6"/>
        <v>00</v>
      </c>
      <c r="G69" s="101" t="str">
        <f t="shared" si="7"/>
        <v>00</v>
      </c>
      <c r="H69" s="101" t="str">
        <f t="shared" si="8"/>
        <v>00</v>
      </c>
      <c r="I69" s="101" t="str">
        <f t="shared" si="9"/>
        <v>00</v>
      </c>
      <c r="J69" s="101" t="str">
        <f t="shared" si="10"/>
        <v>00</v>
      </c>
      <c r="K69" s="101" t="str">
        <f t="shared" si="11"/>
        <v>00</v>
      </c>
      <c r="L69" s="101" t="str">
        <f t="shared" si="12"/>
        <v>00</v>
      </c>
      <c r="M69" s="101" t="str">
        <f t="shared" si="13"/>
        <v>00</v>
      </c>
      <c r="N69" s="101" t="str">
        <f t="shared" si="14"/>
        <v>00</v>
      </c>
      <c r="O69" s="101" t="str">
        <f t="shared" si="15"/>
        <v>00</v>
      </c>
      <c r="P69" s="101" t="str">
        <f t="shared" si="16"/>
        <v>00</v>
      </c>
      <c r="Q69" s="101" t="str">
        <f t="shared" si="17"/>
        <v>00</v>
      </c>
      <c r="R69" s="101" t="str">
        <f t="shared" si="18"/>
        <v>00</v>
      </c>
      <c r="S69" s="101" t="str">
        <f t="shared" si="19"/>
        <v>00</v>
      </c>
      <c r="T69" s="102" t="str">
        <f t="shared" si="20"/>
        <v>4C</v>
      </c>
      <c r="U69" s="99"/>
      <c r="Z69" s="27" t="s">
        <v>278</v>
      </c>
      <c r="AA69" s="93" t="s">
        <v>348</v>
      </c>
      <c r="AB69" s="90" t="s">
        <v>101</v>
      </c>
      <c r="AC69" s="93" t="s">
        <v>147</v>
      </c>
    </row>
    <row r="70" spans="3:29" hidden="1" outlineLevel="1" x14ac:dyDescent="0.2">
      <c r="D70" s="27">
        <v>4</v>
      </c>
      <c r="E70" s="100" t="str">
        <f t="shared" si="5"/>
        <v>20</v>
      </c>
      <c r="F70" s="101" t="str">
        <f t="shared" si="6"/>
        <v>00</v>
      </c>
      <c r="G70" s="101" t="str">
        <f t="shared" si="7"/>
        <v>00</v>
      </c>
      <c r="H70" s="101" t="str">
        <f t="shared" si="8"/>
        <v>00</v>
      </c>
      <c r="I70" s="101" t="str">
        <f t="shared" si="9"/>
        <v>00</v>
      </c>
      <c r="J70" s="101" t="str">
        <f t="shared" si="10"/>
        <v>00</v>
      </c>
      <c r="K70" s="101" t="str">
        <f t="shared" si="11"/>
        <v>00</v>
      </c>
      <c r="L70" s="101" t="str">
        <f t="shared" si="12"/>
        <v>00</v>
      </c>
      <c r="M70" s="101" t="str">
        <f t="shared" si="13"/>
        <v>00</v>
      </c>
      <c r="N70" s="101" t="str">
        <f t="shared" si="14"/>
        <v>00</v>
      </c>
      <c r="O70" s="101" t="str">
        <f t="shared" si="15"/>
        <v>00</v>
      </c>
      <c r="P70" s="101" t="str">
        <f t="shared" si="16"/>
        <v>00</v>
      </c>
      <c r="Q70" s="101" t="str">
        <f t="shared" si="17"/>
        <v>00</v>
      </c>
      <c r="R70" s="101" t="str">
        <f t="shared" si="18"/>
        <v>00</v>
      </c>
      <c r="S70" s="101" t="str">
        <f t="shared" si="19"/>
        <v>00</v>
      </c>
      <c r="T70" s="102" t="str">
        <f t="shared" si="20"/>
        <v>4D</v>
      </c>
      <c r="U70" s="99"/>
      <c r="Z70" s="27" t="s">
        <v>279</v>
      </c>
      <c r="AA70" s="93" t="s">
        <v>349</v>
      </c>
      <c r="AB70" s="94"/>
      <c r="AC70" s="93" t="s">
        <v>148</v>
      </c>
    </row>
    <row r="71" spans="3:29" hidden="1" outlineLevel="1" x14ac:dyDescent="0.2">
      <c r="D71" s="27">
        <v>5</v>
      </c>
      <c r="E71" s="100" t="str">
        <f t="shared" si="5"/>
        <v>20</v>
      </c>
      <c r="F71" s="101" t="str">
        <f t="shared" si="6"/>
        <v>20</v>
      </c>
      <c r="G71" s="101" t="str">
        <f t="shared" si="7"/>
        <v>00</v>
      </c>
      <c r="H71" s="101" t="str">
        <f t="shared" si="8"/>
        <v>00</v>
      </c>
      <c r="I71" s="101" t="str">
        <f t="shared" si="9"/>
        <v>00</v>
      </c>
      <c r="J71" s="101" t="str">
        <f t="shared" si="10"/>
        <v>00</v>
      </c>
      <c r="K71" s="101" t="str">
        <f t="shared" si="11"/>
        <v>00</v>
      </c>
      <c r="L71" s="101" t="str">
        <f t="shared" si="12"/>
        <v>00</v>
      </c>
      <c r="M71" s="101" t="str">
        <f t="shared" si="13"/>
        <v>00</v>
      </c>
      <c r="N71" s="101" t="str">
        <f t="shared" si="14"/>
        <v>00</v>
      </c>
      <c r="O71" s="101" t="str">
        <f t="shared" si="15"/>
        <v>00</v>
      </c>
      <c r="P71" s="101" t="str">
        <f t="shared" si="16"/>
        <v>00</v>
      </c>
      <c r="Q71" s="101" t="str">
        <f t="shared" si="17"/>
        <v>00</v>
      </c>
      <c r="R71" s="101" t="str">
        <f t="shared" si="18"/>
        <v>00</v>
      </c>
      <c r="S71" s="101" t="str">
        <f t="shared" si="19"/>
        <v>00</v>
      </c>
      <c r="T71" s="102" t="str">
        <f t="shared" si="20"/>
        <v>4E</v>
      </c>
      <c r="U71" s="99"/>
      <c r="Z71" s="27" t="s">
        <v>280</v>
      </c>
      <c r="AA71" s="93" t="s">
        <v>195</v>
      </c>
      <c r="AB71" s="90" t="s">
        <v>102</v>
      </c>
      <c r="AC71" s="93" t="s">
        <v>149</v>
      </c>
    </row>
    <row r="72" spans="3:29" hidden="1" outlineLevel="1" x14ac:dyDescent="0.2">
      <c r="D72" s="27">
        <v>6</v>
      </c>
      <c r="E72" s="100" t="str">
        <f t="shared" si="5"/>
        <v>02</v>
      </c>
      <c r="F72" s="101" t="str">
        <f t="shared" si="6"/>
        <v>00</v>
      </c>
      <c r="G72" s="101" t="str">
        <f t="shared" si="7"/>
        <v>00</v>
      </c>
      <c r="H72" s="101" t="str">
        <f t="shared" si="8"/>
        <v>00</v>
      </c>
      <c r="I72" s="101" t="str">
        <f t="shared" si="9"/>
        <v>00</v>
      </c>
      <c r="J72" s="101" t="str">
        <f t="shared" si="10"/>
        <v>00</v>
      </c>
      <c r="K72" s="101" t="str">
        <f t="shared" si="11"/>
        <v>00</v>
      </c>
      <c r="L72" s="101" t="str">
        <f t="shared" si="12"/>
        <v>00</v>
      </c>
      <c r="M72" s="101" t="str">
        <f t="shared" si="13"/>
        <v>00</v>
      </c>
      <c r="N72" s="101" t="str">
        <f t="shared" si="14"/>
        <v>00</v>
      </c>
      <c r="O72" s="101" t="str">
        <f t="shared" si="15"/>
        <v>00</v>
      </c>
      <c r="P72" s="101" t="str">
        <f t="shared" si="16"/>
        <v>00</v>
      </c>
      <c r="Q72" s="101" t="str">
        <f t="shared" si="17"/>
        <v>00</v>
      </c>
      <c r="R72" s="101" t="str">
        <f t="shared" si="18"/>
        <v>00</v>
      </c>
      <c r="S72" s="101" t="str">
        <f t="shared" si="19"/>
        <v>00</v>
      </c>
      <c r="T72" s="102" t="str">
        <f t="shared" si="20"/>
        <v>4F</v>
      </c>
      <c r="U72" s="99"/>
      <c r="Z72" s="27" t="s">
        <v>281</v>
      </c>
      <c r="AA72" s="93" t="s">
        <v>196</v>
      </c>
      <c r="AB72" s="94"/>
      <c r="AC72" s="93" t="s">
        <v>428</v>
      </c>
    </row>
    <row r="73" spans="3:29" hidden="1" outlineLevel="1" x14ac:dyDescent="0.2">
      <c r="D73" s="27">
        <v>7</v>
      </c>
      <c r="E73" s="100" t="str">
        <f t="shared" si="5"/>
        <v>02</v>
      </c>
      <c r="F73" s="101" t="str">
        <f t="shared" si="6"/>
        <v>00</v>
      </c>
      <c r="G73" s="101" t="str">
        <f t="shared" si="7"/>
        <v>00</v>
      </c>
      <c r="H73" s="101" t="str">
        <f t="shared" si="8"/>
        <v>00</v>
      </c>
      <c r="I73" s="101" t="str">
        <f t="shared" si="9"/>
        <v>00</v>
      </c>
      <c r="J73" s="101" t="str">
        <f t="shared" si="10"/>
        <v>00</v>
      </c>
      <c r="K73" s="101" t="str">
        <f t="shared" si="11"/>
        <v>00</v>
      </c>
      <c r="L73" s="101" t="str">
        <f t="shared" si="12"/>
        <v>00</v>
      </c>
      <c r="M73" s="101" t="str">
        <f t="shared" si="13"/>
        <v>00</v>
      </c>
      <c r="N73" s="101" t="str">
        <f t="shared" si="14"/>
        <v>00</v>
      </c>
      <c r="O73" s="101" t="str">
        <f t="shared" si="15"/>
        <v>00</v>
      </c>
      <c r="P73" s="101" t="str">
        <f t="shared" si="16"/>
        <v>00</v>
      </c>
      <c r="Q73" s="101" t="str">
        <f t="shared" si="17"/>
        <v>00</v>
      </c>
      <c r="R73" s="101" t="str">
        <f t="shared" si="18"/>
        <v>00</v>
      </c>
      <c r="S73" s="101" t="str">
        <f t="shared" si="19"/>
        <v>00</v>
      </c>
      <c r="T73" s="102" t="str">
        <f t="shared" si="20"/>
        <v>50</v>
      </c>
      <c r="U73" s="99"/>
      <c r="Z73" s="27" t="s">
        <v>282</v>
      </c>
      <c r="AA73" s="93" t="s">
        <v>197</v>
      </c>
      <c r="AB73" s="90" t="s">
        <v>103</v>
      </c>
      <c r="AC73" s="93" t="s">
        <v>385</v>
      </c>
    </row>
    <row r="74" spans="3:29" hidden="1" outlineLevel="1" x14ac:dyDescent="0.2">
      <c r="D74" s="27">
        <v>8</v>
      </c>
      <c r="E74" s="100" t="str">
        <f t="shared" si="5"/>
        <v>02</v>
      </c>
      <c r="F74" s="101" t="str">
        <f t="shared" si="6"/>
        <v>00</v>
      </c>
      <c r="G74" s="101" t="str">
        <f t="shared" si="7"/>
        <v>00</v>
      </c>
      <c r="H74" s="101" t="str">
        <f t="shared" si="8"/>
        <v>20</v>
      </c>
      <c r="I74" s="101" t="str">
        <f t="shared" si="9"/>
        <v>00</v>
      </c>
      <c r="J74" s="101" t="str">
        <f t="shared" si="10"/>
        <v>00</v>
      </c>
      <c r="K74" s="101" t="str">
        <f t="shared" si="11"/>
        <v>00</v>
      </c>
      <c r="L74" s="101" t="str">
        <f t="shared" si="12"/>
        <v>00</v>
      </c>
      <c r="M74" s="101" t="str">
        <f t="shared" si="13"/>
        <v>00</v>
      </c>
      <c r="N74" s="101" t="str">
        <f t="shared" si="14"/>
        <v>00</v>
      </c>
      <c r="O74" s="101" t="str">
        <f t="shared" si="15"/>
        <v>00</v>
      </c>
      <c r="P74" s="101" t="str">
        <f t="shared" si="16"/>
        <v>00</v>
      </c>
      <c r="Q74" s="101" t="str">
        <f t="shared" si="17"/>
        <v>00</v>
      </c>
      <c r="R74" s="101" t="str">
        <f t="shared" si="18"/>
        <v>00</v>
      </c>
      <c r="S74" s="101" t="str">
        <f t="shared" si="19"/>
        <v>00</v>
      </c>
      <c r="T74" s="102" t="str">
        <f t="shared" si="20"/>
        <v>51</v>
      </c>
      <c r="U74" s="99"/>
      <c r="Z74" s="27" t="s">
        <v>283</v>
      </c>
      <c r="AA74" s="93" t="s">
        <v>160</v>
      </c>
      <c r="AB74" s="94"/>
      <c r="AC74" s="93" t="s">
        <v>386</v>
      </c>
    </row>
    <row r="75" spans="3:29" hidden="1" outlineLevel="1" x14ac:dyDescent="0.2">
      <c r="D75" s="27">
        <v>9</v>
      </c>
      <c r="E75" s="100" t="str">
        <f t="shared" si="5"/>
        <v>02</v>
      </c>
      <c r="F75" s="101" t="str">
        <f t="shared" si="6"/>
        <v>00</v>
      </c>
      <c r="G75" s="101" t="str">
        <f t="shared" si="7"/>
        <v>00</v>
      </c>
      <c r="H75" s="101" t="str">
        <f t="shared" si="8"/>
        <v>22</v>
      </c>
      <c r="I75" s="101" t="str">
        <f t="shared" si="9"/>
        <v>00</v>
      </c>
      <c r="J75" s="101" t="str">
        <f t="shared" si="10"/>
        <v>00</v>
      </c>
      <c r="K75" s="101" t="str">
        <f t="shared" si="11"/>
        <v>00</v>
      </c>
      <c r="L75" s="101" t="str">
        <f t="shared" si="12"/>
        <v>00</v>
      </c>
      <c r="M75" s="101" t="str">
        <f t="shared" si="13"/>
        <v>00</v>
      </c>
      <c r="N75" s="101" t="str">
        <f t="shared" si="14"/>
        <v>00</v>
      </c>
      <c r="O75" s="101" t="str">
        <f t="shared" si="15"/>
        <v>00</v>
      </c>
      <c r="P75" s="101" t="str">
        <f t="shared" si="16"/>
        <v>00</v>
      </c>
      <c r="Q75" s="101" t="str">
        <f t="shared" si="17"/>
        <v>00</v>
      </c>
      <c r="R75" s="101" t="str">
        <f t="shared" si="18"/>
        <v>00</v>
      </c>
      <c r="S75" s="101" t="str">
        <f t="shared" si="19"/>
        <v>00</v>
      </c>
      <c r="T75" s="102" t="str">
        <f t="shared" si="20"/>
        <v>52</v>
      </c>
      <c r="U75" s="99"/>
      <c r="Z75" s="27" t="s">
        <v>284</v>
      </c>
      <c r="AA75" s="93" t="s">
        <v>161</v>
      </c>
      <c r="AB75" s="90" t="s">
        <v>104</v>
      </c>
      <c r="AC75" s="93" t="s">
        <v>387</v>
      </c>
    </row>
    <row r="76" spans="3:29" hidden="1" outlineLevel="1" x14ac:dyDescent="0.2">
      <c r="D76" s="27">
        <v>10</v>
      </c>
      <c r="E76" s="100" t="str">
        <f t="shared" si="5"/>
        <v>20</v>
      </c>
      <c r="F76" s="101" t="str">
        <f t="shared" si="6"/>
        <v>02</v>
      </c>
      <c r="G76" s="101" t="str">
        <f t="shared" si="7"/>
        <v>00</v>
      </c>
      <c r="H76" s="101" t="str">
        <f t="shared" si="8"/>
        <v>00</v>
      </c>
      <c r="I76" s="101" t="str">
        <f t="shared" si="9"/>
        <v>00</v>
      </c>
      <c r="J76" s="101" t="str">
        <f t="shared" si="10"/>
        <v>00</v>
      </c>
      <c r="K76" s="101" t="str">
        <f t="shared" si="11"/>
        <v>00</v>
      </c>
      <c r="L76" s="101" t="str">
        <f t="shared" si="12"/>
        <v>00</v>
      </c>
      <c r="M76" s="101" t="str">
        <f t="shared" si="13"/>
        <v>00</v>
      </c>
      <c r="N76" s="101" t="str">
        <f t="shared" si="14"/>
        <v>00</v>
      </c>
      <c r="O76" s="101" t="str">
        <f t="shared" si="15"/>
        <v>00</v>
      </c>
      <c r="P76" s="101" t="str">
        <f t="shared" si="16"/>
        <v>00</v>
      </c>
      <c r="Q76" s="101" t="str">
        <f t="shared" si="17"/>
        <v>00</v>
      </c>
      <c r="R76" s="101" t="str">
        <f t="shared" si="18"/>
        <v>00</v>
      </c>
      <c r="S76" s="101" t="str">
        <f t="shared" si="19"/>
        <v>00</v>
      </c>
      <c r="T76" s="102" t="str">
        <f t="shared" si="20"/>
        <v>53</v>
      </c>
      <c r="U76" s="99"/>
      <c r="Z76" s="27" t="s">
        <v>285</v>
      </c>
      <c r="AA76" s="93" t="s">
        <v>162</v>
      </c>
      <c r="AB76" s="94"/>
      <c r="AC76" s="93" t="s">
        <v>388</v>
      </c>
    </row>
    <row r="77" spans="3:29" hidden="1" outlineLevel="1" x14ac:dyDescent="0.2">
      <c r="D77" s="27">
        <v>11</v>
      </c>
      <c r="E77" s="100" t="str">
        <f t="shared" si="5"/>
        <v>02</v>
      </c>
      <c r="F77" s="101" t="str">
        <f t="shared" si="6"/>
        <v>00</v>
      </c>
      <c r="G77" s="101" t="str">
        <f t="shared" si="7"/>
        <v>02</v>
      </c>
      <c r="H77" s="101" t="str">
        <f t="shared" si="8"/>
        <v>00</v>
      </c>
      <c r="I77" s="101" t="str">
        <f t="shared" si="9"/>
        <v>00</v>
      </c>
      <c r="J77" s="101" t="str">
        <f t="shared" si="10"/>
        <v>02</v>
      </c>
      <c r="K77" s="101" t="str">
        <f t="shared" si="11"/>
        <v>00</v>
      </c>
      <c r="L77" s="101" t="str">
        <f t="shared" si="12"/>
        <v>00</v>
      </c>
      <c r="M77" s="101" t="str">
        <f t="shared" si="13"/>
        <v>00</v>
      </c>
      <c r="N77" s="101" t="str">
        <f t="shared" si="14"/>
        <v>00</v>
      </c>
      <c r="O77" s="101" t="str">
        <f t="shared" si="15"/>
        <v>00</v>
      </c>
      <c r="P77" s="101" t="str">
        <f t="shared" si="16"/>
        <v>00</v>
      </c>
      <c r="Q77" s="101" t="str">
        <f t="shared" si="17"/>
        <v>00</v>
      </c>
      <c r="R77" s="101" t="str">
        <f t="shared" si="18"/>
        <v>00</v>
      </c>
      <c r="S77" s="101" t="str">
        <f t="shared" si="19"/>
        <v>00</v>
      </c>
      <c r="T77" s="102" t="str">
        <f t="shared" si="20"/>
        <v>54</v>
      </c>
      <c r="U77" s="99"/>
      <c r="Z77" s="27" t="s">
        <v>286</v>
      </c>
      <c r="AA77" s="93" t="s">
        <v>163</v>
      </c>
      <c r="AB77" s="90" t="s">
        <v>105</v>
      </c>
      <c r="AC77" s="93" t="s">
        <v>389</v>
      </c>
    </row>
    <row r="78" spans="3:29" hidden="1" outlineLevel="1" x14ac:dyDescent="0.2">
      <c r="D78" s="27">
        <v>12</v>
      </c>
      <c r="E78" s="100" t="str">
        <f t="shared" si="5"/>
        <v>02</v>
      </c>
      <c r="F78" s="101" t="str">
        <f t="shared" si="6"/>
        <v>00</v>
      </c>
      <c r="G78" s="101" t="str">
        <f t="shared" si="7"/>
        <v>02</v>
      </c>
      <c r="H78" s="101" t="str">
        <f t="shared" si="8"/>
        <v>00</v>
      </c>
      <c r="I78" s="101" t="str">
        <f t="shared" si="9"/>
        <v>00</v>
      </c>
      <c r="J78" s="101" t="str">
        <f t="shared" si="10"/>
        <v>00</v>
      </c>
      <c r="K78" s="101" t="str">
        <f t="shared" si="11"/>
        <v>00</v>
      </c>
      <c r="L78" s="101" t="str">
        <f t="shared" si="12"/>
        <v>00</v>
      </c>
      <c r="M78" s="101" t="str">
        <f t="shared" si="13"/>
        <v>00</v>
      </c>
      <c r="N78" s="101" t="str">
        <f t="shared" si="14"/>
        <v>00</v>
      </c>
      <c r="O78" s="101" t="str">
        <f t="shared" si="15"/>
        <v>00</v>
      </c>
      <c r="P78" s="101" t="str">
        <f t="shared" si="16"/>
        <v>00</v>
      </c>
      <c r="Q78" s="101" t="str">
        <f t="shared" si="17"/>
        <v>00</v>
      </c>
      <c r="R78" s="101" t="str">
        <f t="shared" si="18"/>
        <v>00</v>
      </c>
      <c r="S78" s="101" t="str">
        <f t="shared" si="19"/>
        <v>00</v>
      </c>
      <c r="T78" s="102" t="str">
        <f t="shared" si="20"/>
        <v>55</v>
      </c>
      <c r="U78" s="99"/>
      <c r="Z78" s="27" t="s">
        <v>287</v>
      </c>
      <c r="AA78" s="93" t="s">
        <v>164</v>
      </c>
      <c r="AB78" s="94"/>
      <c r="AC78" s="93" t="s">
        <v>390</v>
      </c>
    </row>
    <row r="79" spans="3:29" hidden="1" outlineLevel="1" x14ac:dyDescent="0.2">
      <c r="D79" s="27">
        <v>13</v>
      </c>
      <c r="E79" s="100" t="str">
        <f t="shared" si="5"/>
        <v>20</v>
      </c>
      <c r="F79" s="101" t="str">
        <f t="shared" si="6"/>
        <v>20</v>
      </c>
      <c r="G79" s="101" t="str">
        <f t="shared" si="7"/>
        <v>30</v>
      </c>
      <c r="H79" s="101" t="str">
        <f t="shared" si="8"/>
        <v>00</v>
      </c>
      <c r="I79" s="101" t="str">
        <f t="shared" si="9"/>
        <v>00</v>
      </c>
      <c r="J79" s="101" t="str">
        <f t="shared" si="10"/>
        <v>00</v>
      </c>
      <c r="K79" s="101" t="str">
        <f t="shared" si="11"/>
        <v>00</v>
      </c>
      <c r="L79" s="101" t="str">
        <f t="shared" si="12"/>
        <v>00</v>
      </c>
      <c r="M79" s="101" t="str">
        <f t="shared" si="13"/>
        <v>00</v>
      </c>
      <c r="N79" s="101" t="str">
        <f t="shared" si="14"/>
        <v>00</v>
      </c>
      <c r="O79" s="101" t="str">
        <f t="shared" si="15"/>
        <v>00</v>
      </c>
      <c r="P79" s="101" t="str">
        <f t="shared" si="16"/>
        <v>00</v>
      </c>
      <c r="Q79" s="101" t="str">
        <f t="shared" si="17"/>
        <v>00</v>
      </c>
      <c r="R79" s="101" t="str">
        <f t="shared" si="18"/>
        <v>00</v>
      </c>
      <c r="S79" s="101" t="str">
        <f t="shared" si="19"/>
        <v>00</v>
      </c>
      <c r="T79" s="102" t="str">
        <f t="shared" si="20"/>
        <v>56</v>
      </c>
      <c r="U79" s="99"/>
      <c r="Z79" s="27" t="s">
        <v>288</v>
      </c>
      <c r="AA79" s="93" t="s">
        <v>165</v>
      </c>
      <c r="AB79" s="93" t="s">
        <v>110</v>
      </c>
      <c r="AC79" s="93" t="s">
        <v>429</v>
      </c>
    </row>
    <row r="80" spans="3:29" hidden="1" outlineLevel="1" x14ac:dyDescent="0.2">
      <c r="D80" s="27">
        <v>14</v>
      </c>
      <c r="E80" s="100" t="str">
        <f t="shared" si="5"/>
        <v>20</v>
      </c>
      <c r="F80" s="101" t="str">
        <f t="shared" si="6"/>
        <v>02</v>
      </c>
      <c r="G80" s="101" t="str">
        <f t="shared" si="7"/>
        <v>00</v>
      </c>
      <c r="H80" s="101" t="str">
        <f t="shared" si="8"/>
        <v>00</v>
      </c>
      <c r="I80" s="101" t="str">
        <f t="shared" si="9"/>
        <v>03</v>
      </c>
      <c r="J80" s="101" t="str">
        <f t="shared" si="10"/>
        <v>00</v>
      </c>
      <c r="K80" s="101" t="str">
        <f t="shared" si="11"/>
        <v>00</v>
      </c>
      <c r="L80" s="101" t="str">
        <f t="shared" si="12"/>
        <v>00</v>
      </c>
      <c r="M80" s="101" t="str">
        <f t="shared" si="13"/>
        <v>00</v>
      </c>
      <c r="N80" s="101" t="str">
        <f t="shared" si="14"/>
        <v>00</v>
      </c>
      <c r="O80" s="101" t="str">
        <f t="shared" si="15"/>
        <v>00</v>
      </c>
      <c r="P80" s="101" t="str">
        <f t="shared" si="16"/>
        <v>00</v>
      </c>
      <c r="Q80" s="101" t="str">
        <f t="shared" si="17"/>
        <v>00</v>
      </c>
      <c r="R80" s="101" t="str">
        <f t="shared" si="18"/>
        <v>00</v>
      </c>
      <c r="S80" s="101" t="str">
        <f t="shared" si="19"/>
        <v>00</v>
      </c>
      <c r="T80" s="102" t="str">
        <f t="shared" si="20"/>
        <v>57</v>
      </c>
      <c r="U80" s="99"/>
      <c r="Z80" s="27" t="s">
        <v>289</v>
      </c>
      <c r="AA80" s="93" t="s">
        <v>166</v>
      </c>
      <c r="AB80" s="93"/>
      <c r="AC80" s="93" t="s">
        <v>430</v>
      </c>
    </row>
    <row r="81" spans="4:29" hidden="1" outlineLevel="1" x14ac:dyDescent="0.2">
      <c r="D81" s="27">
        <v>15</v>
      </c>
      <c r="E81" s="100" t="str">
        <f t="shared" si="5"/>
        <v>20</v>
      </c>
      <c r="F81" s="101" t="str">
        <f t="shared" si="6"/>
        <v>32</v>
      </c>
      <c r="G81" s="101" t="str">
        <f t="shared" si="7"/>
        <v>40</v>
      </c>
      <c r="H81" s="101" t="str">
        <f t="shared" si="8"/>
        <v>00</v>
      </c>
      <c r="I81" s="101" t="str">
        <f t="shared" si="9"/>
        <v>03</v>
      </c>
      <c r="J81" s="101" t="str">
        <f t="shared" si="10"/>
        <v>00</v>
      </c>
      <c r="K81" s="101" t="str">
        <f t="shared" si="11"/>
        <v>02</v>
      </c>
      <c r="L81" s="101" t="str">
        <f t="shared" si="12"/>
        <v>00</v>
      </c>
      <c r="M81" s="101" t="str">
        <f t="shared" si="13"/>
        <v>00</v>
      </c>
      <c r="N81" s="101" t="str">
        <f t="shared" si="14"/>
        <v>00</v>
      </c>
      <c r="O81" s="101" t="str">
        <f t="shared" si="15"/>
        <v>00</v>
      </c>
      <c r="P81" s="101" t="str">
        <f t="shared" si="16"/>
        <v>00</v>
      </c>
      <c r="Q81" s="101" t="str">
        <f t="shared" si="17"/>
        <v>00</v>
      </c>
      <c r="R81" s="101" t="str">
        <f t="shared" si="18"/>
        <v>00</v>
      </c>
      <c r="S81" s="101" t="str">
        <f t="shared" si="19"/>
        <v>00</v>
      </c>
      <c r="T81" s="102" t="str">
        <f t="shared" si="20"/>
        <v>58</v>
      </c>
      <c r="U81" s="99"/>
      <c r="Z81" s="27" t="s">
        <v>371</v>
      </c>
      <c r="AA81" s="93" t="s">
        <v>167</v>
      </c>
      <c r="AB81" s="93" t="s">
        <v>112</v>
      </c>
      <c r="AC81" s="93" t="s">
        <v>431</v>
      </c>
    </row>
    <row r="82" spans="4:29" hidden="1" outlineLevel="1" x14ac:dyDescent="0.2">
      <c r="D82" s="27">
        <v>16</v>
      </c>
      <c r="E82" s="100" t="str">
        <f t="shared" si="5"/>
        <v>00</v>
      </c>
      <c r="F82" s="101" t="str">
        <f t="shared" si="6"/>
        <v>03</v>
      </c>
      <c r="G82" s="101" t="str">
        <f t="shared" si="7"/>
        <v>00</v>
      </c>
      <c r="H82" s="101" t="str">
        <f t="shared" si="8"/>
        <v>00</v>
      </c>
      <c r="I82" s="101" t="str">
        <f t="shared" si="9"/>
        <v>04</v>
      </c>
      <c r="J82" s="101" t="str">
        <f t="shared" si="10"/>
        <v>00</v>
      </c>
      <c r="K82" s="101" t="str">
        <f t="shared" si="11"/>
        <v>20</v>
      </c>
      <c r="L82" s="101" t="str">
        <f t="shared" si="12"/>
        <v>00</v>
      </c>
      <c r="M82" s="101" t="str">
        <f t="shared" si="13"/>
        <v>00</v>
      </c>
      <c r="N82" s="101" t="str">
        <f t="shared" si="14"/>
        <v>00</v>
      </c>
      <c r="O82" s="101" t="str">
        <f t="shared" si="15"/>
        <v>00</v>
      </c>
      <c r="P82" s="101" t="str">
        <f t="shared" si="16"/>
        <v>00</v>
      </c>
      <c r="Q82" s="101" t="str">
        <f t="shared" si="17"/>
        <v>00</v>
      </c>
      <c r="R82" s="101" t="str">
        <f t="shared" si="18"/>
        <v>00</v>
      </c>
      <c r="S82" s="101" t="str">
        <f t="shared" si="19"/>
        <v>00</v>
      </c>
      <c r="T82" s="102" t="str">
        <f t="shared" si="20"/>
        <v>59</v>
      </c>
      <c r="U82" s="99"/>
      <c r="Z82" s="27" t="s">
        <v>372</v>
      </c>
      <c r="AA82" s="93" t="s">
        <v>168</v>
      </c>
      <c r="AB82" s="93"/>
      <c r="AC82" s="93" t="s">
        <v>432</v>
      </c>
    </row>
    <row r="83" spans="4:29" hidden="1" outlineLevel="1" x14ac:dyDescent="0.2">
      <c r="D83" s="27">
        <v>17</v>
      </c>
      <c r="E83" s="100" t="str">
        <f t="shared" si="5"/>
        <v>02</v>
      </c>
      <c r="F83" s="101" t="str">
        <f t="shared" si="6"/>
        <v>00</v>
      </c>
      <c r="G83" s="101" t="str">
        <f t="shared" si="7"/>
        <v>04</v>
      </c>
      <c r="H83" s="101" t="str">
        <f t="shared" si="8"/>
        <v>43</v>
      </c>
      <c r="I83" s="101" t="str">
        <f t="shared" si="9"/>
        <v>00</v>
      </c>
      <c r="J83" s="101" t="str">
        <f t="shared" si="10"/>
        <v>03</v>
      </c>
      <c r="K83" s="101" t="str">
        <f t="shared" si="11"/>
        <v>00</v>
      </c>
      <c r="L83" s="101" t="str">
        <f t="shared" si="12"/>
        <v>00</v>
      </c>
      <c r="M83" s="101" t="str">
        <f t="shared" si="13"/>
        <v>00</v>
      </c>
      <c r="N83" s="101" t="str">
        <f t="shared" si="14"/>
        <v>00</v>
      </c>
      <c r="O83" s="101" t="str">
        <f t="shared" si="15"/>
        <v>00</v>
      </c>
      <c r="P83" s="101" t="str">
        <f t="shared" si="16"/>
        <v>00</v>
      </c>
      <c r="Q83" s="101" t="str">
        <f t="shared" si="17"/>
        <v>00</v>
      </c>
      <c r="R83" s="101" t="str">
        <f t="shared" si="18"/>
        <v>00</v>
      </c>
      <c r="S83" s="101" t="str">
        <f t="shared" si="19"/>
        <v>00</v>
      </c>
      <c r="T83" s="102" t="str">
        <f t="shared" si="20"/>
        <v>5A</v>
      </c>
      <c r="U83" s="99"/>
      <c r="Z83" s="27" t="s">
        <v>373</v>
      </c>
      <c r="AA83" s="93" t="s">
        <v>169</v>
      </c>
      <c r="AB83" s="93" t="s">
        <v>113</v>
      </c>
      <c r="AC83" s="93" t="s">
        <v>123</v>
      </c>
    </row>
    <row r="84" spans="4:29" hidden="1" outlineLevel="1" x14ac:dyDescent="0.2">
      <c r="D84" s="27">
        <v>18</v>
      </c>
      <c r="E84" s="100" t="str">
        <f t="shared" si="5"/>
        <v>00</v>
      </c>
      <c r="F84" s="101" t="str">
        <f t="shared" si="6"/>
        <v>80</v>
      </c>
      <c r="G84" s="101" t="str">
        <f t="shared" si="7"/>
        <v>40</v>
      </c>
      <c r="H84" s="101" t="str">
        <f t="shared" si="8"/>
        <v>43</v>
      </c>
      <c r="I84" s="101" t="str">
        <f t="shared" si="9"/>
        <v>00</v>
      </c>
      <c r="J84" s="101" t="str">
        <f t="shared" si="10"/>
        <v>00</v>
      </c>
      <c r="K84" s="101" t="str">
        <f t="shared" si="11"/>
        <v>06</v>
      </c>
      <c r="L84" s="101" t="str">
        <f t="shared" si="12"/>
        <v>64</v>
      </c>
      <c r="M84" s="101" t="str">
        <f t="shared" si="13"/>
        <v>01</v>
      </c>
      <c r="N84" s="101" t="str">
        <f t="shared" si="14"/>
        <v>00</v>
      </c>
      <c r="O84" s="101" t="str">
        <f t="shared" si="15"/>
        <v>00</v>
      </c>
      <c r="P84" s="101" t="str">
        <f t="shared" si="16"/>
        <v>00</v>
      </c>
      <c r="Q84" s="101" t="str">
        <f t="shared" si="17"/>
        <v>00</v>
      </c>
      <c r="R84" s="101" t="str">
        <f t="shared" si="18"/>
        <v>00</v>
      </c>
      <c r="S84" s="101" t="str">
        <f t="shared" si="19"/>
        <v>00</v>
      </c>
      <c r="T84" s="102" t="str">
        <f t="shared" si="20"/>
        <v>5B</v>
      </c>
      <c r="U84" s="99"/>
      <c r="Z84" s="27" t="s">
        <v>374</v>
      </c>
      <c r="AA84" s="93" t="s">
        <v>170</v>
      </c>
      <c r="AB84" s="93"/>
      <c r="AC84" s="93" t="s">
        <v>433</v>
      </c>
    </row>
    <row r="85" spans="4:29" hidden="1" outlineLevel="1" x14ac:dyDescent="0.2">
      <c r="D85" s="27">
        <v>19</v>
      </c>
      <c r="E85" s="100" t="str">
        <f t="shared" si="5"/>
        <v>00</v>
      </c>
      <c r="F85" s="101" t="str">
        <f t="shared" si="6"/>
        <v>80</v>
      </c>
      <c r="G85" s="101" t="str">
        <f t="shared" si="7"/>
        <v>44</v>
      </c>
      <c r="H85" s="101" t="str">
        <f t="shared" si="8"/>
        <v>03</v>
      </c>
      <c r="I85" s="101" t="str">
        <f t="shared" si="9"/>
        <v>00</v>
      </c>
      <c r="J85" s="101" t="str">
        <f t="shared" si="10"/>
        <v>00</v>
      </c>
      <c r="K85" s="101" t="str">
        <f t="shared" si="11"/>
        <v>06</v>
      </c>
      <c r="L85" s="101" t="str">
        <f t="shared" si="12"/>
        <v>64</v>
      </c>
      <c r="M85" s="101" t="str">
        <f t="shared" si="13"/>
        <v>00</v>
      </c>
      <c r="N85" s="101" t="str">
        <f t="shared" si="14"/>
        <v>10</v>
      </c>
      <c r="O85" s="101" t="str">
        <f t="shared" si="15"/>
        <v>00</v>
      </c>
      <c r="P85" s="101" t="str">
        <f t="shared" si="16"/>
        <v>00</v>
      </c>
      <c r="Q85" s="101" t="str">
        <f t="shared" si="17"/>
        <v>00</v>
      </c>
      <c r="R85" s="101" t="str">
        <f t="shared" si="18"/>
        <v>00</v>
      </c>
      <c r="S85" s="101" t="str">
        <f t="shared" si="19"/>
        <v>00</v>
      </c>
      <c r="T85" s="102" t="str">
        <f t="shared" si="20"/>
        <v>5C</v>
      </c>
      <c r="U85" s="99"/>
      <c r="Z85" s="27" t="s">
        <v>290</v>
      </c>
      <c r="AA85" s="93" t="s">
        <v>171</v>
      </c>
      <c r="AB85" s="93" t="s">
        <v>145</v>
      </c>
      <c r="AC85" s="93" t="s">
        <v>434</v>
      </c>
    </row>
    <row r="86" spans="4:29" hidden="1" outlineLevel="1" x14ac:dyDescent="0.2">
      <c r="D86" s="27">
        <v>20</v>
      </c>
      <c r="E86" s="100" t="str">
        <f t="shared" si="5"/>
        <v>88</v>
      </c>
      <c r="F86" s="101" t="str">
        <f t="shared" si="6"/>
        <v>22</v>
      </c>
      <c r="G86" s="101" t="str">
        <f t="shared" si="7"/>
        <v>32</v>
      </c>
      <c r="H86" s="101" t="str">
        <f t="shared" si="8"/>
        <v>22</v>
      </c>
      <c r="I86" s="101" t="str">
        <f t="shared" si="9"/>
        <v>43</v>
      </c>
      <c r="J86" s="101" t="str">
        <f t="shared" si="10"/>
        <v>42</v>
      </c>
      <c r="K86" s="101" t="str">
        <f t="shared" si="11"/>
        <v>44</v>
      </c>
      <c r="L86" s="101" t="str">
        <f t="shared" si="12"/>
        <v>00</v>
      </c>
      <c r="M86" s="101" t="str">
        <f t="shared" si="13"/>
        <v>00</v>
      </c>
      <c r="N86" s="101" t="str">
        <f t="shared" si="14"/>
        <v>00</v>
      </c>
      <c r="O86" s="101" t="str">
        <f t="shared" si="15"/>
        <v>00</v>
      </c>
      <c r="P86" s="101" t="str">
        <f t="shared" si="16"/>
        <v>00</v>
      </c>
      <c r="Q86" s="101" t="str">
        <f t="shared" si="17"/>
        <v>00</v>
      </c>
      <c r="R86" s="101" t="str">
        <f t="shared" si="18"/>
        <v>00</v>
      </c>
      <c r="S86" s="101" t="str">
        <f t="shared" si="19"/>
        <v>00</v>
      </c>
      <c r="T86" s="102" t="str">
        <f t="shared" si="20"/>
        <v>5D</v>
      </c>
      <c r="U86" s="99"/>
      <c r="Z86" s="27" t="s">
        <v>291</v>
      </c>
      <c r="AA86" s="93" t="s">
        <v>172</v>
      </c>
      <c r="AB86" s="93"/>
      <c r="AC86" s="93" t="s">
        <v>124</v>
      </c>
    </row>
    <row r="87" spans="4:29" hidden="1" outlineLevel="1" x14ac:dyDescent="0.2">
      <c r="D87" s="27">
        <v>21</v>
      </c>
      <c r="E87" s="100" t="str">
        <f t="shared" si="5"/>
        <v>00</v>
      </c>
      <c r="F87" s="101" t="str">
        <f t="shared" si="6"/>
        <v>40</v>
      </c>
      <c r="G87" s="101" t="str">
        <f t="shared" si="7"/>
        <v>00</v>
      </c>
      <c r="H87" s="101" t="str">
        <f t="shared" si="8"/>
        <v>00</v>
      </c>
      <c r="I87" s="101" t="str">
        <f t="shared" si="9"/>
        <v>00</v>
      </c>
      <c r="J87" s="101" t="str">
        <f t="shared" si="10"/>
        <v>00</v>
      </c>
      <c r="K87" s="101" t="str">
        <f t="shared" si="11"/>
        <v>00</v>
      </c>
      <c r="L87" s="101" t="str">
        <f t="shared" si="12"/>
        <v>00</v>
      </c>
      <c r="M87" s="101" t="str">
        <f t="shared" si="13"/>
        <v>00</v>
      </c>
      <c r="N87" s="101" t="str">
        <f t="shared" si="14"/>
        <v>00</v>
      </c>
      <c r="O87" s="101" t="str">
        <f t="shared" si="15"/>
        <v>00</v>
      </c>
      <c r="P87" s="101" t="str">
        <f t="shared" si="16"/>
        <v>00</v>
      </c>
      <c r="Q87" s="101" t="str">
        <f t="shared" si="17"/>
        <v>00</v>
      </c>
      <c r="R87" s="101" t="str">
        <f t="shared" si="18"/>
        <v>00</v>
      </c>
      <c r="S87" s="101" t="str">
        <f t="shared" si="19"/>
        <v>00</v>
      </c>
      <c r="T87" s="102" t="str">
        <f t="shared" si="20"/>
        <v>08</v>
      </c>
      <c r="U87" s="99"/>
      <c r="Z87" s="27" t="s">
        <v>292</v>
      </c>
      <c r="AA87" s="93" t="s">
        <v>173</v>
      </c>
      <c r="AB87" s="93" t="s">
        <v>146</v>
      </c>
      <c r="AC87" s="93" t="s">
        <v>435</v>
      </c>
    </row>
    <row r="88" spans="4:29" hidden="1" outlineLevel="1" x14ac:dyDescent="0.2">
      <c r="D88" s="27">
        <v>22</v>
      </c>
      <c r="E88" s="100" t="str">
        <f t="shared" si="5"/>
        <v>00</v>
      </c>
      <c r="F88" s="101" t="str">
        <f t="shared" si="6"/>
        <v>60</v>
      </c>
      <c r="G88" s="101" t="str">
        <f t="shared" si="7"/>
        <v>00</v>
      </c>
      <c r="H88" s="101" t="str">
        <f t="shared" si="8"/>
        <v>00</v>
      </c>
      <c r="I88" s="101" t="str">
        <f t="shared" si="9"/>
        <v>00</v>
      </c>
      <c r="J88" s="101" t="str">
        <f t="shared" si="10"/>
        <v>00</v>
      </c>
      <c r="K88" s="101" t="str">
        <f t="shared" si="11"/>
        <v>00</v>
      </c>
      <c r="L88" s="101" t="str">
        <f t="shared" si="12"/>
        <v>00</v>
      </c>
      <c r="M88" s="101" t="str">
        <f t="shared" si="13"/>
        <v>00</v>
      </c>
      <c r="N88" s="101" t="str">
        <f t="shared" si="14"/>
        <v>00</v>
      </c>
      <c r="O88" s="101" t="str">
        <f t="shared" si="15"/>
        <v>00</v>
      </c>
      <c r="P88" s="101" t="str">
        <f t="shared" si="16"/>
        <v>00</v>
      </c>
      <c r="Q88" s="101" t="str">
        <f t="shared" si="17"/>
        <v>00</v>
      </c>
      <c r="R88" s="101" t="str">
        <f t="shared" si="18"/>
        <v>00</v>
      </c>
      <c r="S88" s="101" t="str">
        <f t="shared" si="19"/>
        <v>00</v>
      </c>
      <c r="T88" s="102" t="str">
        <f t="shared" si="20"/>
        <v>11</v>
      </c>
      <c r="U88" s="99"/>
      <c r="Z88" s="27" t="s">
        <v>293</v>
      </c>
      <c r="AA88" s="93" t="s">
        <v>174</v>
      </c>
      <c r="AB88" s="93"/>
      <c r="AC88" s="93" t="s">
        <v>436</v>
      </c>
    </row>
    <row r="89" spans="4:29" hidden="1" outlineLevel="1" x14ac:dyDescent="0.2">
      <c r="D89" s="27">
        <v>23</v>
      </c>
      <c r="E89" s="100" t="str">
        <f t="shared" si="5"/>
        <v>00</v>
      </c>
      <c r="F89" s="101" t="str">
        <f t="shared" si="6"/>
        <v>00</v>
      </c>
      <c r="G89" s="101" t="str">
        <f t="shared" si="7"/>
        <v>00</v>
      </c>
      <c r="H89" s="101" t="str">
        <f t="shared" si="8"/>
        <v>00</v>
      </c>
      <c r="I89" s="101" t="str">
        <f t="shared" si="9"/>
        <v>00</v>
      </c>
      <c r="J89" s="101" t="str">
        <f t="shared" si="10"/>
        <v>00</v>
      </c>
      <c r="K89" s="101" t="str">
        <f t="shared" si="11"/>
        <v>00</v>
      </c>
      <c r="L89" s="101" t="str">
        <f t="shared" si="12"/>
        <v>00</v>
      </c>
      <c r="M89" s="101" t="str">
        <f t="shared" si="13"/>
        <v>01</v>
      </c>
      <c r="N89" s="101" t="str">
        <f t="shared" si="14"/>
        <v>10</v>
      </c>
      <c r="O89" s="101" t="str">
        <f t="shared" si="15"/>
        <v>00</v>
      </c>
      <c r="P89" s="101" t="str">
        <f t="shared" si="16"/>
        <v>00</v>
      </c>
      <c r="Q89" s="101" t="str">
        <f t="shared" si="17"/>
        <v>00</v>
      </c>
      <c r="R89" s="101" t="str">
        <f t="shared" si="18"/>
        <v>00</v>
      </c>
      <c r="S89" s="101" t="str">
        <f t="shared" si="19"/>
        <v>00</v>
      </c>
      <c r="T89" s="102" t="str">
        <f t="shared" si="20"/>
        <v>15</v>
      </c>
      <c r="U89" s="99"/>
      <c r="Z89" s="27" t="s">
        <v>294</v>
      </c>
      <c r="AA89" s="93" t="s">
        <v>175</v>
      </c>
      <c r="AB89" s="93" t="s">
        <v>111</v>
      </c>
      <c r="AC89" s="93" t="s">
        <v>437</v>
      </c>
    </row>
    <row r="90" spans="4:29" hidden="1" outlineLevel="1" x14ac:dyDescent="0.2">
      <c r="D90" s="27">
        <v>24</v>
      </c>
      <c r="E90" s="100" t="str">
        <f t="shared" si="5"/>
        <v>00</v>
      </c>
      <c r="F90" s="101" t="str">
        <f t="shared" si="6"/>
        <v>00</v>
      </c>
      <c r="G90" s="101" t="str">
        <f t="shared" si="7"/>
        <v>00</v>
      </c>
      <c r="H90" s="101" t="str">
        <f t="shared" si="8"/>
        <v>00</v>
      </c>
      <c r="I90" s="101" t="str">
        <f t="shared" si="9"/>
        <v>00</v>
      </c>
      <c r="J90" s="101" t="str">
        <f t="shared" si="10"/>
        <v>00</v>
      </c>
      <c r="K90" s="101" t="str">
        <f t="shared" si="11"/>
        <v>00</v>
      </c>
      <c r="L90" s="101" t="str">
        <f t="shared" si="12"/>
        <v>00</v>
      </c>
      <c r="M90" s="101" t="str">
        <f t="shared" si="13"/>
        <v>01</v>
      </c>
      <c r="N90" s="101" t="str">
        <f t="shared" si="14"/>
        <v>10</v>
      </c>
      <c r="O90" s="101" t="str">
        <f t="shared" si="15"/>
        <v>00</v>
      </c>
      <c r="P90" s="101" t="str">
        <f t="shared" si="16"/>
        <v>00</v>
      </c>
      <c r="Q90" s="101" t="str">
        <f t="shared" si="17"/>
        <v>00</v>
      </c>
      <c r="R90" s="101" t="str">
        <f t="shared" si="18"/>
        <v>00</v>
      </c>
      <c r="S90" s="101" t="str">
        <f t="shared" si="19"/>
        <v>00</v>
      </c>
      <c r="T90" s="102" t="str">
        <f t="shared" si="20"/>
        <v>15</v>
      </c>
      <c r="U90" s="99"/>
      <c r="Z90" s="27" t="s">
        <v>295</v>
      </c>
      <c r="AA90" s="93" t="s">
        <v>176</v>
      </c>
      <c r="AB90" s="93"/>
      <c r="AC90" s="93" t="s">
        <v>438</v>
      </c>
    </row>
    <row r="91" spans="4:29" hidden="1" outlineLevel="1" x14ac:dyDescent="0.2">
      <c r="D91" s="27">
        <v>25</v>
      </c>
      <c r="E91" s="100" t="str">
        <f t="shared" si="5"/>
        <v>00</v>
      </c>
      <c r="F91" s="101" t="str">
        <f t="shared" si="6"/>
        <v>00</v>
      </c>
      <c r="G91" s="101" t="str">
        <f t="shared" si="7"/>
        <v>00</v>
      </c>
      <c r="H91" s="101" t="str">
        <f t="shared" si="8"/>
        <v>00</v>
      </c>
      <c r="I91" s="101" t="str">
        <f t="shared" si="9"/>
        <v>00</v>
      </c>
      <c r="J91" s="101" t="str">
        <f t="shared" si="10"/>
        <v>00</v>
      </c>
      <c r="K91" s="101" t="str">
        <f t="shared" si="11"/>
        <v>00</v>
      </c>
      <c r="L91" s="101" t="str">
        <f t="shared" si="12"/>
        <v>00</v>
      </c>
      <c r="M91" s="101" t="str">
        <f t="shared" si="13"/>
        <v>01</v>
      </c>
      <c r="N91" s="101" t="str">
        <f t="shared" si="14"/>
        <v>10</v>
      </c>
      <c r="O91" s="101" t="str">
        <f t="shared" si="15"/>
        <v>00</v>
      </c>
      <c r="P91" s="101" t="str">
        <f t="shared" si="16"/>
        <v>00</v>
      </c>
      <c r="Q91" s="101" t="str">
        <f t="shared" si="17"/>
        <v>00</v>
      </c>
      <c r="R91" s="101" t="str">
        <f t="shared" si="18"/>
        <v>00</v>
      </c>
      <c r="S91" s="101" t="str">
        <f t="shared" si="19"/>
        <v>00</v>
      </c>
      <c r="T91" s="102" t="str">
        <f t="shared" si="20"/>
        <v>15</v>
      </c>
      <c r="U91" s="99"/>
      <c r="Z91" s="27" t="s">
        <v>375</v>
      </c>
      <c r="AA91" s="93" t="s">
        <v>177</v>
      </c>
      <c r="AB91" s="93" t="s">
        <v>147</v>
      </c>
      <c r="AC91" s="93" t="s">
        <v>439</v>
      </c>
    </row>
    <row r="92" spans="4:29" hidden="1" outlineLevel="1" x14ac:dyDescent="0.2">
      <c r="D92" s="27">
        <v>26</v>
      </c>
      <c r="E92" s="100" t="str">
        <f t="shared" si="5"/>
        <v>00</v>
      </c>
      <c r="F92" s="101" t="str">
        <f t="shared" si="6"/>
        <v>00</v>
      </c>
      <c r="G92" s="101" t="str">
        <f t="shared" si="7"/>
        <v>00</v>
      </c>
      <c r="H92" s="101" t="str">
        <f t="shared" si="8"/>
        <v>00</v>
      </c>
      <c r="I92" s="101" t="str">
        <f t="shared" si="9"/>
        <v>00</v>
      </c>
      <c r="J92" s="101" t="str">
        <f t="shared" si="10"/>
        <v>00</v>
      </c>
      <c r="K92" s="101" t="str">
        <f t="shared" si="11"/>
        <v>00</v>
      </c>
      <c r="L92" s="101" t="str">
        <f t="shared" si="12"/>
        <v>00</v>
      </c>
      <c r="M92" s="101" t="str">
        <f t="shared" si="13"/>
        <v>01</v>
      </c>
      <c r="N92" s="101" t="str">
        <f t="shared" si="14"/>
        <v>10</v>
      </c>
      <c r="O92" s="101" t="str">
        <f t="shared" si="15"/>
        <v>00</v>
      </c>
      <c r="P92" s="101" t="str">
        <f t="shared" si="16"/>
        <v>00</v>
      </c>
      <c r="Q92" s="101" t="str">
        <f t="shared" si="17"/>
        <v>00</v>
      </c>
      <c r="R92" s="101" t="str">
        <f t="shared" si="18"/>
        <v>00</v>
      </c>
      <c r="S92" s="101" t="str">
        <f t="shared" si="19"/>
        <v>00</v>
      </c>
      <c r="T92" s="102" t="str">
        <f t="shared" si="20"/>
        <v>15</v>
      </c>
      <c r="U92" s="99"/>
      <c r="Z92" s="27" t="s">
        <v>376</v>
      </c>
      <c r="AA92" s="93" t="s">
        <v>178</v>
      </c>
      <c r="AB92" s="93"/>
      <c r="AC92" s="93" t="s">
        <v>440</v>
      </c>
    </row>
    <row r="93" spans="4:29" hidden="1" outlineLevel="1" x14ac:dyDescent="0.2">
      <c r="D93" s="27">
        <v>27</v>
      </c>
      <c r="E93" s="100" t="str">
        <f t="shared" si="5"/>
        <v>00</v>
      </c>
      <c r="F93" s="101" t="str">
        <f t="shared" si="6"/>
        <v>00</v>
      </c>
      <c r="G93" s="101" t="str">
        <f t="shared" si="7"/>
        <v>00</v>
      </c>
      <c r="H93" s="101" t="str">
        <f t="shared" si="8"/>
        <v>00</v>
      </c>
      <c r="I93" s="101" t="str">
        <f t="shared" si="9"/>
        <v>00</v>
      </c>
      <c r="J93" s="101" t="str">
        <f t="shared" si="10"/>
        <v>00</v>
      </c>
      <c r="K93" s="101" t="str">
        <f t="shared" si="11"/>
        <v>00</v>
      </c>
      <c r="L93" s="101" t="str">
        <f t="shared" si="12"/>
        <v>00</v>
      </c>
      <c r="M93" s="101" t="str">
        <f t="shared" si="13"/>
        <v>01</v>
      </c>
      <c r="N93" s="101" t="str">
        <f t="shared" si="14"/>
        <v>10</v>
      </c>
      <c r="O93" s="101" t="str">
        <f t="shared" si="15"/>
        <v>00</v>
      </c>
      <c r="P93" s="101" t="str">
        <f t="shared" si="16"/>
        <v>00</v>
      </c>
      <c r="Q93" s="101" t="str">
        <f t="shared" si="17"/>
        <v>00</v>
      </c>
      <c r="R93" s="101" t="str">
        <f t="shared" si="18"/>
        <v>00</v>
      </c>
      <c r="S93" s="101" t="str">
        <f t="shared" si="19"/>
        <v>00</v>
      </c>
      <c r="T93" s="102" t="str">
        <f t="shared" si="20"/>
        <v>15</v>
      </c>
      <c r="U93" s="99"/>
      <c r="Z93" s="27" t="s">
        <v>377</v>
      </c>
      <c r="AA93" s="93" t="s">
        <v>179</v>
      </c>
      <c r="AB93" s="93" t="s">
        <v>148</v>
      </c>
      <c r="AC93" s="93" t="s">
        <v>441</v>
      </c>
    </row>
    <row r="94" spans="4:29" hidden="1" outlineLevel="1" x14ac:dyDescent="0.2">
      <c r="D94" s="27">
        <v>28</v>
      </c>
      <c r="E94" s="100" t="str">
        <f t="shared" si="5"/>
        <v>00</v>
      </c>
      <c r="F94" s="101" t="str">
        <f t="shared" si="6"/>
        <v>00</v>
      </c>
      <c r="G94" s="101" t="str">
        <f t="shared" si="7"/>
        <v>00</v>
      </c>
      <c r="H94" s="101" t="str">
        <f t="shared" si="8"/>
        <v>00</v>
      </c>
      <c r="I94" s="101" t="str">
        <f t="shared" si="9"/>
        <v>00</v>
      </c>
      <c r="J94" s="101" t="str">
        <f t="shared" si="10"/>
        <v>00</v>
      </c>
      <c r="K94" s="101" t="str">
        <f t="shared" si="11"/>
        <v>00</v>
      </c>
      <c r="L94" s="101" t="str">
        <f t="shared" si="12"/>
        <v>00</v>
      </c>
      <c r="M94" s="101" t="str">
        <f t="shared" si="13"/>
        <v>01</v>
      </c>
      <c r="N94" s="101" t="str">
        <f t="shared" si="14"/>
        <v>10</v>
      </c>
      <c r="O94" s="101" t="str">
        <f t="shared" si="15"/>
        <v>00</v>
      </c>
      <c r="P94" s="101" t="str">
        <f t="shared" si="16"/>
        <v>00</v>
      </c>
      <c r="Q94" s="101" t="str">
        <f t="shared" si="17"/>
        <v>00</v>
      </c>
      <c r="R94" s="101" t="str">
        <f t="shared" si="18"/>
        <v>00</v>
      </c>
      <c r="S94" s="101" t="str">
        <f t="shared" si="19"/>
        <v>00</v>
      </c>
      <c r="T94" s="102" t="str">
        <f t="shared" si="20"/>
        <v>15</v>
      </c>
      <c r="U94" s="99"/>
      <c r="Z94" s="27" t="s">
        <v>378</v>
      </c>
      <c r="AA94" s="93" t="s">
        <v>180</v>
      </c>
      <c r="AB94" s="93"/>
      <c r="AC94" s="93" t="s">
        <v>109</v>
      </c>
    </row>
    <row r="95" spans="4:29" hidden="1" outlineLevel="1" x14ac:dyDescent="0.2">
      <c r="D95" s="27">
        <v>29</v>
      </c>
      <c r="E95" s="100" t="str">
        <f t="shared" si="5"/>
        <v>00</v>
      </c>
      <c r="F95" s="101" t="str">
        <f t="shared" si="6"/>
        <v>00</v>
      </c>
      <c r="G95" s="101" t="str">
        <f t="shared" si="7"/>
        <v>00</v>
      </c>
      <c r="H95" s="101" t="str">
        <f t="shared" si="8"/>
        <v>00</v>
      </c>
      <c r="I95" s="101" t="str">
        <f t="shared" si="9"/>
        <v>00</v>
      </c>
      <c r="J95" s="101" t="str">
        <f t="shared" si="10"/>
        <v>00</v>
      </c>
      <c r="K95" s="101" t="str">
        <f t="shared" si="11"/>
        <v>00</v>
      </c>
      <c r="L95" s="101" t="str">
        <f t="shared" si="12"/>
        <v>00</v>
      </c>
      <c r="M95" s="101" t="str">
        <f t="shared" si="13"/>
        <v>01</v>
      </c>
      <c r="N95" s="101" t="str">
        <f t="shared" si="14"/>
        <v>10</v>
      </c>
      <c r="O95" s="101" t="str">
        <f t="shared" si="15"/>
        <v>00</v>
      </c>
      <c r="P95" s="101" t="str">
        <f t="shared" si="16"/>
        <v>00</v>
      </c>
      <c r="Q95" s="101" t="str">
        <f t="shared" si="17"/>
        <v>00</v>
      </c>
      <c r="R95" s="101" t="str">
        <f t="shared" si="18"/>
        <v>00</v>
      </c>
      <c r="S95" s="101" t="str">
        <f t="shared" si="19"/>
        <v>00</v>
      </c>
      <c r="T95" s="102" t="str">
        <f t="shared" si="20"/>
        <v>15</v>
      </c>
      <c r="U95" s="99"/>
      <c r="Z95" s="27" t="s">
        <v>296</v>
      </c>
      <c r="AA95" s="93" t="s">
        <v>181</v>
      </c>
      <c r="AB95" s="93" t="s">
        <v>149</v>
      </c>
      <c r="AC95" s="93" t="s">
        <v>442</v>
      </c>
    </row>
    <row r="96" spans="4:29" hidden="1" outlineLevel="1" x14ac:dyDescent="0.2">
      <c r="D96" s="27">
        <v>30</v>
      </c>
      <c r="E96" s="100" t="str">
        <f t="shared" si="5"/>
        <v>00</v>
      </c>
      <c r="F96" s="101" t="str">
        <f t="shared" si="6"/>
        <v>00</v>
      </c>
      <c r="G96" s="101" t="str">
        <f t="shared" si="7"/>
        <v>00</v>
      </c>
      <c r="H96" s="101" t="str">
        <f t="shared" si="8"/>
        <v>00</v>
      </c>
      <c r="I96" s="101" t="str">
        <f t="shared" si="9"/>
        <v>00</v>
      </c>
      <c r="J96" s="101" t="str">
        <f t="shared" si="10"/>
        <v>00</v>
      </c>
      <c r="K96" s="101" t="str">
        <f t="shared" si="11"/>
        <v>00</v>
      </c>
      <c r="L96" s="101" t="str">
        <f t="shared" si="12"/>
        <v>00</v>
      </c>
      <c r="M96" s="101" t="str">
        <f t="shared" si="13"/>
        <v>01</v>
      </c>
      <c r="N96" s="101" t="str">
        <f t="shared" si="14"/>
        <v>10</v>
      </c>
      <c r="O96" s="101" t="str">
        <f t="shared" si="15"/>
        <v>00</v>
      </c>
      <c r="P96" s="101" t="str">
        <f t="shared" si="16"/>
        <v>00</v>
      </c>
      <c r="Q96" s="101" t="str">
        <f t="shared" si="17"/>
        <v>00</v>
      </c>
      <c r="R96" s="101" t="str">
        <f t="shared" si="18"/>
        <v>00</v>
      </c>
      <c r="S96" s="101" t="str">
        <f t="shared" si="19"/>
        <v>00</v>
      </c>
      <c r="T96" s="102" t="str">
        <f t="shared" si="20"/>
        <v>15</v>
      </c>
      <c r="U96" s="99"/>
      <c r="Z96" s="27" t="s">
        <v>297</v>
      </c>
      <c r="AA96" s="93" t="s">
        <v>182</v>
      </c>
      <c r="AB96" s="93"/>
      <c r="AC96" s="93" t="s">
        <v>443</v>
      </c>
    </row>
    <row r="97" spans="4:29" hidden="1" outlineLevel="1" x14ac:dyDescent="0.2">
      <c r="D97" s="27">
        <v>31</v>
      </c>
      <c r="E97" s="100" t="str">
        <f t="shared" si="5"/>
        <v>00</v>
      </c>
      <c r="F97" s="101" t="str">
        <f t="shared" si="6"/>
        <v>00</v>
      </c>
      <c r="G97" s="101" t="str">
        <f t="shared" si="7"/>
        <v>00</v>
      </c>
      <c r="H97" s="101" t="str">
        <f t="shared" si="8"/>
        <v>00</v>
      </c>
      <c r="I97" s="101" t="str">
        <f t="shared" si="9"/>
        <v>00</v>
      </c>
      <c r="J97" s="101" t="str">
        <f t="shared" si="10"/>
        <v>00</v>
      </c>
      <c r="K97" s="101" t="str">
        <f t="shared" si="11"/>
        <v>00</v>
      </c>
      <c r="L97" s="101" t="str">
        <f t="shared" si="12"/>
        <v>00</v>
      </c>
      <c r="M97" s="101" t="str">
        <f t="shared" si="13"/>
        <v>01</v>
      </c>
      <c r="N97" s="101" t="str">
        <f t="shared" si="14"/>
        <v>10</v>
      </c>
      <c r="O97" s="101" t="str">
        <f t="shared" si="15"/>
        <v>00</v>
      </c>
      <c r="P97" s="101" t="str">
        <f t="shared" si="16"/>
        <v>00</v>
      </c>
      <c r="Q97" s="101" t="str">
        <f t="shared" si="17"/>
        <v>00</v>
      </c>
      <c r="R97" s="101" t="str">
        <f t="shared" si="18"/>
        <v>00</v>
      </c>
      <c r="S97" s="101" t="str">
        <f t="shared" si="19"/>
        <v>00</v>
      </c>
      <c r="T97" s="102" t="str">
        <f t="shared" si="20"/>
        <v>15</v>
      </c>
      <c r="U97" s="99"/>
      <c r="Z97" s="27" t="s">
        <v>379</v>
      </c>
      <c r="AA97" s="93" t="s">
        <v>183</v>
      </c>
      <c r="AB97" s="93" t="s">
        <v>428</v>
      </c>
      <c r="AC97" s="93" t="s">
        <v>444</v>
      </c>
    </row>
    <row r="98" spans="4:29" hidden="1" outlineLevel="1" x14ac:dyDescent="0.2">
      <c r="D98" s="27">
        <v>32</v>
      </c>
      <c r="E98" s="100" t="str">
        <f t="shared" si="5"/>
        <v>00</v>
      </c>
      <c r="F98" s="101" t="str">
        <f t="shared" si="6"/>
        <v>00</v>
      </c>
      <c r="G98" s="101" t="str">
        <f t="shared" si="7"/>
        <v>00</v>
      </c>
      <c r="H98" s="101" t="str">
        <f t="shared" si="8"/>
        <v>00</v>
      </c>
      <c r="I98" s="101" t="str">
        <f t="shared" si="9"/>
        <v>00</v>
      </c>
      <c r="J98" s="101" t="str">
        <f t="shared" si="10"/>
        <v>00</v>
      </c>
      <c r="K98" s="101" t="str">
        <f t="shared" si="11"/>
        <v>00</v>
      </c>
      <c r="L98" s="101" t="str">
        <f t="shared" si="12"/>
        <v>00</v>
      </c>
      <c r="M98" s="101" t="str">
        <f t="shared" si="13"/>
        <v>01</v>
      </c>
      <c r="N98" s="101" t="str">
        <f t="shared" si="14"/>
        <v>10</v>
      </c>
      <c r="O98" s="101" t="str">
        <f t="shared" si="15"/>
        <v>00</v>
      </c>
      <c r="P98" s="101" t="str">
        <f t="shared" si="16"/>
        <v>00</v>
      </c>
      <c r="Q98" s="101" t="str">
        <f t="shared" si="17"/>
        <v>00</v>
      </c>
      <c r="R98" s="101" t="str">
        <f t="shared" si="18"/>
        <v>00</v>
      </c>
      <c r="S98" s="101" t="str">
        <f t="shared" si="19"/>
        <v>00</v>
      </c>
      <c r="T98" s="102" t="str">
        <f t="shared" si="20"/>
        <v>15</v>
      </c>
      <c r="U98" s="99"/>
      <c r="Z98" s="27" t="s">
        <v>380</v>
      </c>
      <c r="AA98" s="93" t="s">
        <v>184</v>
      </c>
      <c r="AB98" s="93"/>
      <c r="AC98" s="93" t="s">
        <v>445</v>
      </c>
    </row>
    <row r="99" spans="4:29" hidden="1" outlineLevel="1" x14ac:dyDescent="0.2">
      <c r="D99" s="27">
        <v>33</v>
      </c>
      <c r="E99" s="100" t="str">
        <f t="shared" si="5"/>
        <v>00</v>
      </c>
      <c r="F99" s="101" t="str">
        <f t="shared" si="6"/>
        <v>00</v>
      </c>
      <c r="G99" s="101" t="str">
        <f t="shared" si="7"/>
        <v>00</v>
      </c>
      <c r="H99" s="101" t="str">
        <f t="shared" si="8"/>
        <v>00</v>
      </c>
      <c r="I99" s="101" t="str">
        <f t="shared" si="9"/>
        <v>00</v>
      </c>
      <c r="J99" s="101" t="str">
        <f t="shared" si="10"/>
        <v>00</v>
      </c>
      <c r="K99" s="101" t="str">
        <f t="shared" si="11"/>
        <v>00</v>
      </c>
      <c r="L99" s="101" t="str">
        <f t="shared" si="12"/>
        <v>00</v>
      </c>
      <c r="M99" s="101" t="str">
        <f t="shared" si="13"/>
        <v>01</v>
      </c>
      <c r="N99" s="101" t="str">
        <f t="shared" si="14"/>
        <v>10</v>
      </c>
      <c r="O99" s="101" t="str">
        <f t="shared" si="15"/>
        <v>00</v>
      </c>
      <c r="P99" s="101" t="str">
        <f t="shared" si="16"/>
        <v>00</v>
      </c>
      <c r="Q99" s="101" t="str">
        <f t="shared" si="17"/>
        <v>00</v>
      </c>
      <c r="R99" s="101" t="str">
        <f t="shared" si="18"/>
        <v>00</v>
      </c>
      <c r="S99" s="101" t="str">
        <f t="shared" si="19"/>
        <v>00</v>
      </c>
      <c r="T99" s="102" t="str">
        <f t="shared" si="20"/>
        <v>15</v>
      </c>
      <c r="U99" s="99"/>
      <c r="Z99" s="27" t="s">
        <v>298</v>
      </c>
      <c r="AA99" s="93" t="s">
        <v>185</v>
      </c>
      <c r="AB99" s="93" t="s">
        <v>385</v>
      </c>
      <c r="AC99" s="93" t="s">
        <v>446</v>
      </c>
    </row>
    <row r="100" spans="4:29" hidden="1" outlineLevel="1" x14ac:dyDescent="0.2">
      <c r="D100" s="27">
        <v>34</v>
      </c>
      <c r="E100" s="100" t="str">
        <f t="shared" si="5"/>
        <v>00</v>
      </c>
      <c r="F100" s="101" t="str">
        <f t="shared" si="6"/>
        <v>00</v>
      </c>
      <c r="G100" s="101" t="str">
        <f t="shared" si="7"/>
        <v>00</v>
      </c>
      <c r="H100" s="101" t="str">
        <f t="shared" si="8"/>
        <v>00</v>
      </c>
      <c r="I100" s="101" t="str">
        <f t="shared" si="9"/>
        <v>00</v>
      </c>
      <c r="J100" s="101" t="str">
        <f t="shared" si="10"/>
        <v>00</v>
      </c>
      <c r="K100" s="101" t="str">
        <f t="shared" si="11"/>
        <v>00</v>
      </c>
      <c r="L100" s="101" t="str">
        <f t="shared" si="12"/>
        <v>00</v>
      </c>
      <c r="M100" s="101" t="str">
        <f t="shared" si="13"/>
        <v>01</v>
      </c>
      <c r="N100" s="101" t="str">
        <f t="shared" si="14"/>
        <v>10</v>
      </c>
      <c r="O100" s="101" t="str">
        <f t="shared" si="15"/>
        <v>00</v>
      </c>
      <c r="P100" s="101" t="str">
        <f t="shared" si="16"/>
        <v>00</v>
      </c>
      <c r="Q100" s="101" t="str">
        <f t="shared" si="17"/>
        <v>00</v>
      </c>
      <c r="R100" s="101" t="str">
        <f t="shared" si="18"/>
        <v>00</v>
      </c>
      <c r="S100" s="101" t="str">
        <f t="shared" si="19"/>
        <v>00</v>
      </c>
      <c r="T100" s="102" t="str">
        <f t="shared" si="20"/>
        <v>15</v>
      </c>
      <c r="U100" s="99"/>
      <c r="Z100" s="27" t="s">
        <v>299</v>
      </c>
      <c r="AA100" s="93" t="s">
        <v>186</v>
      </c>
      <c r="AB100" s="94"/>
      <c r="AC100" s="93" t="s">
        <v>447</v>
      </c>
    </row>
    <row r="101" spans="4:29" hidden="1" outlineLevel="1" x14ac:dyDescent="0.2">
      <c r="D101" s="27">
        <v>35</v>
      </c>
      <c r="E101" s="100" t="str">
        <f t="shared" si="5"/>
        <v>00</v>
      </c>
      <c r="F101" s="101" t="str">
        <f t="shared" si="6"/>
        <v>00</v>
      </c>
      <c r="G101" s="101" t="str">
        <f t="shared" si="7"/>
        <v>00</v>
      </c>
      <c r="H101" s="101" t="str">
        <f t="shared" si="8"/>
        <v>00</v>
      </c>
      <c r="I101" s="101" t="str">
        <f t="shared" si="9"/>
        <v>00</v>
      </c>
      <c r="J101" s="101" t="str">
        <f t="shared" si="10"/>
        <v>00</v>
      </c>
      <c r="K101" s="101" t="str">
        <f t="shared" si="11"/>
        <v>00</v>
      </c>
      <c r="L101" s="101" t="str">
        <f t="shared" si="12"/>
        <v>00</v>
      </c>
      <c r="M101" s="101" t="str">
        <f t="shared" si="13"/>
        <v>01</v>
      </c>
      <c r="N101" s="101" t="str">
        <f t="shared" si="14"/>
        <v>10</v>
      </c>
      <c r="O101" s="101" t="str">
        <f t="shared" si="15"/>
        <v>00</v>
      </c>
      <c r="P101" s="101" t="str">
        <f t="shared" si="16"/>
        <v>00</v>
      </c>
      <c r="Q101" s="101" t="str">
        <f t="shared" si="17"/>
        <v>00</v>
      </c>
      <c r="R101" s="101" t="str">
        <f t="shared" si="18"/>
        <v>00</v>
      </c>
      <c r="S101" s="101" t="str">
        <f t="shared" si="19"/>
        <v>00</v>
      </c>
      <c r="T101" s="102" t="str">
        <f t="shared" si="20"/>
        <v>15</v>
      </c>
      <c r="U101" s="99"/>
      <c r="Z101" s="27" t="s">
        <v>300</v>
      </c>
      <c r="AA101" s="93" t="s">
        <v>187</v>
      </c>
      <c r="AB101" s="93" t="s">
        <v>386</v>
      </c>
      <c r="AC101" s="93" t="s">
        <v>448</v>
      </c>
    </row>
    <row r="102" spans="4:29" hidden="1" outlineLevel="1" x14ac:dyDescent="0.2">
      <c r="D102" s="27">
        <v>36</v>
      </c>
      <c r="E102" s="100" t="str">
        <f t="shared" si="5"/>
        <v>00</v>
      </c>
      <c r="F102" s="101" t="str">
        <f t="shared" si="6"/>
        <v>00</v>
      </c>
      <c r="G102" s="101" t="str">
        <f t="shared" si="7"/>
        <v>00</v>
      </c>
      <c r="H102" s="101" t="str">
        <f t="shared" si="8"/>
        <v>00</v>
      </c>
      <c r="I102" s="101" t="str">
        <f t="shared" si="9"/>
        <v>00</v>
      </c>
      <c r="J102" s="101" t="str">
        <f t="shared" si="10"/>
        <v>00</v>
      </c>
      <c r="K102" s="101" t="str">
        <f t="shared" si="11"/>
        <v>00</v>
      </c>
      <c r="L102" s="101" t="str">
        <f t="shared" si="12"/>
        <v>00</v>
      </c>
      <c r="M102" s="101" t="str">
        <f t="shared" si="13"/>
        <v>01</v>
      </c>
      <c r="N102" s="101" t="str">
        <f t="shared" si="14"/>
        <v>10</v>
      </c>
      <c r="O102" s="101" t="str">
        <f t="shared" si="15"/>
        <v>00</v>
      </c>
      <c r="P102" s="101" t="str">
        <f t="shared" si="16"/>
        <v>00</v>
      </c>
      <c r="Q102" s="101" t="str">
        <f t="shared" si="17"/>
        <v>00</v>
      </c>
      <c r="R102" s="101" t="str">
        <f t="shared" si="18"/>
        <v>00</v>
      </c>
      <c r="S102" s="101" t="str">
        <f t="shared" si="19"/>
        <v>00</v>
      </c>
      <c r="T102" s="102" t="str">
        <f t="shared" si="20"/>
        <v>15</v>
      </c>
      <c r="U102" s="99"/>
      <c r="Z102" s="27" t="s">
        <v>301</v>
      </c>
      <c r="AA102" s="93" t="s">
        <v>188</v>
      </c>
      <c r="AB102" s="94"/>
      <c r="AC102" s="93" t="s">
        <v>449</v>
      </c>
    </row>
    <row r="103" spans="4:29" hidden="1" outlineLevel="1" x14ac:dyDescent="0.2">
      <c r="D103" s="27">
        <v>37</v>
      </c>
      <c r="E103" s="100" t="str">
        <f t="shared" si="5"/>
        <v>00</v>
      </c>
      <c r="F103" s="101" t="str">
        <f t="shared" si="6"/>
        <v>00</v>
      </c>
      <c r="G103" s="101" t="str">
        <f t="shared" si="7"/>
        <v>00</v>
      </c>
      <c r="H103" s="101" t="str">
        <f t="shared" si="8"/>
        <v>00</v>
      </c>
      <c r="I103" s="101" t="str">
        <f t="shared" si="9"/>
        <v>00</v>
      </c>
      <c r="J103" s="101" t="str">
        <f t="shared" si="10"/>
        <v>00</v>
      </c>
      <c r="K103" s="101" t="str">
        <f t="shared" si="11"/>
        <v>00</v>
      </c>
      <c r="L103" s="101" t="str">
        <f t="shared" si="12"/>
        <v>00</v>
      </c>
      <c r="M103" s="101" t="str">
        <f t="shared" si="13"/>
        <v>01</v>
      </c>
      <c r="N103" s="101" t="str">
        <f t="shared" si="14"/>
        <v>10</v>
      </c>
      <c r="O103" s="101" t="str">
        <f t="shared" si="15"/>
        <v>00</v>
      </c>
      <c r="P103" s="101" t="str">
        <f t="shared" si="16"/>
        <v>00</v>
      </c>
      <c r="Q103" s="101" t="str">
        <f t="shared" si="17"/>
        <v>00</v>
      </c>
      <c r="R103" s="101" t="str">
        <f t="shared" si="18"/>
        <v>00</v>
      </c>
      <c r="S103" s="101" t="str">
        <f t="shared" si="19"/>
        <v>00</v>
      </c>
      <c r="T103" s="102" t="str">
        <f t="shared" si="20"/>
        <v>15</v>
      </c>
      <c r="U103" s="99"/>
      <c r="Z103" s="27" t="s">
        <v>381</v>
      </c>
      <c r="AA103" s="93" t="s">
        <v>189</v>
      </c>
      <c r="AB103" s="93" t="s">
        <v>387</v>
      </c>
      <c r="AC103" s="93" t="s">
        <v>450</v>
      </c>
    </row>
    <row r="104" spans="4:29" hidden="1" outlineLevel="1" x14ac:dyDescent="0.2">
      <c r="D104" s="27">
        <v>38</v>
      </c>
      <c r="E104" s="100" t="str">
        <f t="shared" si="5"/>
        <v>00</v>
      </c>
      <c r="F104" s="101" t="str">
        <f t="shared" si="6"/>
        <v>00</v>
      </c>
      <c r="G104" s="101" t="str">
        <f t="shared" si="7"/>
        <v>00</v>
      </c>
      <c r="H104" s="101" t="str">
        <f t="shared" si="8"/>
        <v>00</v>
      </c>
      <c r="I104" s="101" t="str">
        <f t="shared" si="9"/>
        <v>00</v>
      </c>
      <c r="J104" s="101" t="str">
        <f t="shared" si="10"/>
        <v>00</v>
      </c>
      <c r="K104" s="101" t="str">
        <f t="shared" si="11"/>
        <v>00</v>
      </c>
      <c r="L104" s="101" t="str">
        <f t="shared" si="12"/>
        <v>00</v>
      </c>
      <c r="M104" s="101" t="str">
        <f t="shared" si="13"/>
        <v>01</v>
      </c>
      <c r="N104" s="101" t="str">
        <f t="shared" si="14"/>
        <v>10</v>
      </c>
      <c r="O104" s="101" t="str">
        <f t="shared" si="15"/>
        <v>00</v>
      </c>
      <c r="P104" s="101" t="str">
        <f t="shared" si="16"/>
        <v>00</v>
      </c>
      <c r="Q104" s="101" t="str">
        <f t="shared" si="17"/>
        <v>00</v>
      </c>
      <c r="R104" s="101" t="str">
        <f t="shared" si="18"/>
        <v>00</v>
      </c>
      <c r="S104" s="101" t="str">
        <f t="shared" si="19"/>
        <v>00</v>
      </c>
      <c r="T104" s="102" t="str">
        <f t="shared" si="20"/>
        <v>15</v>
      </c>
      <c r="U104" s="99"/>
      <c r="Z104" s="27" t="s">
        <v>382</v>
      </c>
      <c r="AA104" s="93" t="s">
        <v>190</v>
      </c>
      <c r="AB104" s="93"/>
      <c r="AC104" s="93" t="s">
        <v>451</v>
      </c>
    </row>
    <row r="105" spans="4:29" hidden="1" outlineLevel="1" x14ac:dyDescent="0.2">
      <c r="D105" s="27">
        <v>39</v>
      </c>
      <c r="E105" s="100" t="str">
        <f t="shared" si="5"/>
        <v>00</v>
      </c>
      <c r="F105" s="101" t="str">
        <f t="shared" si="6"/>
        <v>00</v>
      </c>
      <c r="G105" s="101" t="str">
        <f t="shared" si="7"/>
        <v>00</v>
      </c>
      <c r="H105" s="101" t="str">
        <f t="shared" si="8"/>
        <v>00</v>
      </c>
      <c r="I105" s="101" t="str">
        <f t="shared" si="9"/>
        <v>00</v>
      </c>
      <c r="J105" s="101" t="str">
        <f t="shared" si="10"/>
        <v>00</v>
      </c>
      <c r="K105" s="101" t="str">
        <f t="shared" si="11"/>
        <v>00</v>
      </c>
      <c r="L105" s="101" t="str">
        <f t="shared" si="12"/>
        <v>00</v>
      </c>
      <c r="M105" s="101" t="str">
        <f t="shared" si="13"/>
        <v>01</v>
      </c>
      <c r="N105" s="101" t="str">
        <f t="shared" si="14"/>
        <v>10</v>
      </c>
      <c r="O105" s="101" t="str">
        <f t="shared" si="15"/>
        <v>00</v>
      </c>
      <c r="P105" s="101" t="str">
        <f t="shared" si="16"/>
        <v>00</v>
      </c>
      <c r="Q105" s="101" t="str">
        <f t="shared" si="17"/>
        <v>00</v>
      </c>
      <c r="R105" s="101" t="str">
        <f t="shared" si="18"/>
        <v>00</v>
      </c>
      <c r="S105" s="101" t="str">
        <f t="shared" si="19"/>
        <v>00</v>
      </c>
      <c r="T105" s="102" t="str">
        <f t="shared" si="20"/>
        <v>15</v>
      </c>
      <c r="U105" s="99"/>
      <c r="Z105" s="27" t="s">
        <v>87</v>
      </c>
      <c r="AA105" s="93" t="s">
        <v>191</v>
      </c>
      <c r="AB105" s="93" t="s">
        <v>388</v>
      </c>
      <c r="AC105" s="93" t="s">
        <v>398</v>
      </c>
    </row>
    <row r="106" spans="4:29" ht="13.5" hidden="1" outlineLevel="1" thickBot="1" x14ac:dyDescent="0.25">
      <c r="D106" s="27">
        <v>40</v>
      </c>
      <c r="E106" s="103" t="str">
        <f t="shared" si="5"/>
        <v>00</v>
      </c>
      <c r="F106" s="104" t="str">
        <f t="shared" si="6"/>
        <v>00</v>
      </c>
      <c r="G106" s="104" t="str">
        <f t="shared" si="7"/>
        <v>00</v>
      </c>
      <c r="H106" s="104" t="str">
        <f t="shared" si="8"/>
        <v>00</v>
      </c>
      <c r="I106" s="104" t="str">
        <f t="shared" si="9"/>
        <v>00</v>
      </c>
      <c r="J106" s="104" t="str">
        <f t="shared" si="10"/>
        <v>00</v>
      </c>
      <c r="K106" s="104" t="str">
        <f t="shared" si="11"/>
        <v>00</v>
      </c>
      <c r="L106" s="104" t="str">
        <f t="shared" si="12"/>
        <v>00</v>
      </c>
      <c r="M106" s="104" t="str">
        <f t="shared" si="13"/>
        <v>01</v>
      </c>
      <c r="N106" s="104" t="str">
        <f t="shared" si="14"/>
        <v>10</v>
      </c>
      <c r="O106" s="104" t="str">
        <f t="shared" si="15"/>
        <v>00</v>
      </c>
      <c r="P106" s="104" t="str">
        <f t="shared" si="16"/>
        <v>00</v>
      </c>
      <c r="Q106" s="104" t="str">
        <f t="shared" si="17"/>
        <v>00</v>
      </c>
      <c r="R106" s="104" t="str">
        <f t="shared" si="18"/>
        <v>00</v>
      </c>
      <c r="S106" s="104" t="str">
        <f t="shared" si="19"/>
        <v>00</v>
      </c>
      <c r="T106" s="105" t="str">
        <f t="shared" si="20"/>
        <v>15</v>
      </c>
      <c r="U106" s="99"/>
      <c r="Z106" s="27" t="s">
        <v>88</v>
      </c>
      <c r="AA106" s="93" t="s">
        <v>192</v>
      </c>
      <c r="AB106" s="93"/>
      <c r="AC106" s="93" t="s">
        <v>397</v>
      </c>
    </row>
    <row r="107" spans="4:29" hidden="1" outlineLevel="1" x14ac:dyDescent="0.2">
      <c r="Z107" s="27" t="s">
        <v>302</v>
      </c>
      <c r="AA107" s="93" t="s">
        <v>193</v>
      </c>
      <c r="AB107" s="93" t="s">
        <v>389</v>
      </c>
      <c r="AC107" s="93" t="s">
        <v>393</v>
      </c>
    </row>
    <row r="108" spans="4:29" hidden="1" outlineLevel="1" x14ac:dyDescent="0.2">
      <c r="D108" s="27" t="s">
        <v>392</v>
      </c>
      <c r="E108" s="96" t="str">
        <f t="shared" ref="E108:E131" si="21">IF(ISERROR(VLOOKUP(J108,$C$4:$AI$43,33,FALSE)),"00",VLOOKUP(J108,$C$4:$AI$43,33,FALSE))</f>
        <v>00</v>
      </c>
      <c r="F108" s="97" t="str">
        <f t="shared" ref="F108:F131" si="22">IF(ISERROR(VLOOKUP(K108,$C$4:$AI$43,33,FALSE)),"00",VLOOKUP(K108,$C$4:$AI$43,33,FALSE))</f>
        <v>00</v>
      </c>
      <c r="G108" s="97" t="str">
        <f t="shared" ref="G108:G131" si="23">IF(ISERROR(VLOOKUP(L108,$C$4:$AI$43,33,FALSE)),"00",VLOOKUP(L108,$C$4:$AI$43,33,FALSE))</f>
        <v>00</v>
      </c>
      <c r="H108" s="98" t="str">
        <f t="shared" ref="H108:H131" si="24">IF(ISERROR(VLOOKUP(M108,$C$4:$AI$43,33,FALSE)),"00",VLOOKUP(M108,$C$4:$AI$43,33,FALSE))</f>
        <v>00</v>
      </c>
      <c r="J108" s="90" t="s">
        <v>91</v>
      </c>
      <c r="K108" s="90" t="s">
        <v>92</v>
      </c>
      <c r="L108" s="90" t="s">
        <v>93</v>
      </c>
      <c r="M108" s="106" t="s">
        <v>94</v>
      </c>
      <c r="Z108" s="27" t="s">
        <v>303</v>
      </c>
      <c r="AA108" s="93" t="s">
        <v>194</v>
      </c>
      <c r="AB108" s="93"/>
      <c r="AC108" s="93" t="s">
        <v>394</v>
      </c>
    </row>
    <row r="109" spans="4:29" hidden="1" outlineLevel="1" x14ac:dyDescent="0.2">
      <c r="E109" s="100" t="str">
        <f t="shared" si="21"/>
        <v>00</v>
      </c>
      <c r="F109" s="101" t="str">
        <f t="shared" si="22"/>
        <v>00</v>
      </c>
      <c r="G109" s="101" t="str">
        <f t="shared" si="23"/>
        <v>00</v>
      </c>
      <c r="H109" s="107" t="str">
        <f t="shared" si="24"/>
        <v>00</v>
      </c>
      <c r="J109" s="90" t="s">
        <v>95</v>
      </c>
      <c r="K109" s="90" t="s">
        <v>96</v>
      </c>
      <c r="L109" s="90" t="s">
        <v>97</v>
      </c>
      <c r="M109" s="106" t="s">
        <v>98</v>
      </c>
      <c r="Z109" s="27" t="s">
        <v>304</v>
      </c>
      <c r="AA109" s="93" t="s">
        <v>350</v>
      </c>
      <c r="AB109" s="93" t="s">
        <v>390</v>
      </c>
      <c r="AC109" s="93" t="s">
        <v>395</v>
      </c>
    </row>
    <row r="110" spans="4:29" hidden="1" outlineLevel="1" x14ac:dyDescent="0.2">
      <c r="E110" s="100" t="str">
        <f t="shared" si="21"/>
        <v>02</v>
      </c>
      <c r="F110" s="101" t="str">
        <f t="shared" si="22"/>
        <v>00</v>
      </c>
      <c r="G110" s="101" t="str">
        <f t="shared" si="23"/>
        <v>00</v>
      </c>
      <c r="H110" s="107" t="str">
        <f t="shared" si="24"/>
        <v>00</v>
      </c>
      <c r="J110" s="90" t="s">
        <v>99</v>
      </c>
      <c r="K110" s="90" t="s">
        <v>100</v>
      </c>
      <c r="L110" s="90" t="s">
        <v>90</v>
      </c>
      <c r="M110" s="106" t="s">
        <v>101</v>
      </c>
      <c r="Z110" s="27" t="s">
        <v>305</v>
      </c>
      <c r="AA110" s="93" t="s">
        <v>351</v>
      </c>
      <c r="AB110" s="93"/>
      <c r="AC110" s="93" t="s">
        <v>396</v>
      </c>
    </row>
    <row r="111" spans="4:29" hidden="1" outlineLevel="1" x14ac:dyDescent="0.2">
      <c r="E111" s="100" t="str">
        <f t="shared" si="21"/>
        <v>00</v>
      </c>
      <c r="F111" s="101" t="str">
        <f t="shared" si="22"/>
        <v>00</v>
      </c>
      <c r="G111" s="101" t="str">
        <f t="shared" si="23"/>
        <v>00</v>
      </c>
      <c r="H111" s="107" t="str">
        <f t="shared" si="24"/>
        <v>00</v>
      </c>
      <c r="J111" s="90" t="s">
        <v>102</v>
      </c>
      <c r="K111" s="90" t="s">
        <v>103</v>
      </c>
      <c r="L111" s="90" t="s">
        <v>104</v>
      </c>
      <c r="M111" s="106" t="s">
        <v>105</v>
      </c>
      <c r="Z111" s="27" t="s">
        <v>306</v>
      </c>
      <c r="AA111" s="93" t="s">
        <v>352</v>
      </c>
      <c r="AB111" s="93" t="s">
        <v>429</v>
      </c>
      <c r="AC111" s="93" t="s">
        <v>452</v>
      </c>
    </row>
    <row r="112" spans="4:29" hidden="1" outlineLevel="1" x14ac:dyDescent="0.2">
      <c r="E112" s="100" t="str">
        <f t="shared" si="21"/>
        <v>00</v>
      </c>
      <c r="F112" s="101" t="str">
        <f t="shared" si="22"/>
        <v>02</v>
      </c>
      <c r="G112" s="101" t="str">
        <f t="shared" si="23"/>
        <v>00</v>
      </c>
      <c r="H112" s="107" t="str">
        <f t="shared" si="24"/>
        <v>00</v>
      </c>
      <c r="J112" s="108" t="str">
        <f t="shared" ref="J112:M113" si="25">"1"&amp;RIGHT(J108,1)</f>
        <v>10</v>
      </c>
      <c r="K112" s="108" t="str">
        <f t="shared" si="25"/>
        <v>11</v>
      </c>
      <c r="L112" s="108" t="str">
        <f t="shared" si="25"/>
        <v>12</v>
      </c>
      <c r="M112" s="108" t="str">
        <f t="shared" si="25"/>
        <v>13</v>
      </c>
      <c r="Z112" s="27" t="s">
        <v>307</v>
      </c>
      <c r="AA112" s="93" t="s">
        <v>353</v>
      </c>
      <c r="AB112" s="93"/>
      <c r="AC112" s="93" t="s">
        <v>453</v>
      </c>
    </row>
    <row r="113" spans="5:29" hidden="1" outlineLevel="1" x14ac:dyDescent="0.2">
      <c r="E113" s="100" t="str">
        <f t="shared" si="21"/>
        <v>00</v>
      </c>
      <c r="F113" s="101" t="str">
        <f t="shared" si="22"/>
        <v>02</v>
      </c>
      <c r="G113" s="101" t="str">
        <f t="shared" si="23"/>
        <v>00</v>
      </c>
      <c r="H113" s="107" t="str">
        <f t="shared" si="24"/>
        <v>00</v>
      </c>
      <c r="J113" s="108" t="str">
        <f t="shared" si="25"/>
        <v>14</v>
      </c>
      <c r="K113" s="108" t="str">
        <f t="shared" si="25"/>
        <v>15</v>
      </c>
      <c r="L113" s="108" t="str">
        <f t="shared" si="25"/>
        <v>16</v>
      </c>
      <c r="M113" s="108" t="str">
        <f t="shared" si="25"/>
        <v>17</v>
      </c>
      <c r="Z113" s="27" t="s">
        <v>308</v>
      </c>
      <c r="AA113" s="93" t="s">
        <v>354</v>
      </c>
      <c r="AB113" s="93" t="s">
        <v>430</v>
      </c>
      <c r="AC113" s="93" t="s">
        <v>454</v>
      </c>
    </row>
    <row r="114" spans="5:29" hidden="1" outlineLevel="1" x14ac:dyDescent="0.2">
      <c r="E114" s="100" t="str">
        <f t="shared" si="21"/>
        <v>00</v>
      </c>
      <c r="F114" s="101" t="str">
        <f t="shared" si="22"/>
        <v>00</v>
      </c>
      <c r="G114" s="101" t="str">
        <f t="shared" si="23"/>
        <v>00</v>
      </c>
      <c r="H114" s="107" t="str">
        <f t="shared" si="24"/>
        <v>00</v>
      </c>
      <c r="J114" s="108" t="str">
        <f t="shared" ref="J114:M115" si="26">"1"&amp;RIGHT(J110,1)</f>
        <v>18</v>
      </c>
      <c r="K114" s="108" t="str">
        <f t="shared" si="26"/>
        <v>19</v>
      </c>
      <c r="L114" s="108" t="str">
        <f t="shared" si="26"/>
        <v>1A</v>
      </c>
      <c r="M114" s="108" t="str">
        <f t="shared" si="26"/>
        <v>1B</v>
      </c>
      <c r="Z114" s="27" t="s">
        <v>309</v>
      </c>
      <c r="AA114" s="93" t="s">
        <v>355</v>
      </c>
      <c r="AB114" s="93"/>
      <c r="AC114" s="93" t="s">
        <v>455</v>
      </c>
    </row>
    <row r="115" spans="5:29" hidden="1" outlineLevel="1" x14ac:dyDescent="0.2">
      <c r="E115" s="100" t="str">
        <f t="shared" si="21"/>
        <v>00</v>
      </c>
      <c r="F115" s="101" t="str">
        <f t="shared" si="22"/>
        <v>00</v>
      </c>
      <c r="G115" s="101" t="str">
        <f t="shared" si="23"/>
        <v>00</v>
      </c>
      <c r="H115" s="107" t="str">
        <f t="shared" si="24"/>
        <v>00</v>
      </c>
      <c r="J115" s="108" t="str">
        <f t="shared" si="26"/>
        <v>1C</v>
      </c>
      <c r="K115" s="108" t="str">
        <f t="shared" si="26"/>
        <v>1D</v>
      </c>
      <c r="L115" s="108" t="str">
        <f t="shared" si="26"/>
        <v>1E</v>
      </c>
      <c r="M115" s="108" t="str">
        <f t="shared" si="26"/>
        <v>1F</v>
      </c>
      <c r="Z115" s="27" t="s">
        <v>310</v>
      </c>
      <c r="AA115" s="93" t="s">
        <v>356</v>
      </c>
      <c r="AB115" s="93" t="s">
        <v>431</v>
      </c>
      <c r="AC115" s="93" t="s">
        <v>456</v>
      </c>
    </row>
    <row r="116" spans="5:29" hidden="1" outlineLevel="1" x14ac:dyDescent="0.2">
      <c r="E116" s="100" t="str">
        <f t="shared" si="21"/>
        <v>00</v>
      </c>
      <c r="F116" s="101" t="str">
        <f t="shared" si="22"/>
        <v>00</v>
      </c>
      <c r="G116" s="101" t="str">
        <f t="shared" si="23"/>
        <v>00</v>
      </c>
      <c r="H116" s="107" t="str">
        <f t="shared" si="24"/>
        <v>00</v>
      </c>
      <c r="J116" s="108" t="str">
        <f t="shared" ref="J116:M117" si="27">"2"&amp;RIGHT(J112,1)</f>
        <v>20</v>
      </c>
      <c r="K116" s="108" t="str">
        <f t="shared" si="27"/>
        <v>21</v>
      </c>
      <c r="L116" s="108" t="str">
        <f t="shared" si="27"/>
        <v>22</v>
      </c>
      <c r="M116" s="108" t="str">
        <f t="shared" si="27"/>
        <v>23</v>
      </c>
      <c r="Z116" s="27" t="s">
        <v>311</v>
      </c>
      <c r="AA116" s="93" t="s">
        <v>357</v>
      </c>
      <c r="AB116" s="93"/>
      <c r="AC116" s="93" t="s">
        <v>457</v>
      </c>
    </row>
    <row r="117" spans="5:29" hidden="1" outlineLevel="1" x14ac:dyDescent="0.2">
      <c r="E117" s="100" t="str">
        <f t="shared" si="21"/>
        <v>00</v>
      </c>
      <c r="F117" s="101" t="str">
        <f t="shared" si="22"/>
        <v>00</v>
      </c>
      <c r="G117" s="101" t="str">
        <f t="shared" si="23"/>
        <v>00</v>
      </c>
      <c r="H117" s="107" t="str">
        <f t="shared" si="24"/>
        <v>00</v>
      </c>
      <c r="J117" s="108" t="str">
        <f t="shared" si="27"/>
        <v>24</v>
      </c>
      <c r="K117" s="108" t="str">
        <f t="shared" si="27"/>
        <v>25</v>
      </c>
      <c r="L117" s="108" t="str">
        <f t="shared" si="27"/>
        <v>26</v>
      </c>
      <c r="M117" s="108" t="str">
        <f t="shared" si="27"/>
        <v>27</v>
      </c>
      <c r="Z117" s="27" t="s">
        <v>312</v>
      </c>
      <c r="AA117" s="93" t="s">
        <v>358</v>
      </c>
      <c r="AB117" s="93" t="s">
        <v>432</v>
      </c>
      <c r="AC117" s="93" t="s">
        <v>458</v>
      </c>
    </row>
    <row r="118" spans="5:29" hidden="1" outlineLevel="1" x14ac:dyDescent="0.2">
      <c r="E118" s="100" t="str">
        <f t="shared" si="21"/>
        <v>00</v>
      </c>
      <c r="F118" s="101" t="str">
        <f t="shared" si="22"/>
        <v>00</v>
      </c>
      <c r="G118" s="101" t="str">
        <f t="shared" si="23"/>
        <v>00</v>
      </c>
      <c r="H118" s="107" t="str">
        <f t="shared" si="24"/>
        <v>00</v>
      </c>
      <c r="J118" s="108" t="str">
        <f t="shared" ref="J118:M119" si="28">"2"&amp;RIGHT(J114,1)</f>
        <v>28</v>
      </c>
      <c r="K118" s="108" t="str">
        <f t="shared" si="28"/>
        <v>29</v>
      </c>
      <c r="L118" s="108" t="str">
        <f t="shared" si="28"/>
        <v>2A</v>
      </c>
      <c r="M118" s="108" t="str">
        <f t="shared" si="28"/>
        <v>2B</v>
      </c>
      <c r="Z118" s="27" t="s">
        <v>313</v>
      </c>
      <c r="AA118" s="93" t="s">
        <v>359</v>
      </c>
      <c r="AB118" s="93"/>
      <c r="AC118" s="93" t="s">
        <v>459</v>
      </c>
    </row>
    <row r="119" spans="5:29" hidden="1" outlineLevel="1" x14ac:dyDescent="0.2">
      <c r="E119" s="100" t="str">
        <f t="shared" si="21"/>
        <v>00</v>
      </c>
      <c r="F119" s="101" t="str">
        <f t="shared" si="22"/>
        <v>00</v>
      </c>
      <c r="G119" s="101" t="str">
        <f t="shared" si="23"/>
        <v>00</v>
      </c>
      <c r="H119" s="107" t="str">
        <f t="shared" si="24"/>
        <v>00</v>
      </c>
      <c r="J119" s="108" t="str">
        <f t="shared" si="28"/>
        <v>2C</v>
      </c>
      <c r="K119" s="108" t="str">
        <f t="shared" si="28"/>
        <v>2D</v>
      </c>
      <c r="L119" s="108" t="str">
        <f t="shared" si="28"/>
        <v>2E</v>
      </c>
      <c r="M119" s="108" t="str">
        <f t="shared" si="28"/>
        <v>2F</v>
      </c>
      <c r="Z119" s="27" t="s">
        <v>314</v>
      </c>
      <c r="AA119" s="93" t="s">
        <v>360</v>
      </c>
      <c r="AB119" s="93" t="s">
        <v>123</v>
      </c>
      <c r="AC119" s="93" t="s">
        <v>460</v>
      </c>
    </row>
    <row r="120" spans="5:29" hidden="1" outlineLevel="1" x14ac:dyDescent="0.2">
      <c r="E120" s="100" t="str">
        <f t="shared" si="21"/>
        <v>00</v>
      </c>
      <c r="F120" s="101" t="str">
        <f t="shared" si="22"/>
        <v>00</v>
      </c>
      <c r="G120" s="101" t="str">
        <f t="shared" si="23"/>
        <v>00</v>
      </c>
      <c r="H120" s="107" t="str">
        <f t="shared" si="24"/>
        <v>00</v>
      </c>
      <c r="J120" s="108" t="str">
        <f t="shared" ref="J120:M121" si="29">"3"&amp;RIGHT(J116,1)</f>
        <v>30</v>
      </c>
      <c r="K120" s="108" t="str">
        <f t="shared" si="29"/>
        <v>31</v>
      </c>
      <c r="L120" s="108" t="str">
        <f t="shared" si="29"/>
        <v>32</v>
      </c>
      <c r="M120" s="108" t="str">
        <f t="shared" si="29"/>
        <v>33</v>
      </c>
      <c r="Z120" s="27" t="s">
        <v>315</v>
      </c>
      <c r="AA120" s="93" t="s">
        <v>361</v>
      </c>
      <c r="AB120" s="93"/>
      <c r="AC120" s="93" t="s">
        <v>461</v>
      </c>
    </row>
    <row r="121" spans="5:29" hidden="1" outlineLevel="1" x14ac:dyDescent="0.2">
      <c r="E121" s="100" t="str">
        <f t="shared" si="21"/>
        <v>00</v>
      </c>
      <c r="F121" s="101" t="str">
        <f t="shared" si="22"/>
        <v>00</v>
      </c>
      <c r="G121" s="101" t="str">
        <f t="shared" si="23"/>
        <v>00</v>
      </c>
      <c r="H121" s="107" t="str">
        <f t="shared" si="24"/>
        <v>00</v>
      </c>
      <c r="J121" s="108" t="str">
        <f t="shared" si="29"/>
        <v>34</v>
      </c>
      <c r="K121" s="108" t="str">
        <f t="shared" si="29"/>
        <v>35</v>
      </c>
      <c r="L121" s="108" t="str">
        <f t="shared" si="29"/>
        <v>36</v>
      </c>
      <c r="M121" s="108" t="str">
        <f t="shared" si="29"/>
        <v>37</v>
      </c>
      <c r="Z121" s="27" t="s">
        <v>316</v>
      </c>
      <c r="AA121" s="93" t="s">
        <v>362</v>
      </c>
      <c r="AB121" s="93" t="s">
        <v>433</v>
      </c>
      <c r="AC121" s="93" t="s">
        <v>125</v>
      </c>
    </row>
    <row r="122" spans="5:29" hidden="1" outlineLevel="1" x14ac:dyDescent="0.2">
      <c r="E122" s="100" t="str">
        <f t="shared" si="21"/>
        <v>00</v>
      </c>
      <c r="F122" s="101" t="str">
        <f t="shared" si="22"/>
        <v>00</v>
      </c>
      <c r="G122" s="101" t="str">
        <f t="shared" si="23"/>
        <v>00</v>
      </c>
      <c r="H122" s="107" t="str">
        <f t="shared" si="24"/>
        <v>00</v>
      </c>
      <c r="J122" s="108" t="str">
        <f t="shared" ref="J122:M123" si="30">"3"&amp;RIGHT(J118,1)</f>
        <v>38</v>
      </c>
      <c r="K122" s="108" t="str">
        <f t="shared" si="30"/>
        <v>39</v>
      </c>
      <c r="L122" s="108" t="str">
        <f t="shared" si="30"/>
        <v>3A</v>
      </c>
      <c r="M122" s="108" t="str">
        <f t="shared" si="30"/>
        <v>3B</v>
      </c>
      <c r="Z122" s="27" t="s">
        <v>317</v>
      </c>
      <c r="AA122" s="93" t="s">
        <v>363</v>
      </c>
      <c r="AB122" s="93"/>
      <c r="AC122" s="93" t="s">
        <v>126</v>
      </c>
    </row>
    <row r="123" spans="5:29" hidden="1" outlineLevel="1" x14ac:dyDescent="0.2">
      <c r="E123" s="100" t="str">
        <f t="shared" si="21"/>
        <v>00</v>
      </c>
      <c r="F123" s="101" t="str">
        <f t="shared" si="22"/>
        <v>00</v>
      </c>
      <c r="G123" s="101" t="str">
        <f t="shared" si="23"/>
        <v>00</v>
      </c>
      <c r="H123" s="107" t="str">
        <f t="shared" si="24"/>
        <v>00</v>
      </c>
      <c r="J123" s="108" t="str">
        <f t="shared" si="30"/>
        <v>3C</v>
      </c>
      <c r="K123" s="108" t="str">
        <f t="shared" si="30"/>
        <v>3D</v>
      </c>
      <c r="L123" s="108" t="str">
        <f t="shared" si="30"/>
        <v>3E</v>
      </c>
      <c r="M123" s="108" t="str">
        <f t="shared" si="30"/>
        <v>3F</v>
      </c>
      <c r="Z123" s="27" t="s">
        <v>318</v>
      </c>
      <c r="AA123" s="93" t="s">
        <v>364</v>
      </c>
      <c r="AB123" s="93" t="s">
        <v>434</v>
      </c>
      <c r="AC123" s="93" t="s">
        <v>127</v>
      </c>
    </row>
    <row r="124" spans="5:29" hidden="1" outlineLevel="1" x14ac:dyDescent="0.2">
      <c r="E124" s="100" t="str">
        <f t="shared" si="21"/>
        <v>00</v>
      </c>
      <c r="F124" s="101" t="str">
        <f t="shared" si="22"/>
        <v>00</v>
      </c>
      <c r="G124" s="101" t="str">
        <f t="shared" si="23"/>
        <v>00</v>
      </c>
      <c r="H124" s="107" t="str">
        <f t="shared" si="24"/>
        <v>00</v>
      </c>
      <c r="J124" s="108" t="str">
        <f t="shared" ref="J124:M125" si="31">"4"&amp;RIGHT(J120,1)</f>
        <v>40</v>
      </c>
      <c r="K124" s="108" t="str">
        <f t="shared" si="31"/>
        <v>41</v>
      </c>
      <c r="L124" s="108" t="str">
        <f t="shared" si="31"/>
        <v>42</v>
      </c>
      <c r="M124" s="108" t="str">
        <f t="shared" si="31"/>
        <v>43</v>
      </c>
      <c r="Z124" s="27" t="s">
        <v>319</v>
      </c>
      <c r="AA124" s="93" t="s">
        <v>365</v>
      </c>
      <c r="AB124" s="93"/>
      <c r="AC124" s="93" t="s">
        <v>128</v>
      </c>
    </row>
    <row r="125" spans="5:29" hidden="1" outlineLevel="1" x14ac:dyDescent="0.2">
      <c r="E125" s="100" t="str">
        <f t="shared" si="21"/>
        <v>00</v>
      </c>
      <c r="F125" s="101" t="str">
        <f t="shared" si="22"/>
        <v>00</v>
      </c>
      <c r="G125" s="101" t="str">
        <f t="shared" si="23"/>
        <v>00</v>
      </c>
      <c r="H125" s="107" t="str">
        <f t="shared" si="24"/>
        <v>00</v>
      </c>
      <c r="J125" s="108" t="str">
        <f t="shared" si="31"/>
        <v>44</v>
      </c>
      <c r="K125" s="108" t="str">
        <f t="shared" si="31"/>
        <v>45</v>
      </c>
      <c r="L125" s="108" t="str">
        <f t="shared" si="31"/>
        <v>46</v>
      </c>
      <c r="M125" s="108" t="str">
        <f t="shared" si="31"/>
        <v>47</v>
      </c>
      <c r="Z125" s="27" t="s">
        <v>320</v>
      </c>
      <c r="AA125" s="93" t="s">
        <v>366</v>
      </c>
      <c r="AB125" s="93" t="s">
        <v>124</v>
      </c>
      <c r="AC125" s="93" t="s">
        <v>129</v>
      </c>
    </row>
    <row r="126" spans="5:29" hidden="1" outlineLevel="1" x14ac:dyDescent="0.2">
      <c r="E126" s="100" t="str">
        <f t="shared" si="21"/>
        <v>00</v>
      </c>
      <c r="F126" s="101" t="str">
        <f t="shared" si="22"/>
        <v>00</v>
      </c>
      <c r="G126" s="101" t="str">
        <f t="shared" si="23"/>
        <v>00</v>
      </c>
      <c r="H126" s="109" t="str">
        <f t="shared" si="24"/>
        <v>01</v>
      </c>
      <c r="J126" s="108" t="str">
        <f t="shared" ref="J126:M127" si="32">"4"&amp;RIGHT(J122,1)</f>
        <v>48</v>
      </c>
      <c r="K126" s="108" t="str">
        <f t="shared" si="32"/>
        <v>49</v>
      </c>
      <c r="L126" s="108" t="str">
        <f t="shared" si="32"/>
        <v>4A</v>
      </c>
      <c r="M126" s="108" t="str">
        <f t="shared" si="32"/>
        <v>4B</v>
      </c>
      <c r="Z126" s="27" t="s">
        <v>321</v>
      </c>
      <c r="AA126" s="93" t="s">
        <v>367</v>
      </c>
      <c r="AB126" s="93"/>
      <c r="AC126" s="93" t="s">
        <v>130</v>
      </c>
    </row>
    <row r="127" spans="5:29" hidden="1" outlineLevel="1" x14ac:dyDescent="0.2">
      <c r="E127" s="110" t="str">
        <f t="shared" si="21"/>
        <v>02</v>
      </c>
      <c r="F127" s="111" t="str">
        <f t="shared" si="22"/>
        <v>03</v>
      </c>
      <c r="G127" s="111" t="str">
        <f t="shared" si="23"/>
        <v>04</v>
      </c>
      <c r="H127" s="109" t="str">
        <f t="shared" si="24"/>
        <v>05</v>
      </c>
      <c r="J127" s="108" t="str">
        <f t="shared" si="32"/>
        <v>4C</v>
      </c>
      <c r="K127" s="108" t="str">
        <f t="shared" si="32"/>
        <v>4D</v>
      </c>
      <c r="L127" s="108" t="str">
        <f t="shared" si="32"/>
        <v>4E</v>
      </c>
      <c r="M127" s="108" t="str">
        <f t="shared" si="32"/>
        <v>4F</v>
      </c>
      <c r="Z127" s="27" t="s">
        <v>322</v>
      </c>
      <c r="AA127" s="93" t="s">
        <v>368</v>
      </c>
      <c r="AB127" s="93" t="s">
        <v>435</v>
      </c>
      <c r="AC127" s="93" t="s">
        <v>131</v>
      </c>
    </row>
    <row r="128" spans="5:29" hidden="1" outlineLevel="1" x14ac:dyDescent="0.2">
      <c r="E128" s="110" t="str">
        <f t="shared" si="21"/>
        <v>06</v>
      </c>
      <c r="F128" s="111" t="str">
        <f t="shared" si="22"/>
        <v>07</v>
      </c>
      <c r="G128" s="111" t="str">
        <f t="shared" si="23"/>
        <v>08</v>
      </c>
      <c r="H128" s="109" t="str">
        <f t="shared" si="24"/>
        <v>09</v>
      </c>
      <c r="J128" s="108" t="str">
        <f t="shared" ref="J128:M129" si="33">"5"&amp;RIGHT(J124,1)</f>
        <v>50</v>
      </c>
      <c r="K128" s="108" t="str">
        <f t="shared" si="33"/>
        <v>51</v>
      </c>
      <c r="L128" s="108" t="str">
        <f t="shared" si="33"/>
        <v>52</v>
      </c>
      <c r="M128" s="108" t="str">
        <f t="shared" si="33"/>
        <v>53</v>
      </c>
      <c r="Z128" s="27" t="s">
        <v>323</v>
      </c>
      <c r="AA128" s="93" t="s">
        <v>368</v>
      </c>
      <c r="AB128" s="93"/>
      <c r="AC128" s="93" t="s">
        <v>132</v>
      </c>
    </row>
    <row r="129" spans="4:29" hidden="1" outlineLevel="1" x14ac:dyDescent="0.2">
      <c r="E129" s="110" t="str">
        <f t="shared" si="21"/>
        <v>0A</v>
      </c>
      <c r="F129" s="111" t="str">
        <f t="shared" si="22"/>
        <v>0B</v>
      </c>
      <c r="G129" s="111" t="str">
        <f t="shared" si="23"/>
        <v>0C</v>
      </c>
      <c r="H129" s="109" t="str">
        <f t="shared" si="24"/>
        <v>0D</v>
      </c>
      <c r="J129" s="108" t="str">
        <f t="shared" si="33"/>
        <v>54</v>
      </c>
      <c r="K129" s="108" t="str">
        <f t="shared" si="33"/>
        <v>55</v>
      </c>
      <c r="L129" s="108" t="str">
        <f t="shared" si="33"/>
        <v>56</v>
      </c>
      <c r="M129" s="108" t="str">
        <f t="shared" si="33"/>
        <v>57</v>
      </c>
      <c r="Z129" s="27" t="s">
        <v>324</v>
      </c>
      <c r="AA129" s="93" t="s">
        <v>369</v>
      </c>
      <c r="AB129" s="93" t="s">
        <v>436</v>
      </c>
      <c r="AC129" s="93" t="s">
        <v>133</v>
      </c>
    </row>
    <row r="130" spans="4:29" hidden="1" outlineLevel="1" x14ac:dyDescent="0.2">
      <c r="E130" s="110" t="str">
        <f t="shared" si="21"/>
        <v>0E</v>
      </c>
      <c r="F130" s="111" t="str">
        <f t="shared" si="22"/>
        <v>0F</v>
      </c>
      <c r="G130" s="101" t="str">
        <f t="shared" si="23"/>
        <v>10</v>
      </c>
      <c r="H130" s="107" t="str">
        <f t="shared" si="24"/>
        <v>11</v>
      </c>
      <c r="J130" s="108" t="str">
        <f t="shared" ref="J130:M131" si="34">"5"&amp;RIGHT(J126,1)</f>
        <v>58</v>
      </c>
      <c r="K130" s="108" t="str">
        <f t="shared" si="34"/>
        <v>59</v>
      </c>
      <c r="L130" s="108" t="str">
        <f t="shared" si="34"/>
        <v>5A</v>
      </c>
      <c r="M130" s="108" t="str">
        <f t="shared" si="34"/>
        <v>5B</v>
      </c>
      <c r="Z130" s="27" t="s">
        <v>325</v>
      </c>
      <c r="AA130" s="93" t="s">
        <v>370</v>
      </c>
      <c r="AB130" s="93"/>
      <c r="AC130" s="93">
        <v>53</v>
      </c>
    </row>
    <row r="131" spans="4:29" ht="13.5" hidden="1" outlineLevel="1" thickBot="1" x14ac:dyDescent="0.25">
      <c r="E131" s="103" t="str">
        <f t="shared" si="21"/>
        <v>12</v>
      </c>
      <c r="F131" s="104" t="str">
        <f t="shared" si="22"/>
        <v>13</v>
      </c>
      <c r="G131" s="104" t="str">
        <f t="shared" si="23"/>
        <v>00</v>
      </c>
      <c r="H131" s="112" t="str">
        <f t="shared" si="24"/>
        <v>00</v>
      </c>
      <c r="J131" s="108" t="str">
        <f t="shared" si="34"/>
        <v>5C</v>
      </c>
      <c r="K131" s="108" t="str">
        <f t="shared" si="34"/>
        <v>5D</v>
      </c>
      <c r="L131" s="108" t="str">
        <f t="shared" si="34"/>
        <v>5E</v>
      </c>
      <c r="M131" s="108" t="str">
        <f t="shared" si="34"/>
        <v>5F</v>
      </c>
    </row>
    <row r="132" spans="4:29" hidden="1" outlineLevel="1" x14ac:dyDescent="0.2">
      <c r="Z132" s="27" t="s">
        <v>705</v>
      </c>
    </row>
    <row r="133" spans="4:29" hidden="1" outlineLevel="1" x14ac:dyDescent="0.2">
      <c r="D133" s="27" t="s">
        <v>391</v>
      </c>
      <c r="E133" s="113" t="str">
        <f t="shared" ref="E133:E176" si="35">IF(ISERROR(VLOOKUP(J133,$D$4:$AJ$43,32,FALSE)),"FF",VLOOKUP(J133,$D$4:$AJ$43,32,FALSE))</f>
        <v>FF</v>
      </c>
      <c r="F133" s="114" t="str">
        <f t="shared" ref="F133:F176" si="36">IF(ISERROR(VLOOKUP(K133,$D$4:$AJ$43,32,FALSE)),"FF",VLOOKUP(K133,$D$4:$AJ$43,32,FALSE))</f>
        <v>FF</v>
      </c>
      <c r="G133" s="114" t="str">
        <f t="shared" ref="G133:G176" si="37">IF(ISERROR(VLOOKUP(L133,$D$4:$AJ$43,32,FALSE)),"FF",VLOOKUP(L133,$D$4:$AJ$43,32,FALSE))</f>
        <v>FF</v>
      </c>
      <c r="H133" s="115" t="str">
        <f t="shared" ref="H133:H176" si="38">IF(ISERROR(VLOOKUP(M133,$D$4:$AJ$43,32,FALSE)),"FF",VLOOKUP(M133,$D$4:$AJ$43,32,FALSE))</f>
        <v>FF</v>
      </c>
      <c r="J133" s="90" t="s">
        <v>91</v>
      </c>
      <c r="K133" s="90" t="s">
        <v>92</v>
      </c>
      <c r="L133" s="90" t="s">
        <v>93</v>
      </c>
      <c r="M133" s="106" t="s">
        <v>94</v>
      </c>
      <c r="Z133" s="27" t="s">
        <v>257</v>
      </c>
      <c r="AA133" s="27" t="s">
        <v>92</v>
      </c>
      <c r="AB133" s="90" t="s">
        <v>91</v>
      </c>
    </row>
    <row r="134" spans="4:29" hidden="1" outlineLevel="1" x14ac:dyDescent="0.2">
      <c r="E134" s="116" t="str">
        <f t="shared" si="35"/>
        <v>FF</v>
      </c>
      <c r="F134" s="117" t="str">
        <f t="shared" si="36"/>
        <v>00</v>
      </c>
      <c r="G134" s="118" t="str">
        <f t="shared" si="37"/>
        <v>01</v>
      </c>
      <c r="H134" s="119" t="str">
        <f t="shared" si="38"/>
        <v>02</v>
      </c>
      <c r="J134" s="90" t="s">
        <v>95</v>
      </c>
      <c r="K134" s="90" t="s">
        <v>96</v>
      </c>
      <c r="L134" s="90" t="s">
        <v>97</v>
      </c>
      <c r="M134" s="106" t="s">
        <v>98</v>
      </c>
      <c r="Z134" s="27" t="s">
        <v>258</v>
      </c>
      <c r="AA134" s="27" t="s">
        <v>93</v>
      </c>
      <c r="AB134" s="27" t="s">
        <v>92</v>
      </c>
    </row>
    <row r="135" spans="4:29" hidden="1" outlineLevel="1" x14ac:dyDescent="0.2">
      <c r="E135" s="120" t="str">
        <f t="shared" si="35"/>
        <v>03</v>
      </c>
      <c r="F135" s="118" t="str">
        <f t="shared" si="36"/>
        <v>04</v>
      </c>
      <c r="G135" s="118" t="str">
        <f t="shared" si="37"/>
        <v>05</v>
      </c>
      <c r="H135" s="119" t="str">
        <f t="shared" si="38"/>
        <v>06</v>
      </c>
      <c r="J135" s="90" t="s">
        <v>99</v>
      </c>
      <c r="K135" s="90" t="s">
        <v>100</v>
      </c>
      <c r="L135" s="90" t="s">
        <v>90</v>
      </c>
      <c r="M135" s="106" t="s">
        <v>101</v>
      </c>
      <c r="Z135" s="27" t="s">
        <v>259</v>
      </c>
      <c r="AA135" s="27" t="s">
        <v>94</v>
      </c>
      <c r="AB135" s="27" t="s">
        <v>93</v>
      </c>
    </row>
    <row r="136" spans="4:29" hidden="1" outlineLevel="1" x14ac:dyDescent="0.2">
      <c r="E136" s="120" t="str">
        <f t="shared" si="35"/>
        <v>07</v>
      </c>
      <c r="F136" s="118" t="str">
        <f t="shared" si="36"/>
        <v>08</v>
      </c>
      <c r="G136" s="118" t="str">
        <f t="shared" si="37"/>
        <v>09</v>
      </c>
      <c r="H136" s="119" t="str">
        <f t="shared" si="38"/>
        <v>0A</v>
      </c>
      <c r="J136" s="90" t="s">
        <v>102</v>
      </c>
      <c r="K136" s="90" t="s">
        <v>103</v>
      </c>
      <c r="L136" s="90" t="s">
        <v>104</v>
      </c>
      <c r="M136" s="106" t="s">
        <v>105</v>
      </c>
      <c r="Z136" s="27" t="s">
        <v>260</v>
      </c>
      <c r="AA136" s="27" t="s">
        <v>95</v>
      </c>
      <c r="AB136" s="27" t="s">
        <v>94</v>
      </c>
    </row>
    <row r="137" spans="4:29" hidden="1" outlineLevel="1" x14ac:dyDescent="0.2">
      <c r="E137" s="120" t="str">
        <f t="shared" si="35"/>
        <v>0B</v>
      </c>
      <c r="F137" s="118" t="str">
        <f t="shared" si="36"/>
        <v>0C</v>
      </c>
      <c r="G137" s="118" t="str">
        <f t="shared" si="37"/>
        <v>0D</v>
      </c>
      <c r="H137" s="119" t="str">
        <f t="shared" si="38"/>
        <v>0E</v>
      </c>
      <c r="J137" s="94" t="str">
        <f t="shared" ref="J137:M140" si="39">"1"&amp;RIGHT(J133,1)</f>
        <v>10</v>
      </c>
      <c r="K137" s="94" t="str">
        <f t="shared" si="39"/>
        <v>11</v>
      </c>
      <c r="L137" s="94" t="str">
        <f t="shared" si="39"/>
        <v>12</v>
      </c>
      <c r="M137" s="94" t="str">
        <f t="shared" si="39"/>
        <v>13</v>
      </c>
      <c r="Z137" s="27" t="s">
        <v>261</v>
      </c>
      <c r="AA137" s="27" t="s">
        <v>96</v>
      </c>
      <c r="AB137" s="27" t="s">
        <v>95</v>
      </c>
    </row>
    <row r="138" spans="4:29" hidden="1" outlineLevel="1" x14ac:dyDescent="0.2">
      <c r="E138" s="120" t="str">
        <f t="shared" si="35"/>
        <v>0F</v>
      </c>
      <c r="F138" s="118" t="str">
        <f t="shared" si="36"/>
        <v>10</v>
      </c>
      <c r="G138" s="118" t="str">
        <f t="shared" si="37"/>
        <v>11</v>
      </c>
      <c r="H138" s="119" t="str">
        <f t="shared" si="38"/>
        <v>12</v>
      </c>
      <c r="J138" s="94" t="str">
        <f t="shared" si="39"/>
        <v>14</v>
      </c>
      <c r="K138" s="94" t="str">
        <f t="shared" si="39"/>
        <v>15</v>
      </c>
      <c r="L138" s="94" t="str">
        <f t="shared" si="39"/>
        <v>16</v>
      </c>
      <c r="M138" s="94" t="str">
        <f t="shared" si="39"/>
        <v>17</v>
      </c>
      <c r="Z138" s="27" t="s">
        <v>262</v>
      </c>
      <c r="AA138" s="27" t="s">
        <v>97</v>
      </c>
      <c r="AB138" s="27" t="s">
        <v>96</v>
      </c>
    </row>
    <row r="139" spans="4:29" hidden="1" outlineLevel="1" x14ac:dyDescent="0.2">
      <c r="E139" s="116" t="str">
        <f t="shared" si="35"/>
        <v>13</v>
      </c>
      <c r="F139" s="117" t="str">
        <f t="shared" si="36"/>
        <v>FF</v>
      </c>
      <c r="G139" s="117" t="str">
        <f t="shared" si="37"/>
        <v>FF</v>
      </c>
      <c r="H139" s="121" t="str">
        <f t="shared" si="38"/>
        <v>FF</v>
      </c>
      <c r="J139" s="94" t="str">
        <f t="shared" si="39"/>
        <v>18</v>
      </c>
      <c r="K139" s="94" t="str">
        <f t="shared" si="39"/>
        <v>19</v>
      </c>
      <c r="L139" s="94" t="str">
        <f t="shared" si="39"/>
        <v>1A</v>
      </c>
      <c r="M139" s="94" t="str">
        <f t="shared" si="39"/>
        <v>1B</v>
      </c>
      <c r="Z139" s="27" t="s">
        <v>263</v>
      </c>
      <c r="AA139" s="27" t="s">
        <v>98</v>
      </c>
      <c r="AB139" s="27" t="s">
        <v>97</v>
      </c>
    </row>
    <row r="140" spans="4:29" hidden="1" outlineLevel="1" x14ac:dyDescent="0.2">
      <c r="E140" s="116" t="str">
        <f t="shared" si="35"/>
        <v>FF</v>
      </c>
      <c r="F140" s="117" t="str">
        <f t="shared" si="36"/>
        <v>FF</v>
      </c>
      <c r="G140" s="117" t="str">
        <f t="shared" si="37"/>
        <v>FF</v>
      </c>
      <c r="H140" s="121" t="str">
        <f t="shared" si="38"/>
        <v>FF</v>
      </c>
      <c r="J140" s="94" t="str">
        <f t="shared" si="39"/>
        <v>1C</v>
      </c>
      <c r="K140" s="94" t="str">
        <f t="shared" si="39"/>
        <v>1D</v>
      </c>
      <c r="L140" s="94" t="str">
        <f t="shared" si="39"/>
        <v>1E</v>
      </c>
      <c r="M140" s="94" t="str">
        <f t="shared" si="39"/>
        <v>1F</v>
      </c>
      <c r="Z140" s="27" t="s">
        <v>529</v>
      </c>
      <c r="AA140" s="90" t="s">
        <v>99</v>
      </c>
      <c r="AB140" s="27" t="s">
        <v>98</v>
      </c>
    </row>
    <row r="141" spans="4:29" hidden="1" outlineLevel="1" x14ac:dyDescent="0.2">
      <c r="E141" s="116" t="str">
        <f t="shared" si="35"/>
        <v>FF</v>
      </c>
      <c r="F141" s="117" t="str">
        <f t="shared" si="36"/>
        <v>FF</v>
      </c>
      <c r="G141" s="117" t="str">
        <f t="shared" si="37"/>
        <v>FF</v>
      </c>
      <c r="H141" s="121" t="str">
        <f t="shared" si="38"/>
        <v>FF</v>
      </c>
      <c r="J141" s="94" t="str">
        <f t="shared" ref="J141:M144" si="40">"2"&amp;RIGHT(J137,1)</f>
        <v>20</v>
      </c>
      <c r="K141" s="94" t="str">
        <f t="shared" si="40"/>
        <v>21</v>
      </c>
      <c r="L141" s="94" t="str">
        <f t="shared" si="40"/>
        <v>22</v>
      </c>
      <c r="M141" s="94" t="str">
        <f t="shared" si="40"/>
        <v>23</v>
      </c>
      <c r="Z141" s="95" t="s">
        <v>265</v>
      </c>
      <c r="AA141" s="90" t="s">
        <v>100</v>
      </c>
      <c r="AB141" s="90" t="s">
        <v>99</v>
      </c>
    </row>
    <row r="142" spans="4:29" hidden="1" outlineLevel="1" x14ac:dyDescent="0.2">
      <c r="E142" s="116" t="str">
        <f t="shared" si="35"/>
        <v>FF</v>
      </c>
      <c r="F142" s="117" t="str">
        <f t="shared" si="36"/>
        <v>FF</v>
      </c>
      <c r="G142" s="117" t="str">
        <f t="shared" si="37"/>
        <v>FF</v>
      </c>
      <c r="H142" s="121" t="str">
        <f t="shared" si="38"/>
        <v>02</v>
      </c>
      <c r="J142" s="94" t="str">
        <f t="shared" si="40"/>
        <v>24</v>
      </c>
      <c r="K142" s="94" t="str">
        <f t="shared" si="40"/>
        <v>25</v>
      </c>
      <c r="L142" s="94" t="str">
        <f t="shared" si="40"/>
        <v>26</v>
      </c>
      <c r="M142" s="94" t="str">
        <f t="shared" si="40"/>
        <v>27</v>
      </c>
      <c r="Z142" s="27" t="s">
        <v>266</v>
      </c>
      <c r="AA142" s="27" t="s">
        <v>90</v>
      </c>
      <c r="AB142" s="27" t="s">
        <v>100</v>
      </c>
    </row>
    <row r="143" spans="4:29" hidden="1" outlineLevel="1" x14ac:dyDescent="0.2">
      <c r="E143" s="116" t="str">
        <f t="shared" si="35"/>
        <v>FF</v>
      </c>
      <c r="F143" s="117" t="str">
        <f t="shared" si="36"/>
        <v>FF</v>
      </c>
      <c r="G143" s="117" t="str">
        <f t="shared" si="37"/>
        <v>FF</v>
      </c>
      <c r="H143" s="121" t="str">
        <f t="shared" si="38"/>
        <v>FF</v>
      </c>
      <c r="J143" s="94" t="str">
        <f t="shared" si="40"/>
        <v>28</v>
      </c>
      <c r="K143" s="94" t="str">
        <f t="shared" si="40"/>
        <v>29</v>
      </c>
      <c r="L143" s="94" t="str">
        <f t="shared" si="40"/>
        <v>2A</v>
      </c>
      <c r="M143" s="94" t="str">
        <f t="shared" si="40"/>
        <v>2B</v>
      </c>
      <c r="Z143" s="27" t="s">
        <v>267</v>
      </c>
      <c r="AA143" s="27" t="s">
        <v>101</v>
      </c>
      <c r="AB143" s="27" t="s">
        <v>90</v>
      </c>
    </row>
    <row r="144" spans="4:29" hidden="1" outlineLevel="1" x14ac:dyDescent="0.2">
      <c r="E144" s="116" t="str">
        <f t="shared" si="35"/>
        <v>FF</v>
      </c>
      <c r="F144" s="117" t="str">
        <f t="shared" si="36"/>
        <v>FF</v>
      </c>
      <c r="G144" s="117" t="str">
        <f t="shared" si="37"/>
        <v>FF</v>
      </c>
      <c r="H144" s="121" t="str">
        <f t="shared" si="38"/>
        <v>02</v>
      </c>
      <c r="J144" s="94" t="str">
        <f t="shared" si="40"/>
        <v>2C</v>
      </c>
      <c r="K144" s="94" t="str">
        <f t="shared" si="40"/>
        <v>2D</v>
      </c>
      <c r="L144" s="94" t="str">
        <f t="shared" si="40"/>
        <v>2E</v>
      </c>
      <c r="M144" s="94" t="str">
        <f t="shared" si="40"/>
        <v>2F</v>
      </c>
      <c r="Z144" s="27" t="s">
        <v>268</v>
      </c>
      <c r="AA144" s="27" t="s">
        <v>102</v>
      </c>
      <c r="AB144" s="27" t="s">
        <v>101</v>
      </c>
    </row>
    <row r="145" spans="2:28" hidden="1" outlineLevel="1" x14ac:dyDescent="0.2">
      <c r="E145" s="116" t="str">
        <f t="shared" si="35"/>
        <v>FF</v>
      </c>
      <c r="F145" s="117" t="str">
        <f t="shared" si="36"/>
        <v>FF</v>
      </c>
      <c r="G145" s="117" t="str">
        <f t="shared" si="37"/>
        <v>FF</v>
      </c>
      <c r="H145" s="121" t="str">
        <f t="shared" si="38"/>
        <v>FF</v>
      </c>
      <c r="J145" s="94" t="str">
        <f t="shared" ref="J145:M148" si="41">"3"&amp;RIGHT(J141,1)</f>
        <v>30</v>
      </c>
      <c r="K145" s="94" t="str">
        <f t="shared" si="41"/>
        <v>31</v>
      </c>
      <c r="L145" s="94" t="str">
        <f t="shared" si="41"/>
        <v>32</v>
      </c>
      <c r="M145" s="94" t="str">
        <f t="shared" si="41"/>
        <v>33</v>
      </c>
      <c r="Z145" s="27" t="s">
        <v>269</v>
      </c>
      <c r="AA145" s="27" t="s">
        <v>103</v>
      </c>
      <c r="AB145" s="27" t="s">
        <v>102</v>
      </c>
    </row>
    <row r="146" spans="2:28" hidden="1" outlineLevel="1" x14ac:dyDescent="0.2">
      <c r="E146" s="116" t="str">
        <f t="shared" si="35"/>
        <v>FF</v>
      </c>
      <c r="F146" s="117" t="str">
        <f t="shared" si="36"/>
        <v>FF</v>
      </c>
      <c r="G146" s="117" t="str">
        <f t="shared" si="37"/>
        <v>FF</v>
      </c>
      <c r="H146" s="121" t="str">
        <f t="shared" si="38"/>
        <v>FF</v>
      </c>
      <c r="J146" s="94" t="str">
        <f t="shared" si="41"/>
        <v>34</v>
      </c>
      <c r="K146" s="94" t="str">
        <f t="shared" si="41"/>
        <v>35</v>
      </c>
      <c r="L146" s="94" t="str">
        <f t="shared" si="41"/>
        <v>36</v>
      </c>
      <c r="M146" s="94" t="str">
        <f t="shared" si="41"/>
        <v>37</v>
      </c>
      <c r="Z146" s="27" t="s">
        <v>270</v>
      </c>
      <c r="AA146" s="27" t="s">
        <v>104</v>
      </c>
      <c r="AB146" s="27" t="s">
        <v>103</v>
      </c>
    </row>
    <row r="147" spans="2:28" hidden="1" outlineLevel="1" x14ac:dyDescent="0.2">
      <c r="E147" s="116" t="str">
        <f t="shared" si="35"/>
        <v>FF</v>
      </c>
      <c r="F147" s="117" t="str">
        <f t="shared" si="36"/>
        <v>FF</v>
      </c>
      <c r="G147" s="117" t="str">
        <f t="shared" si="37"/>
        <v>FF</v>
      </c>
      <c r="H147" s="121" t="str">
        <f t="shared" si="38"/>
        <v>FF</v>
      </c>
      <c r="J147" s="94" t="str">
        <f t="shared" si="41"/>
        <v>38</v>
      </c>
      <c r="K147" s="94" t="str">
        <f t="shared" si="41"/>
        <v>39</v>
      </c>
      <c r="L147" s="94" t="str">
        <f t="shared" si="41"/>
        <v>3A</v>
      </c>
      <c r="M147" s="94" t="str">
        <f t="shared" si="41"/>
        <v>3B</v>
      </c>
      <c r="Z147" s="27" t="s">
        <v>271</v>
      </c>
      <c r="AA147" s="27" t="s">
        <v>105</v>
      </c>
      <c r="AB147" s="27" t="s">
        <v>104</v>
      </c>
    </row>
    <row r="148" spans="2:28" hidden="1" outlineLevel="1" x14ac:dyDescent="0.2">
      <c r="E148" s="116" t="str">
        <f t="shared" si="35"/>
        <v>FF</v>
      </c>
      <c r="F148" s="117" t="str">
        <f t="shared" si="36"/>
        <v>FF</v>
      </c>
      <c r="G148" s="117" t="str">
        <f t="shared" si="37"/>
        <v>FF</v>
      </c>
      <c r="H148" s="121" t="str">
        <f t="shared" si="38"/>
        <v>FF</v>
      </c>
      <c r="J148" s="94" t="str">
        <f t="shared" si="41"/>
        <v>3C</v>
      </c>
      <c r="K148" s="94" t="str">
        <f t="shared" si="41"/>
        <v>3D</v>
      </c>
      <c r="L148" s="94" t="str">
        <f t="shared" si="41"/>
        <v>3E</v>
      </c>
      <c r="M148" s="94" t="str">
        <f t="shared" si="41"/>
        <v>3F</v>
      </c>
      <c r="Z148" s="27" t="s">
        <v>272</v>
      </c>
      <c r="AA148" s="27" t="s">
        <v>110</v>
      </c>
      <c r="AB148" s="27" t="s">
        <v>105</v>
      </c>
    </row>
    <row r="149" spans="2:28" hidden="1" outlineLevel="1" x14ac:dyDescent="0.2">
      <c r="E149" s="116" t="str">
        <f t="shared" si="35"/>
        <v>FF</v>
      </c>
      <c r="F149" s="117" t="str">
        <f t="shared" si="36"/>
        <v>FF</v>
      </c>
      <c r="G149" s="117" t="str">
        <f t="shared" si="37"/>
        <v>FF</v>
      </c>
      <c r="H149" s="121" t="str">
        <f t="shared" si="38"/>
        <v>FF</v>
      </c>
      <c r="J149" s="94" t="str">
        <f t="shared" ref="J149:M152" si="42">"4"&amp;RIGHT(J145,1)</f>
        <v>40</v>
      </c>
      <c r="K149" s="94" t="str">
        <f t="shared" si="42"/>
        <v>41</v>
      </c>
      <c r="L149" s="94" t="str">
        <f t="shared" si="42"/>
        <v>42</v>
      </c>
      <c r="M149" s="94" t="str">
        <f t="shared" si="42"/>
        <v>43</v>
      </c>
      <c r="Z149" s="27" t="s">
        <v>427</v>
      </c>
      <c r="AA149" s="27" t="s">
        <v>112</v>
      </c>
      <c r="AB149" s="27" t="s">
        <v>110</v>
      </c>
    </row>
    <row r="150" spans="2:28" hidden="1" outlineLevel="1" x14ac:dyDescent="0.2">
      <c r="E150" s="116" t="str">
        <f t="shared" si="35"/>
        <v>FF</v>
      </c>
      <c r="F150" s="117" t="str">
        <f t="shared" si="36"/>
        <v>FF</v>
      </c>
      <c r="G150" s="117" t="str">
        <f t="shared" si="37"/>
        <v>FF</v>
      </c>
      <c r="H150" s="121" t="str">
        <f t="shared" si="38"/>
        <v>FF</v>
      </c>
      <c r="J150" s="94" t="str">
        <f t="shared" si="42"/>
        <v>44</v>
      </c>
      <c r="K150" s="94" t="str">
        <f t="shared" si="42"/>
        <v>45</v>
      </c>
      <c r="L150" s="94" t="str">
        <f t="shared" si="42"/>
        <v>46</v>
      </c>
      <c r="M150" s="94" t="str">
        <f t="shared" si="42"/>
        <v>47</v>
      </c>
      <c r="Z150" s="27" t="s">
        <v>273</v>
      </c>
      <c r="AA150" s="27" t="s">
        <v>113</v>
      </c>
      <c r="AB150" s="27" t="s">
        <v>112</v>
      </c>
    </row>
    <row r="151" spans="2:28" hidden="1" outlineLevel="1" x14ac:dyDescent="0.2">
      <c r="E151" s="116" t="str">
        <f t="shared" si="35"/>
        <v>FF</v>
      </c>
      <c r="F151" s="117" t="str">
        <f t="shared" si="36"/>
        <v>FF</v>
      </c>
      <c r="G151" s="117" t="str">
        <f t="shared" si="37"/>
        <v>FF</v>
      </c>
      <c r="H151" s="121" t="str">
        <f t="shared" si="38"/>
        <v>02</v>
      </c>
      <c r="J151" s="94" t="str">
        <f t="shared" si="42"/>
        <v>48</v>
      </c>
      <c r="K151" s="94" t="str">
        <f t="shared" si="42"/>
        <v>49</v>
      </c>
      <c r="L151" s="94" t="str">
        <f t="shared" si="42"/>
        <v>4A</v>
      </c>
      <c r="M151" s="94" t="str">
        <f t="shared" si="42"/>
        <v>4B</v>
      </c>
      <c r="Z151" s="27" t="s">
        <v>274</v>
      </c>
      <c r="AA151" s="27" t="s">
        <v>145</v>
      </c>
      <c r="AB151" s="27" t="s">
        <v>113</v>
      </c>
    </row>
    <row r="152" spans="2:28" hidden="1" outlineLevel="1" x14ac:dyDescent="0.2">
      <c r="E152" s="116" t="str">
        <f t="shared" si="35"/>
        <v>FF</v>
      </c>
      <c r="F152" s="117" t="str">
        <f t="shared" si="36"/>
        <v>FF</v>
      </c>
      <c r="G152" s="117" t="str">
        <f t="shared" si="37"/>
        <v>FF</v>
      </c>
      <c r="H152" s="121" t="str">
        <f t="shared" si="38"/>
        <v>FF</v>
      </c>
      <c r="J152" s="94" t="str">
        <f t="shared" si="42"/>
        <v>4C</v>
      </c>
      <c r="K152" s="94" t="str">
        <f t="shared" si="42"/>
        <v>4D</v>
      </c>
      <c r="L152" s="94" t="str">
        <f t="shared" si="42"/>
        <v>4E</v>
      </c>
      <c r="M152" s="94" t="str">
        <f t="shared" si="42"/>
        <v>4F</v>
      </c>
      <c r="Z152" s="27" t="s">
        <v>275</v>
      </c>
      <c r="AA152" s="27" t="s">
        <v>146</v>
      </c>
      <c r="AB152" s="27" t="s">
        <v>145</v>
      </c>
    </row>
    <row r="153" spans="2:28" hidden="1" outlineLevel="1" x14ac:dyDescent="0.2">
      <c r="E153" s="116" t="str">
        <f t="shared" si="35"/>
        <v>FF</v>
      </c>
      <c r="F153" s="117" t="str">
        <f t="shared" si="36"/>
        <v>FF</v>
      </c>
      <c r="G153" s="117" t="str">
        <f t="shared" si="37"/>
        <v>FF</v>
      </c>
      <c r="H153" s="121" t="str">
        <f t="shared" si="38"/>
        <v>FF</v>
      </c>
      <c r="J153" s="94" t="str">
        <f t="shared" ref="J153:M156" si="43">"5"&amp;RIGHT(J149,1)</f>
        <v>50</v>
      </c>
      <c r="K153" s="94" t="str">
        <f t="shared" si="43"/>
        <v>51</v>
      </c>
      <c r="L153" s="94" t="str">
        <f t="shared" si="43"/>
        <v>52</v>
      </c>
      <c r="M153" s="94" t="str">
        <f t="shared" si="43"/>
        <v>53</v>
      </c>
      <c r="Z153" s="27" t="s">
        <v>276</v>
      </c>
      <c r="AA153" s="27" t="s">
        <v>111</v>
      </c>
      <c r="AB153" s="27" t="s">
        <v>146</v>
      </c>
    </row>
    <row r="154" spans="2:28" hidden="1" outlineLevel="1" x14ac:dyDescent="0.2">
      <c r="E154" s="116" t="str">
        <f t="shared" si="35"/>
        <v>FF</v>
      </c>
      <c r="F154" s="117" t="str">
        <f t="shared" si="36"/>
        <v>FF</v>
      </c>
      <c r="G154" s="117" t="str">
        <f t="shared" si="37"/>
        <v>FF</v>
      </c>
      <c r="H154" s="121" t="str">
        <f t="shared" si="38"/>
        <v>FF</v>
      </c>
      <c r="J154" s="94" t="str">
        <f t="shared" si="43"/>
        <v>54</v>
      </c>
      <c r="K154" s="94" t="str">
        <f t="shared" si="43"/>
        <v>55</v>
      </c>
      <c r="L154" s="94" t="str">
        <f t="shared" si="43"/>
        <v>56</v>
      </c>
      <c r="M154" s="94" t="str">
        <f t="shared" si="43"/>
        <v>57</v>
      </c>
      <c r="Z154" s="27" t="s">
        <v>277</v>
      </c>
      <c r="AA154" s="27" t="s">
        <v>147</v>
      </c>
      <c r="AB154" s="27" t="s">
        <v>111</v>
      </c>
    </row>
    <row r="155" spans="2:28" hidden="1" outlineLevel="1" x14ac:dyDescent="0.2">
      <c r="E155" s="116" t="str">
        <f t="shared" si="35"/>
        <v>FF</v>
      </c>
      <c r="F155" s="117" t="str">
        <f t="shared" si="36"/>
        <v>FF</v>
      </c>
      <c r="G155" s="117" t="str">
        <f t="shared" si="37"/>
        <v>FF</v>
      </c>
      <c r="H155" s="121" t="str">
        <f t="shared" si="38"/>
        <v>FF</v>
      </c>
      <c r="J155" s="94" t="str">
        <f t="shared" si="43"/>
        <v>58</v>
      </c>
      <c r="K155" s="94" t="str">
        <f t="shared" si="43"/>
        <v>59</v>
      </c>
      <c r="L155" s="94" t="str">
        <f t="shared" si="43"/>
        <v>5A</v>
      </c>
      <c r="M155" s="94" t="str">
        <f t="shared" si="43"/>
        <v>5B</v>
      </c>
      <c r="Z155" s="27" t="s">
        <v>278</v>
      </c>
      <c r="AA155" s="27" t="s">
        <v>148</v>
      </c>
      <c r="AB155" s="27" t="s">
        <v>147</v>
      </c>
    </row>
    <row r="156" spans="2:28" hidden="1" outlineLevel="1" x14ac:dyDescent="0.2">
      <c r="E156" s="116" t="str">
        <f t="shared" si="35"/>
        <v>FF</v>
      </c>
      <c r="F156" s="117" t="str">
        <f t="shared" si="36"/>
        <v>FF</v>
      </c>
      <c r="G156" s="117" t="str">
        <f t="shared" si="37"/>
        <v>FF</v>
      </c>
      <c r="H156" s="121" t="str">
        <f t="shared" si="38"/>
        <v>FF</v>
      </c>
      <c r="J156" s="94" t="str">
        <f t="shared" si="43"/>
        <v>5C</v>
      </c>
      <c r="K156" s="94" t="str">
        <f t="shared" si="43"/>
        <v>5D</v>
      </c>
      <c r="L156" s="94" t="str">
        <f t="shared" si="43"/>
        <v>5E</v>
      </c>
      <c r="M156" s="94" t="str">
        <f t="shared" si="43"/>
        <v>5F</v>
      </c>
      <c r="Z156" s="27" t="s">
        <v>279</v>
      </c>
      <c r="AA156" s="27" t="s">
        <v>149</v>
      </c>
      <c r="AB156" s="27" t="s">
        <v>148</v>
      </c>
    </row>
    <row r="157" spans="2:28" hidden="1" outlineLevel="1" x14ac:dyDescent="0.2">
      <c r="E157" s="116" t="str">
        <f t="shared" si="35"/>
        <v>FF</v>
      </c>
      <c r="F157" s="117" t="str">
        <f t="shared" si="36"/>
        <v>FF</v>
      </c>
      <c r="G157" s="117" t="str">
        <f t="shared" si="37"/>
        <v>FF</v>
      </c>
      <c r="H157" s="121" t="str">
        <f t="shared" si="38"/>
        <v>FF</v>
      </c>
      <c r="J157" s="94" t="str">
        <f t="shared" ref="J157:M158" si="44">"6"&amp;RIGHT(J153,1)</f>
        <v>60</v>
      </c>
      <c r="K157" s="94" t="str">
        <f t="shared" si="44"/>
        <v>61</v>
      </c>
      <c r="L157" s="94" t="str">
        <f t="shared" si="44"/>
        <v>62</v>
      </c>
      <c r="M157" s="94" t="str">
        <f t="shared" si="44"/>
        <v>63</v>
      </c>
      <c r="Z157" s="27" t="s">
        <v>530</v>
      </c>
      <c r="AA157" s="27" t="s">
        <v>428</v>
      </c>
      <c r="AB157" s="27" t="s">
        <v>149</v>
      </c>
    </row>
    <row r="158" spans="2:28" hidden="1" outlineLevel="1" x14ac:dyDescent="0.2">
      <c r="B158" s="27" t="s">
        <v>706</v>
      </c>
      <c r="E158" s="116" t="str">
        <f t="shared" si="35"/>
        <v>FF</v>
      </c>
      <c r="F158" s="117" t="str">
        <f t="shared" si="36"/>
        <v>FF</v>
      </c>
      <c r="G158" s="117" t="str">
        <f t="shared" si="37"/>
        <v>FF</v>
      </c>
      <c r="H158" s="121" t="str">
        <f t="shared" si="38"/>
        <v>FF</v>
      </c>
      <c r="J158" s="94" t="str">
        <f t="shared" si="44"/>
        <v>64</v>
      </c>
      <c r="K158" s="94" t="str">
        <f t="shared" si="44"/>
        <v>65</v>
      </c>
      <c r="L158" s="94" t="str">
        <f t="shared" si="44"/>
        <v>66</v>
      </c>
      <c r="M158" s="94" t="str">
        <f t="shared" si="44"/>
        <v>67</v>
      </c>
      <c r="Z158" s="27" t="s">
        <v>280</v>
      </c>
      <c r="AA158" s="27" t="s">
        <v>385</v>
      </c>
      <c r="AB158" s="27" t="s">
        <v>428</v>
      </c>
    </row>
    <row r="159" spans="2:28" hidden="1" outlineLevel="1" x14ac:dyDescent="0.2">
      <c r="B159" s="27" t="s">
        <v>707</v>
      </c>
      <c r="E159" s="116" t="str">
        <f t="shared" si="35"/>
        <v>FF</v>
      </c>
      <c r="F159" s="117" t="str">
        <f t="shared" si="36"/>
        <v>FF</v>
      </c>
      <c r="G159" s="117" t="str">
        <f t="shared" si="37"/>
        <v>FF</v>
      </c>
      <c r="H159" s="121" t="str">
        <f t="shared" si="38"/>
        <v>FF</v>
      </c>
      <c r="J159" s="94" t="str">
        <f t="shared" ref="J159:M160" si="45">"6"&amp;RIGHT(J155,1)</f>
        <v>68</v>
      </c>
      <c r="K159" s="94" t="str">
        <f t="shared" si="45"/>
        <v>69</v>
      </c>
      <c r="L159" s="94" t="str">
        <f t="shared" si="45"/>
        <v>6A</v>
      </c>
      <c r="M159" s="94" t="str">
        <f t="shared" si="45"/>
        <v>6B</v>
      </c>
      <c r="Z159" s="27" t="s">
        <v>281</v>
      </c>
      <c r="AA159" s="27" t="s">
        <v>386</v>
      </c>
      <c r="AB159" s="27" t="s">
        <v>385</v>
      </c>
    </row>
    <row r="160" spans="2:28" hidden="1" outlineLevel="1" x14ac:dyDescent="0.2">
      <c r="B160" s="27" t="s">
        <v>708</v>
      </c>
      <c r="E160" s="116" t="str">
        <f t="shared" si="35"/>
        <v>FF</v>
      </c>
      <c r="F160" s="117" t="str">
        <f t="shared" si="36"/>
        <v>FF</v>
      </c>
      <c r="G160" s="117" t="str">
        <f t="shared" si="37"/>
        <v>FF</v>
      </c>
      <c r="H160" s="121" t="str">
        <f t="shared" si="38"/>
        <v>FF</v>
      </c>
      <c r="J160" s="94" t="str">
        <f t="shared" si="45"/>
        <v>6C</v>
      </c>
      <c r="K160" s="94" t="str">
        <f t="shared" si="45"/>
        <v>6D</v>
      </c>
      <c r="L160" s="94" t="str">
        <f t="shared" si="45"/>
        <v>6E</v>
      </c>
      <c r="M160" s="94" t="str">
        <f t="shared" si="45"/>
        <v>6F</v>
      </c>
      <c r="Z160" s="27" t="s">
        <v>282</v>
      </c>
      <c r="AA160" s="27" t="s">
        <v>387</v>
      </c>
      <c r="AB160" s="27" t="s">
        <v>386</v>
      </c>
    </row>
    <row r="161" spans="2:28" hidden="1" outlineLevel="1" x14ac:dyDescent="0.2">
      <c r="B161" s="27" t="s">
        <v>709</v>
      </c>
      <c r="E161" s="116" t="str">
        <f t="shared" si="35"/>
        <v>FF</v>
      </c>
      <c r="F161" s="117" t="str">
        <f t="shared" si="36"/>
        <v>FF</v>
      </c>
      <c r="G161" s="117" t="str">
        <f t="shared" si="37"/>
        <v>FF</v>
      </c>
      <c r="H161" s="121" t="str">
        <f t="shared" si="38"/>
        <v>FF</v>
      </c>
      <c r="J161" s="94" t="str">
        <f t="shared" ref="J161:M162" si="46">"7"&amp;RIGHT(J157,1)</f>
        <v>70</v>
      </c>
      <c r="K161" s="94" t="str">
        <f t="shared" si="46"/>
        <v>71</v>
      </c>
      <c r="L161" s="94" t="str">
        <f t="shared" si="46"/>
        <v>72</v>
      </c>
      <c r="M161" s="94" t="str">
        <f t="shared" si="46"/>
        <v>73</v>
      </c>
      <c r="Z161" s="27" t="s">
        <v>283</v>
      </c>
      <c r="AA161" s="27" t="s">
        <v>388</v>
      </c>
      <c r="AB161" s="27" t="s">
        <v>387</v>
      </c>
    </row>
    <row r="162" spans="2:28" hidden="1" outlineLevel="1" x14ac:dyDescent="0.2">
      <c r="E162" s="116" t="str">
        <f t="shared" si="35"/>
        <v>FF</v>
      </c>
      <c r="F162" s="117" t="str">
        <f t="shared" si="36"/>
        <v>FF</v>
      </c>
      <c r="G162" s="117" t="str">
        <f t="shared" si="37"/>
        <v>FF</v>
      </c>
      <c r="H162" s="121" t="str">
        <f t="shared" si="38"/>
        <v>FF</v>
      </c>
      <c r="J162" s="94" t="str">
        <f t="shared" si="46"/>
        <v>74</v>
      </c>
      <c r="K162" s="94" t="str">
        <f t="shared" si="46"/>
        <v>75</v>
      </c>
      <c r="L162" s="94" t="str">
        <f t="shared" si="46"/>
        <v>76</v>
      </c>
      <c r="M162" s="94" t="str">
        <f t="shared" si="46"/>
        <v>77</v>
      </c>
      <c r="Z162" s="27" t="s">
        <v>284</v>
      </c>
      <c r="AA162" s="27" t="s">
        <v>389</v>
      </c>
      <c r="AB162" s="27" t="s">
        <v>388</v>
      </c>
    </row>
    <row r="163" spans="2:28" hidden="1" outlineLevel="1" x14ac:dyDescent="0.2">
      <c r="E163" s="116" t="str">
        <f t="shared" si="35"/>
        <v>FF</v>
      </c>
      <c r="F163" s="117" t="str">
        <f t="shared" si="36"/>
        <v>FF</v>
      </c>
      <c r="G163" s="117" t="str">
        <f t="shared" si="37"/>
        <v>FF</v>
      </c>
      <c r="H163" s="121" t="str">
        <f t="shared" si="38"/>
        <v>FF</v>
      </c>
      <c r="J163" s="94" t="str">
        <f t="shared" ref="J163:M164" si="47">"7"&amp;RIGHT(J159,1)</f>
        <v>78</v>
      </c>
      <c r="K163" s="94" t="str">
        <f t="shared" si="47"/>
        <v>79</v>
      </c>
      <c r="L163" s="94" t="str">
        <f t="shared" si="47"/>
        <v>7A</v>
      </c>
      <c r="M163" s="94" t="str">
        <f t="shared" si="47"/>
        <v>7B</v>
      </c>
      <c r="Z163" s="27" t="s">
        <v>285</v>
      </c>
      <c r="AA163" s="27" t="s">
        <v>390</v>
      </c>
      <c r="AB163" s="27" t="s">
        <v>389</v>
      </c>
    </row>
    <row r="164" spans="2:28" hidden="1" outlineLevel="1" x14ac:dyDescent="0.2">
      <c r="E164" s="116" t="str">
        <f t="shared" si="35"/>
        <v>FF</v>
      </c>
      <c r="F164" s="117" t="str">
        <f t="shared" si="36"/>
        <v>FF</v>
      </c>
      <c r="G164" s="117" t="str">
        <f t="shared" si="37"/>
        <v>FF</v>
      </c>
      <c r="H164" s="121" t="str">
        <f t="shared" si="38"/>
        <v>FF</v>
      </c>
      <c r="J164" s="94" t="str">
        <f t="shared" si="47"/>
        <v>7C</v>
      </c>
      <c r="K164" s="94" t="str">
        <f t="shared" si="47"/>
        <v>7D</v>
      </c>
      <c r="L164" s="94" t="str">
        <f t="shared" si="47"/>
        <v>7E</v>
      </c>
      <c r="M164" s="94" t="str">
        <f t="shared" si="47"/>
        <v>7F</v>
      </c>
      <c r="Z164" s="27" t="s">
        <v>286</v>
      </c>
      <c r="AA164" s="27" t="s">
        <v>429</v>
      </c>
      <c r="AB164" s="27" t="s">
        <v>390</v>
      </c>
    </row>
    <row r="165" spans="2:28" hidden="1" outlineLevel="1" x14ac:dyDescent="0.2">
      <c r="E165" s="116" t="str">
        <f t="shared" si="35"/>
        <v>FF</v>
      </c>
      <c r="F165" s="117" t="str">
        <f t="shared" si="36"/>
        <v>FF</v>
      </c>
      <c r="G165" s="117" t="str">
        <f t="shared" si="37"/>
        <v>FF</v>
      </c>
      <c r="H165" s="121" t="str">
        <f t="shared" si="38"/>
        <v>FF</v>
      </c>
      <c r="J165" s="94" t="str">
        <f t="shared" ref="J165:M166" si="48">"8"&amp;RIGHT(J161,1)</f>
        <v>80</v>
      </c>
      <c r="K165" s="94" t="str">
        <f t="shared" si="48"/>
        <v>81</v>
      </c>
      <c r="L165" s="94" t="str">
        <f t="shared" si="48"/>
        <v>82</v>
      </c>
      <c r="M165" s="94" t="str">
        <f t="shared" si="48"/>
        <v>83</v>
      </c>
      <c r="Z165" s="27" t="s">
        <v>287</v>
      </c>
      <c r="AA165" s="27" t="s">
        <v>430</v>
      </c>
      <c r="AB165" s="27" t="s">
        <v>429</v>
      </c>
    </row>
    <row r="166" spans="2:28" hidden="1" outlineLevel="1" x14ac:dyDescent="0.2">
      <c r="E166" s="116" t="str">
        <f t="shared" si="35"/>
        <v>FF</v>
      </c>
      <c r="F166" s="117" t="str">
        <f t="shared" si="36"/>
        <v>FF</v>
      </c>
      <c r="G166" s="117" t="str">
        <f t="shared" si="37"/>
        <v>FF</v>
      </c>
      <c r="H166" s="121" t="str">
        <f t="shared" si="38"/>
        <v>FF</v>
      </c>
      <c r="J166" s="94" t="str">
        <f t="shared" si="48"/>
        <v>84</v>
      </c>
      <c r="K166" s="94" t="str">
        <f t="shared" si="48"/>
        <v>85</v>
      </c>
      <c r="L166" s="94" t="str">
        <f t="shared" si="48"/>
        <v>86</v>
      </c>
      <c r="M166" s="94" t="str">
        <f t="shared" si="48"/>
        <v>87</v>
      </c>
      <c r="Z166" s="27" t="s">
        <v>288</v>
      </c>
      <c r="AA166" s="27" t="s">
        <v>431</v>
      </c>
      <c r="AB166" s="27" t="s">
        <v>430</v>
      </c>
    </row>
    <row r="167" spans="2:28" hidden="1" outlineLevel="1" x14ac:dyDescent="0.2">
      <c r="E167" s="116" t="str">
        <f t="shared" si="35"/>
        <v>FF</v>
      </c>
      <c r="F167" s="117" t="str">
        <f t="shared" si="36"/>
        <v>FF</v>
      </c>
      <c r="G167" s="117" t="str">
        <f t="shared" si="37"/>
        <v>FF</v>
      </c>
      <c r="H167" s="121" t="str">
        <f t="shared" si="38"/>
        <v>FF</v>
      </c>
      <c r="J167" s="94" t="str">
        <f t="shared" ref="J167:M168" si="49">"8"&amp;RIGHT(J163,1)</f>
        <v>88</v>
      </c>
      <c r="K167" s="94" t="str">
        <f t="shared" si="49"/>
        <v>89</v>
      </c>
      <c r="L167" s="94" t="str">
        <f t="shared" si="49"/>
        <v>8A</v>
      </c>
      <c r="M167" s="94" t="str">
        <f t="shared" si="49"/>
        <v>8B</v>
      </c>
      <c r="Z167" s="27" t="s">
        <v>289</v>
      </c>
      <c r="AA167" s="27" t="s">
        <v>432</v>
      </c>
      <c r="AB167" s="27" t="s">
        <v>431</v>
      </c>
    </row>
    <row r="168" spans="2:28" hidden="1" outlineLevel="1" x14ac:dyDescent="0.2">
      <c r="E168" s="116" t="str">
        <f t="shared" si="35"/>
        <v>FF</v>
      </c>
      <c r="F168" s="117" t="str">
        <f t="shared" si="36"/>
        <v>FF</v>
      </c>
      <c r="G168" s="117" t="str">
        <f t="shared" si="37"/>
        <v>FF</v>
      </c>
      <c r="H168" s="121" t="str">
        <f t="shared" si="38"/>
        <v>FF</v>
      </c>
      <c r="J168" s="94" t="str">
        <f t="shared" si="49"/>
        <v>8C</v>
      </c>
      <c r="K168" s="94" t="str">
        <f t="shared" si="49"/>
        <v>8D</v>
      </c>
      <c r="L168" s="94" t="str">
        <f t="shared" si="49"/>
        <v>8E</v>
      </c>
      <c r="M168" s="94" t="str">
        <f t="shared" si="49"/>
        <v>8F</v>
      </c>
      <c r="Z168" s="27" t="s">
        <v>371</v>
      </c>
      <c r="AA168" s="27" t="s">
        <v>123</v>
      </c>
      <c r="AB168" s="27" t="s">
        <v>432</v>
      </c>
    </row>
    <row r="169" spans="2:28" hidden="1" outlineLevel="1" x14ac:dyDescent="0.2">
      <c r="E169" s="116" t="str">
        <f t="shared" si="35"/>
        <v>FF</v>
      </c>
      <c r="F169" s="117" t="str">
        <f t="shared" si="36"/>
        <v>FF</v>
      </c>
      <c r="G169" s="117" t="str">
        <f t="shared" si="37"/>
        <v>FF</v>
      </c>
      <c r="H169" s="121" t="str">
        <f t="shared" si="38"/>
        <v>FF</v>
      </c>
      <c r="J169" s="94" t="str">
        <f t="shared" ref="J169:M170" si="50">"9"&amp;RIGHT(J165,1)</f>
        <v>90</v>
      </c>
      <c r="K169" s="94" t="str">
        <f t="shared" si="50"/>
        <v>91</v>
      </c>
      <c r="L169" s="94" t="str">
        <f t="shared" si="50"/>
        <v>92</v>
      </c>
      <c r="M169" s="94" t="str">
        <f t="shared" si="50"/>
        <v>93</v>
      </c>
      <c r="Z169" s="27" t="s">
        <v>372</v>
      </c>
      <c r="AA169" s="27" t="s">
        <v>433</v>
      </c>
      <c r="AB169" s="27" t="s">
        <v>123</v>
      </c>
    </row>
    <row r="170" spans="2:28" hidden="1" outlineLevel="1" x14ac:dyDescent="0.2">
      <c r="E170" s="116" t="str">
        <f t="shared" si="35"/>
        <v>FF</v>
      </c>
      <c r="F170" s="117" t="str">
        <f t="shared" si="36"/>
        <v>FF</v>
      </c>
      <c r="G170" s="117" t="str">
        <f t="shared" si="37"/>
        <v>FF</v>
      </c>
      <c r="H170" s="121" t="str">
        <f t="shared" si="38"/>
        <v>FF</v>
      </c>
      <c r="J170" s="94" t="str">
        <f t="shared" si="50"/>
        <v>94</v>
      </c>
      <c r="K170" s="94" t="str">
        <f t="shared" si="50"/>
        <v>95</v>
      </c>
      <c r="L170" s="94" t="str">
        <f t="shared" si="50"/>
        <v>96</v>
      </c>
      <c r="M170" s="94" t="str">
        <f t="shared" si="50"/>
        <v>97</v>
      </c>
      <c r="Z170" s="27" t="s">
        <v>373</v>
      </c>
      <c r="AA170" s="27" t="s">
        <v>434</v>
      </c>
      <c r="AB170" s="27" t="s">
        <v>433</v>
      </c>
    </row>
    <row r="171" spans="2:28" hidden="1" outlineLevel="1" x14ac:dyDescent="0.2">
      <c r="E171" s="116" t="str">
        <f t="shared" si="35"/>
        <v>FF</v>
      </c>
      <c r="F171" s="117" t="str">
        <f t="shared" si="36"/>
        <v>FF</v>
      </c>
      <c r="G171" s="117" t="str">
        <f t="shared" si="37"/>
        <v>FF</v>
      </c>
      <c r="H171" s="121" t="str">
        <f t="shared" si="38"/>
        <v>FF</v>
      </c>
      <c r="J171" s="94" t="str">
        <f t="shared" ref="J171:M172" si="51">"9"&amp;RIGHT(J167,1)</f>
        <v>98</v>
      </c>
      <c r="K171" s="94" t="str">
        <f t="shared" si="51"/>
        <v>99</v>
      </c>
      <c r="L171" s="94" t="str">
        <f t="shared" si="51"/>
        <v>9A</v>
      </c>
      <c r="M171" s="94" t="str">
        <f t="shared" si="51"/>
        <v>9B</v>
      </c>
      <c r="Z171" s="27" t="s">
        <v>374</v>
      </c>
      <c r="AA171" s="27" t="s">
        <v>124</v>
      </c>
      <c r="AB171" s="27" t="s">
        <v>434</v>
      </c>
    </row>
    <row r="172" spans="2:28" hidden="1" outlineLevel="1" x14ac:dyDescent="0.2">
      <c r="E172" s="116" t="str">
        <f t="shared" si="35"/>
        <v>FF</v>
      </c>
      <c r="F172" s="117" t="str">
        <f t="shared" si="36"/>
        <v>FF</v>
      </c>
      <c r="G172" s="117" t="str">
        <f t="shared" si="37"/>
        <v>FF</v>
      </c>
      <c r="H172" s="121" t="str">
        <f t="shared" si="38"/>
        <v>FF</v>
      </c>
      <c r="J172" s="94" t="str">
        <f t="shared" si="51"/>
        <v>9C</v>
      </c>
      <c r="K172" s="94" t="str">
        <f t="shared" si="51"/>
        <v>9D</v>
      </c>
      <c r="L172" s="94" t="str">
        <f t="shared" si="51"/>
        <v>9E</v>
      </c>
      <c r="M172" s="94" t="str">
        <f t="shared" si="51"/>
        <v>9F</v>
      </c>
      <c r="Z172" s="27" t="s">
        <v>290</v>
      </c>
      <c r="AA172" s="27" t="s">
        <v>435</v>
      </c>
      <c r="AB172" s="27" t="s">
        <v>124</v>
      </c>
    </row>
    <row r="173" spans="2:28" hidden="1" outlineLevel="1" x14ac:dyDescent="0.2">
      <c r="E173" s="116" t="str">
        <f t="shared" si="35"/>
        <v>FF</v>
      </c>
      <c r="F173" s="117" t="str">
        <f t="shared" si="36"/>
        <v>FF</v>
      </c>
      <c r="G173" s="117" t="str">
        <f t="shared" si="37"/>
        <v>FF</v>
      </c>
      <c r="H173" s="121" t="str">
        <f t="shared" si="38"/>
        <v>FF</v>
      </c>
      <c r="J173" s="94" t="str">
        <f t="shared" ref="J173:M174" si="52">"A"&amp;RIGHT(J169,1)</f>
        <v>A0</v>
      </c>
      <c r="K173" s="94" t="str">
        <f t="shared" si="52"/>
        <v>A1</v>
      </c>
      <c r="L173" s="94" t="str">
        <f t="shared" si="52"/>
        <v>A2</v>
      </c>
      <c r="M173" s="94" t="str">
        <f t="shared" si="52"/>
        <v>A3</v>
      </c>
      <c r="Z173" s="27" t="s">
        <v>291</v>
      </c>
      <c r="AA173" s="27" t="s">
        <v>436</v>
      </c>
      <c r="AB173" s="27" t="s">
        <v>435</v>
      </c>
    </row>
    <row r="174" spans="2:28" hidden="1" outlineLevel="1" x14ac:dyDescent="0.2">
      <c r="E174" s="116" t="str">
        <f t="shared" si="35"/>
        <v>FF</v>
      </c>
      <c r="F174" s="117" t="str">
        <f t="shared" si="36"/>
        <v>FF</v>
      </c>
      <c r="G174" s="117" t="str">
        <f t="shared" si="37"/>
        <v>FF</v>
      </c>
      <c r="H174" s="121" t="str">
        <f t="shared" si="38"/>
        <v>FF</v>
      </c>
      <c r="J174" s="94" t="str">
        <f t="shared" si="52"/>
        <v>A4</v>
      </c>
      <c r="K174" s="94" t="str">
        <f t="shared" si="52"/>
        <v>A5</v>
      </c>
      <c r="L174" s="94" t="str">
        <f t="shared" si="52"/>
        <v>A6</v>
      </c>
      <c r="M174" s="94" t="str">
        <f t="shared" si="52"/>
        <v>A7</v>
      </c>
      <c r="Z174" s="27" t="s">
        <v>292</v>
      </c>
      <c r="AA174" s="27" t="s">
        <v>437</v>
      </c>
      <c r="AB174" s="27" t="s">
        <v>436</v>
      </c>
    </row>
    <row r="175" spans="2:28" hidden="1" outlineLevel="1" x14ac:dyDescent="0.2">
      <c r="E175" s="116" t="str">
        <f t="shared" si="35"/>
        <v>FF</v>
      </c>
      <c r="F175" s="117" t="str">
        <f t="shared" si="36"/>
        <v>FF</v>
      </c>
      <c r="G175" s="117" t="str">
        <f t="shared" si="37"/>
        <v>FF</v>
      </c>
      <c r="H175" s="121" t="str">
        <f t="shared" si="38"/>
        <v>FF</v>
      </c>
      <c r="J175" s="94" t="str">
        <f t="shared" ref="J175:M176" si="53">"A"&amp;RIGHT(J171,1)</f>
        <v>A8</v>
      </c>
      <c r="K175" s="94" t="str">
        <f t="shared" si="53"/>
        <v>A9</v>
      </c>
      <c r="L175" s="94" t="str">
        <f t="shared" si="53"/>
        <v>AA</v>
      </c>
      <c r="M175" s="94" t="str">
        <f t="shared" si="53"/>
        <v>AB</v>
      </c>
      <c r="Z175" s="27" t="s">
        <v>293</v>
      </c>
      <c r="AA175" s="27" t="s">
        <v>438</v>
      </c>
      <c r="AB175" s="27" t="s">
        <v>437</v>
      </c>
    </row>
    <row r="176" spans="2:28" ht="13.5" hidden="1" outlineLevel="1" thickBot="1" x14ac:dyDescent="0.25">
      <c r="E176" s="122" t="str">
        <f t="shared" si="35"/>
        <v>FF</v>
      </c>
      <c r="F176" s="123" t="str">
        <f t="shared" si="36"/>
        <v>FF</v>
      </c>
      <c r="G176" s="123" t="str">
        <f t="shared" si="37"/>
        <v>FF</v>
      </c>
      <c r="H176" s="124" t="str">
        <f t="shared" si="38"/>
        <v>FF</v>
      </c>
      <c r="J176" s="94" t="str">
        <f t="shared" si="53"/>
        <v>AC</v>
      </c>
      <c r="K176" s="94" t="str">
        <f t="shared" si="53"/>
        <v>AD</v>
      </c>
      <c r="L176" s="94" t="str">
        <f t="shared" si="53"/>
        <v>AE</v>
      </c>
      <c r="M176" s="94" t="str">
        <f t="shared" si="53"/>
        <v>AF</v>
      </c>
      <c r="Z176" s="27" t="s">
        <v>294</v>
      </c>
      <c r="AA176" s="27" t="s">
        <v>439</v>
      </c>
      <c r="AB176" s="27" t="s">
        <v>438</v>
      </c>
    </row>
    <row r="177" spans="2:28" hidden="1" outlineLevel="1" x14ac:dyDescent="0.2">
      <c r="Z177" s="27" t="s">
        <v>295</v>
      </c>
      <c r="AA177" s="27" t="s">
        <v>440</v>
      </c>
      <c r="AB177" s="27" t="s">
        <v>439</v>
      </c>
    </row>
    <row r="178" spans="2:28" hidden="1" outlineLevel="1" x14ac:dyDescent="0.2">
      <c r="E178" s="96" t="str">
        <f t="shared" ref="E178:E201" si="54">IF(ISERROR(VLOOKUP(J178,$C$4:$AJ$43,34,FALSE)),"80",VLOOKUP(J178,$C$4:$AJ$43,34,FALSE))</f>
        <v>80</v>
      </c>
      <c r="F178" s="97" t="str">
        <f t="shared" ref="F178:F201" si="55">IF(ISERROR(VLOOKUP(K178,$C$4:$AJ$43,34,FALSE)),"80",VLOOKUP(K178,$C$4:$AJ$43,34,FALSE))</f>
        <v>80</v>
      </c>
      <c r="G178" s="97" t="str">
        <f t="shared" ref="G178:G201" si="56">IF(ISERROR(VLOOKUP(L178,$C$4:$AJ$43,34,FALSE)),"80",VLOOKUP(L178,$C$4:$AJ$43,34,FALSE))</f>
        <v>80</v>
      </c>
      <c r="H178" s="98" t="str">
        <f t="shared" ref="H178:H201" si="57">IF(ISERROR(VLOOKUP(M178,$C$4:$AJ$43,34,FALSE)),"80",VLOOKUP(M178,$C$4:$AJ$43,34,FALSE))</f>
        <v>80</v>
      </c>
      <c r="J178" s="90" t="s">
        <v>91</v>
      </c>
      <c r="K178" s="90" t="s">
        <v>92</v>
      </c>
      <c r="L178" s="90" t="s">
        <v>93</v>
      </c>
      <c r="M178" s="106" t="s">
        <v>94</v>
      </c>
      <c r="Z178" s="27" t="s">
        <v>375</v>
      </c>
      <c r="AA178" s="27" t="s">
        <v>441</v>
      </c>
      <c r="AB178" s="27" t="s">
        <v>440</v>
      </c>
    </row>
    <row r="179" spans="2:28" hidden="1" outlineLevel="1" x14ac:dyDescent="0.2">
      <c r="E179" s="100" t="str">
        <f t="shared" si="54"/>
        <v>80</v>
      </c>
      <c r="F179" s="101" t="str">
        <f t="shared" si="55"/>
        <v>80</v>
      </c>
      <c r="G179" s="101" t="str">
        <f t="shared" si="56"/>
        <v>80</v>
      </c>
      <c r="H179" s="107" t="str">
        <f t="shared" si="57"/>
        <v>80</v>
      </c>
      <c r="J179" s="90" t="s">
        <v>95</v>
      </c>
      <c r="K179" s="90" t="s">
        <v>96</v>
      </c>
      <c r="L179" s="90" t="s">
        <v>97</v>
      </c>
      <c r="M179" s="106" t="s">
        <v>98</v>
      </c>
      <c r="Z179" s="27" t="s">
        <v>376</v>
      </c>
      <c r="AA179" s="27" t="s">
        <v>109</v>
      </c>
      <c r="AB179" s="27" t="s">
        <v>441</v>
      </c>
    </row>
    <row r="180" spans="2:28" hidden="1" outlineLevel="1" x14ac:dyDescent="0.2">
      <c r="E180" s="100" t="str">
        <f t="shared" si="54"/>
        <v>00</v>
      </c>
      <c r="F180" s="101" t="str">
        <f t="shared" si="55"/>
        <v>80</v>
      </c>
      <c r="G180" s="101" t="str">
        <f t="shared" si="56"/>
        <v>80</v>
      </c>
      <c r="H180" s="107" t="str">
        <f t="shared" si="57"/>
        <v>80</v>
      </c>
      <c r="J180" s="90" t="s">
        <v>99</v>
      </c>
      <c r="K180" s="90" t="s">
        <v>100</v>
      </c>
      <c r="L180" s="90" t="s">
        <v>90</v>
      </c>
      <c r="M180" s="106" t="s">
        <v>101</v>
      </c>
      <c r="Z180" s="27" t="s">
        <v>377</v>
      </c>
      <c r="AA180" s="27" t="s">
        <v>442</v>
      </c>
      <c r="AB180" s="27" t="s">
        <v>109</v>
      </c>
    </row>
    <row r="181" spans="2:28" hidden="1" outlineLevel="1" x14ac:dyDescent="0.2">
      <c r="E181" s="100" t="str">
        <f t="shared" si="54"/>
        <v>80</v>
      </c>
      <c r="F181" s="101" t="str">
        <f t="shared" si="55"/>
        <v>80</v>
      </c>
      <c r="G181" s="101" t="str">
        <f t="shared" si="56"/>
        <v>80</v>
      </c>
      <c r="H181" s="107" t="str">
        <f t="shared" si="57"/>
        <v>80</v>
      </c>
      <c r="J181" s="90" t="s">
        <v>102</v>
      </c>
      <c r="K181" s="90" t="s">
        <v>103</v>
      </c>
      <c r="L181" s="90" t="s">
        <v>104</v>
      </c>
      <c r="M181" s="106" t="s">
        <v>105</v>
      </c>
      <c r="Z181" s="27" t="s">
        <v>378</v>
      </c>
      <c r="AA181" s="27" t="s">
        <v>443</v>
      </c>
      <c r="AB181" s="27" t="s">
        <v>442</v>
      </c>
    </row>
    <row r="182" spans="2:28" hidden="1" outlineLevel="1" x14ac:dyDescent="0.2">
      <c r="E182" s="100" t="str">
        <f t="shared" si="54"/>
        <v>80</v>
      </c>
      <c r="F182" s="101" t="str">
        <f t="shared" si="55"/>
        <v>01</v>
      </c>
      <c r="G182" s="101" t="str">
        <f t="shared" si="56"/>
        <v>80</v>
      </c>
      <c r="H182" s="107" t="str">
        <f t="shared" si="57"/>
        <v>80</v>
      </c>
      <c r="J182" s="108" t="str">
        <f t="shared" ref="J182:M185" si="58">"1"&amp;RIGHT(J178,1)</f>
        <v>10</v>
      </c>
      <c r="K182" s="108" t="str">
        <f t="shared" si="58"/>
        <v>11</v>
      </c>
      <c r="L182" s="108" t="str">
        <f t="shared" si="58"/>
        <v>12</v>
      </c>
      <c r="M182" s="108" t="str">
        <f t="shared" si="58"/>
        <v>13</v>
      </c>
      <c r="Z182" s="27" t="s">
        <v>296</v>
      </c>
      <c r="AA182" s="27" t="s">
        <v>444</v>
      </c>
      <c r="AB182" s="27" t="s">
        <v>443</v>
      </c>
    </row>
    <row r="183" spans="2:28" hidden="1" outlineLevel="1" x14ac:dyDescent="0.2">
      <c r="B183" s="27" t="s">
        <v>710</v>
      </c>
      <c r="E183" s="100" t="str">
        <f t="shared" si="54"/>
        <v>80</v>
      </c>
      <c r="F183" s="101" t="str">
        <f t="shared" si="55"/>
        <v>02</v>
      </c>
      <c r="G183" s="101" t="str">
        <f t="shared" si="56"/>
        <v>80</v>
      </c>
      <c r="H183" s="107" t="str">
        <f t="shared" si="57"/>
        <v>80</v>
      </c>
      <c r="J183" s="108" t="str">
        <f t="shared" si="58"/>
        <v>14</v>
      </c>
      <c r="K183" s="108" t="str">
        <f t="shared" si="58"/>
        <v>15</v>
      </c>
      <c r="L183" s="108" t="str">
        <f t="shared" si="58"/>
        <v>16</v>
      </c>
      <c r="M183" s="108" t="str">
        <f t="shared" si="58"/>
        <v>17</v>
      </c>
      <c r="Z183" s="27" t="s">
        <v>297</v>
      </c>
      <c r="AA183" s="27" t="s">
        <v>445</v>
      </c>
      <c r="AB183" s="27" t="s">
        <v>444</v>
      </c>
    </row>
    <row r="184" spans="2:28" hidden="1" outlineLevel="1" x14ac:dyDescent="0.2">
      <c r="B184" s="27" t="s">
        <v>711</v>
      </c>
      <c r="E184" s="100" t="str">
        <f t="shared" si="54"/>
        <v>80</v>
      </c>
      <c r="F184" s="101" t="str">
        <f t="shared" si="55"/>
        <v>80</v>
      </c>
      <c r="G184" s="101" t="str">
        <f t="shared" si="56"/>
        <v>80</v>
      </c>
      <c r="H184" s="107" t="str">
        <f t="shared" si="57"/>
        <v>80</v>
      </c>
      <c r="J184" s="108" t="str">
        <f t="shared" si="58"/>
        <v>18</v>
      </c>
      <c r="K184" s="108" t="str">
        <f t="shared" si="58"/>
        <v>19</v>
      </c>
      <c r="L184" s="108" t="str">
        <f t="shared" si="58"/>
        <v>1A</v>
      </c>
      <c r="M184" s="108" t="str">
        <f t="shared" si="58"/>
        <v>1B</v>
      </c>
      <c r="Z184" s="27" t="s">
        <v>379</v>
      </c>
      <c r="AA184" s="27" t="s">
        <v>446</v>
      </c>
      <c r="AB184" s="27" t="s">
        <v>445</v>
      </c>
    </row>
    <row r="185" spans="2:28" hidden="1" outlineLevel="1" x14ac:dyDescent="0.2">
      <c r="B185" s="27" t="s">
        <v>424</v>
      </c>
      <c r="E185" s="100" t="str">
        <f t="shared" si="54"/>
        <v>80</v>
      </c>
      <c r="F185" s="101" t="str">
        <f t="shared" si="55"/>
        <v>80</v>
      </c>
      <c r="G185" s="101" t="str">
        <f t="shared" si="56"/>
        <v>80</v>
      </c>
      <c r="H185" s="107" t="str">
        <f t="shared" si="57"/>
        <v>80</v>
      </c>
      <c r="J185" s="108" t="str">
        <f t="shared" si="58"/>
        <v>1C</v>
      </c>
      <c r="K185" s="108" t="str">
        <f t="shared" si="58"/>
        <v>1D</v>
      </c>
      <c r="L185" s="108" t="str">
        <f t="shared" si="58"/>
        <v>1E</v>
      </c>
      <c r="M185" s="108" t="str">
        <f t="shared" si="58"/>
        <v>1F</v>
      </c>
      <c r="Z185" s="27" t="s">
        <v>380</v>
      </c>
      <c r="AA185" s="27" t="s">
        <v>447</v>
      </c>
      <c r="AB185" s="27" t="s">
        <v>446</v>
      </c>
    </row>
    <row r="186" spans="2:28" hidden="1" outlineLevel="1" x14ac:dyDescent="0.2">
      <c r="E186" s="100" t="str">
        <f t="shared" si="54"/>
        <v>80</v>
      </c>
      <c r="F186" s="101" t="str">
        <f t="shared" si="55"/>
        <v>80</v>
      </c>
      <c r="G186" s="101" t="str">
        <f t="shared" si="56"/>
        <v>80</v>
      </c>
      <c r="H186" s="107" t="str">
        <f t="shared" si="57"/>
        <v>80</v>
      </c>
      <c r="J186" s="108" t="str">
        <f t="shared" ref="J186:M189" si="59">"2"&amp;RIGHT(J182,1)</f>
        <v>20</v>
      </c>
      <c r="K186" s="108" t="str">
        <f t="shared" si="59"/>
        <v>21</v>
      </c>
      <c r="L186" s="108" t="str">
        <f t="shared" si="59"/>
        <v>22</v>
      </c>
      <c r="M186" s="108" t="str">
        <f t="shared" si="59"/>
        <v>23</v>
      </c>
      <c r="Z186" s="27" t="s">
        <v>298</v>
      </c>
      <c r="AA186" s="27" t="s">
        <v>448</v>
      </c>
      <c r="AB186" s="27" t="s">
        <v>447</v>
      </c>
    </row>
    <row r="187" spans="2:28" hidden="1" outlineLevel="1" x14ac:dyDescent="0.2">
      <c r="E187" s="100" t="str">
        <f t="shared" si="54"/>
        <v>80</v>
      </c>
      <c r="F187" s="101" t="str">
        <f t="shared" si="55"/>
        <v>80</v>
      </c>
      <c r="G187" s="101" t="str">
        <f t="shared" si="56"/>
        <v>80</v>
      </c>
      <c r="H187" s="107" t="str">
        <f t="shared" si="57"/>
        <v>80</v>
      </c>
      <c r="J187" s="108" t="str">
        <f t="shared" si="59"/>
        <v>24</v>
      </c>
      <c r="K187" s="108" t="str">
        <f t="shared" si="59"/>
        <v>25</v>
      </c>
      <c r="L187" s="108" t="str">
        <f t="shared" si="59"/>
        <v>26</v>
      </c>
      <c r="M187" s="108" t="str">
        <f t="shared" si="59"/>
        <v>27</v>
      </c>
      <c r="Z187" s="27" t="s">
        <v>299</v>
      </c>
      <c r="AA187" s="27" t="s">
        <v>449</v>
      </c>
      <c r="AB187" s="27" t="s">
        <v>448</v>
      </c>
    </row>
    <row r="188" spans="2:28" hidden="1" outlineLevel="1" x14ac:dyDescent="0.2">
      <c r="E188" s="100" t="str">
        <f t="shared" si="54"/>
        <v>80</v>
      </c>
      <c r="F188" s="101" t="str">
        <f t="shared" si="55"/>
        <v>80</v>
      </c>
      <c r="G188" s="101" t="str">
        <f t="shared" si="56"/>
        <v>80</v>
      </c>
      <c r="H188" s="107" t="str">
        <f t="shared" si="57"/>
        <v>80</v>
      </c>
      <c r="J188" s="108" t="str">
        <f t="shared" si="59"/>
        <v>28</v>
      </c>
      <c r="K188" s="108" t="str">
        <f t="shared" si="59"/>
        <v>29</v>
      </c>
      <c r="L188" s="108" t="str">
        <f t="shared" si="59"/>
        <v>2A</v>
      </c>
      <c r="M188" s="108" t="str">
        <f t="shared" si="59"/>
        <v>2B</v>
      </c>
      <c r="Z188" s="27" t="s">
        <v>300</v>
      </c>
      <c r="AA188" s="27" t="s">
        <v>450</v>
      </c>
      <c r="AB188" s="27" t="s">
        <v>449</v>
      </c>
    </row>
    <row r="189" spans="2:28" hidden="1" outlineLevel="1" x14ac:dyDescent="0.2">
      <c r="E189" s="100" t="str">
        <f t="shared" si="54"/>
        <v>80</v>
      </c>
      <c r="F189" s="101" t="str">
        <f t="shared" si="55"/>
        <v>80</v>
      </c>
      <c r="G189" s="101" t="str">
        <f t="shared" si="56"/>
        <v>80</v>
      </c>
      <c r="H189" s="107" t="str">
        <f t="shared" si="57"/>
        <v>80</v>
      </c>
      <c r="J189" s="108" t="str">
        <f t="shared" si="59"/>
        <v>2C</v>
      </c>
      <c r="K189" s="108" t="str">
        <f t="shared" si="59"/>
        <v>2D</v>
      </c>
      <c r="L189" s="108" t="str">
        <f t="shared" si="59"/>
        <v>2E</v>
      </c>
      <c r="M189" s="108" t="str">
        <f t="shared" si="59"/>
        <v>2F</v>
      </c>
      <c r="Z189" s="27" t="s">
        <v>301</v>
      </c>
      <c r="AA189" s="27" t="s">
        <v>451</v>
      </c>
      <c r="AB189" s="27" t="s">
        <v>450</v>
      </c>
    </row>
    <row r="190" spans="2:28" hidden="1" outlineLevel="1" x14ac:dyDescent="0.2">
      <c r="E190" s="100" t="str">
        <f t="shared" si="54"/>
        <v>80</v>
      </c>
      <c r="F190" s="101" t="str">
        <f t="shared" si="55"/>
        <v>80</v>
      </c>
      <c r="G190" s="101" t="str">
        <f t="shared" si="56"/>
        <v>80</v>
      </c>
      <c r="H190" s="107" t="str">
        <f t="shared" si="57"/>
        <v>80</v>
      </c>
      <c r="J190" s="108" t="str">
        <f t="shared" ref="J190:M193" si="60">"3"&amp;RIGHT(J186,1)</f>
        <v>30</v>
      </c>
      <c r="K190" s="108" t="str">
        <f t="shared" si="60"/>
        <v>31</v>
      </c>
      <c r="L190" s="108" t="str">
        <f t="shared" si="60"/>
        <v>32</v>
      </c>
      <c r="M190" s="108" t="str">
        <f t="shared" si="60"/>
        <v>33</v>
      </c>
      <c r="Z190" s="27" t="s">
        <v>381</v>
      </c>
      <c r="AA190" s="27" t="s">
        <v>398</v>
      </c>
      <c r="AB190" s="27" t="s">
        <v>451</v>
      </c>
    </row>
    <row r="191" spans="2:28" hidden="1" outlineLevel="1" x14ac:dyDescent="0.2">
      <c r="E191" s="100" t="str">
        <f t="shared" si="54"/>
        <v>80</v>
      </c>
      <c r="F191" s="101" t="str">
        <f t="shared" si="55"/>
        <v>80</v>
      </c>
      <c r="G191" s="101" t="str">
        <f t="shared" si="56"/>
        <v>80</v>
      </c>
      <c r="H191" s="107" t="str">
        <f t="shared" si="57"/>
        <v>80</v>
      </c>
      <c r="J191" s="108" t="str">
        <f t="shared" si="60"/>
        <v>34</v>
      </c>
      <c r="K191" s="108" t="str">
        <f t="shared" si="60"/>
        <v>35</v>
      </c>
      <c r="L191" s="108" t="str">
        <f t="shared" si="60"/>
        <v>36</v>
      </c>
      <c r="M191" s="108" t="str">
        <f t="shared" si="60"/>
        <v>37</v>
      </c>
      <c r="Z191" s="27" t="s">
        <v>382</v>
      </c>
      <c r="AA191" s="27" t="s">
        <v>397</v>
      </c>
      <c r="AB191" s="27" t="s">
        <v>398</v>
      </c>
    </row>
    <row r="192" spans="2:28" hidden="1" outlineLevel="1" x14ac:dyDescent="0.2">
      <c r="E192" s="100" t="str">
        <f t="shared" si="54"/>
        <v>80</v>
      </c>
      <c r="F192" s="101" t="str">
        <f t="shared" si="55"/>
        <v>80</v>
      </c>
      <c r="G192" s="101" t="str">
        <f t="shared" si="56"/>
        <v>80</v>
      </c>
      <c r="H192" s="107" t="str">
        <f t="shared" si="57"/>
        <v>80</v>
      </c>
      <c r="J192" s="108" t="str">
        <f t="shared" si="60"/>
        <v>38</v>
      </c>
      <c r="K192" s="108" t="str">
        <f t="shared" si="60"/>
        <v>39</v>
      </c>
      <c r="L192" s="108" t="str">
        <f t="shared" si="60"/>
        <v>3A</v>
      </c>
      <c r="M192" s="108" t="str">
        <f t="shared" si="60"/>
        <v>3B</v>
      </c>
      <c r="Z192" s="27" t="s">
        <v>87</v>
      </c>
      <c r="AA192" s="27" t="s">
        <v>393</v>
      </c>
      <c r="AB192" s="27" t="s">
        <v>397</v>
      </c>
    </row>
    <row r="193" spans="2:28" hidden="1" outlineLevel="1" x14ac:dyDescent="0.2">
      <c r="E193" s="100" t="str">
        <f t="shared" si="54"/>
        <v>80</v>
      </c>
      <c r="F193" s="101" t="str">
        <f t="shared" si="55"/>
        <v>80</v>
      </c>
      <c r="G193" s="101" t="str">
        <f t="shared" si="56"/>
        <v>80</v>
      </c>
      <c r="H193" s="107" t="str">
        <f t="shared" si="57"/>
        <v>80</v>
      </c>
      <c r="J193" s="108" t="str">
        <f t="shared" si="60"/>
        <v>3C</v>
      </c>
      <c r="K193" s="108" t="str">
        <f t="shared" si="60"/>
        <v>3D</v>
      </c>
      <c r="L193" s="108" t="str">
        <f t="shared" si="60"/>
        <v>3E</v>
      </c>
      <c r="M193" s="108" t="str">
        <f t="shared" si="60"/>
        <v>3F</v>
      </c>
      <c r="Z193" s="27" t="s">
        <v>88</v>
      </c>
      <c r="AA193" s="27" t="s">
        <v>394</v>
      </c>
      <c r="AB193" s="27" t="s">
        <v>393</v>
      </c>
    </row>
    <row r="194" spans="2:28" hidden="1" outlineLevel="1" x14ac:dyDescent="0.2">
      <c r="B194" s="27" t="s">
        <v>712</v>
      </c>
      <c r="E194" s="100" t="str">
        <f t="shared" si="54"/>
        <v>80</v>
      </c>
      <c r="F194" s="101" t="str">
        <f t="shared" si="55"/>
        <v>80</v>
      </c>
      <c r="G194" s="101" t="str">
        <f t="shared" si="56"/>
        <v>80</v>
      </c>
      <c r="H194" s="107" t="str">
        <f t="shared" si="57"/>
        <v>80</v>
      </c>
      <c r="J194" s="108" t="str">
        <f t="shared" ref="J194:M197" si="61">"4"&amp;RIGHT(J190,1)</f>
        <v>40</v>
      </c>
      <c r="K194" s="108" t="str">
        <f t="shared" si="61"/>
        <v>41</v>
      </c>
      <c r="L194" s="108" t="str">
        <f t="shared" si="61"/>
        <v>42</v>
      </c>
      <c r="M194" s="108" t="str">
        <f t="shared" si="61"/>
        <v>43</v>
      </c>
      <c r="Z194" s="27" t="s">
        <v>302</v>
      </c>
      <c r="AA194" s="27" t="s">
        <v>395</v>
      </c>
      <c r="AB194" s="27" t="s">
        <v>394</v>
      </c>
    </row>
    <row r="195" spans="2:28" hidden="1" outlineLevel="1" x14ac:dyDescent="0.2">
      <c r="E195" s="100" t="str">
        <f t="shared" si="54"/>
        <v>80</v>
      </c>
      <c r="F195" s="101" t="str">
        <f t="shared" si="55"/>
        <v>80</v>
      </c>
      <c r="G195" s="101" t="str">
        <f t="shared" si="56"/>
        <v>80</v>
      </c>
      <c r="H195" s="107" t="str">
        <f t="shared" si="57"/>
        <v>80</v>
      </c>
      <c r="J195" s="108" t="str">
        <f t="shared" si="61"/>
        <v>44</v>
      </c>
      <c r="K195" s="108" t="str">
        <f t="shared" si="61"/>
        <v>45</v>
      </c>
      <c r="L195" s="108" t="str">
        <f t="shared" si="61"/>
        <v>46</v>
      </c>
      <c r="M195" s="108" t="str">
        <f t="shared" si="61"/>
        <v>47</v>
      </c>
      <c r="Z195" s="27" t="s">
        <v>303</v>
      </c>
      <c r="AA195" s="27" t="s">
        <v>396</v>
      </c>
      <c r="AB195" s="27" t="s">
        <v>395</v>
      </c>
    </row>
    <row r="196" spans="2:28" hidden="1" outlineLevel="1" x14ac:dyDescent="0.2">
      <c r="E196" s="100" t="str">
        <f t="shared" si="54"/>
        <v>80</v>
      </c>
      <c r="F196" s="101" t="str">
        <f t="shared" si="55"/>
        <v>80</v>
      </c>
      <c r="G196" s="101">
        <f t="shared" si="56"/>
        <v>14</v>
      </c>
      <c r="H196" s="109">
        <f t="shared" si="57"/>
        <v>15</v>
      </c>
      <c r="J196" s="108" t="str">
        <f t="shared" si="61"/>
        <v>48</v>
      </c>
      <c r="K196" s="108" t="str">
        <f t="shared" si="61"/>
        <v>49</v>
      </c>
      <c r="L196" s="108" t="str">
        <f t="shared" si="61"/>
        <v>4A</v>
      </c>
      <c r="M196" s="108" t="str">
        <f t="shared" si="61"/>
        <v>4B</v>
      </c>
      <c r="Z196" s="27" t="s">
        <v>304</v>
      </c>
      <c r="AA196" s="27" t="s">
        <v>452</v>
      </c>
      <c r="AB196" s="27" t="s">
        <v>396</v>
      </c>
    </row>
    <row r="197" spans="2:28" hidden="1" outlineLevel="1" x14ac:dyDescent="0.2">
      <c r="E197" s="110">
        <f t="shared" si="54"/>
        <v>16</v>
      </c>
      <c r="F197" s="111">
        <f t="shared" si="55"/>
        <v>17</v>
      </c>
      <c r="G197" s="111">
        <f t="shared" si="56"/>
        <v>18</v>
      </c>
      <c r="H197" s="109">
        <f t="shared" si="57"/>
        <v>19</v>
      </c>
      <c r="J197" s="108" t="str">
        <f t="shared" si="61"/>
        <v>4C</v>
      </c>
      <c r="K197" s="108" t="str">
        <f t="shared" si="61"/>
        <v>4D</v>
      </c>
      <c r="L197" s="108" t="str">
        <f t="shared" si="61"/>
        <v>4E</v>
      </c>
      <c r="M197" s="108" t="str">
        <f t="shared" si="61"/>
        <v>4F</v>
      </c>
      <c r="Z197" s="27" t="s">
        <v>305</v>
      </c>
      <c r="AA197" s="27" t="s">
        <v>453</v>
      </c>
      <c r="AB197" s="27" t="s">
        <v>452</v>
      </c>
    </row>
    <row r="198" spans="2:28" hidden="1" outlineLevel="1" x14ac:dyDescent="0.2">
      <c r="E198" s="110" t="str">
        <f t="shared" si="54"/>
        <v>1A</v>
      </c>
      <c r="F198" s="111" t="str">
        <f t="shared" si="55"/>
        <v>1B</v>
      </c>
      <c r="G198" s="111" t="str">
        <f t="shared" si="56"/>
        <v>1C</v>
      </c>
      <c r="H198" s="109" t="str">
        <f t="shared" si="57"/>
        <v>1D</v>
      </c>
      <c r="J198" s="108" t="str">
        <f t="shared" ref="J198:M201" si="62">"5"&amp;RIGHT(J194,1)</f>
        <v>50</v>
      </c>
      <c r="K198" s="108" t="str">
        <f t="shared" si="62"/>
        <v>51</v>
      </c>
      <c r="L198" s="108" t="str">
        <f t="shared" si="62"/>
        <v>52</v>
      </c>
      <c r="M198" s="108" t="str">
        <f t="shared" si="62"/>
        <v>53</v>
      </c>
      <c r="Z198" s="27" t="s">
        <v>306</v>
      </c>
      <c r="AA198" s="27" t="s">
        <v>454</v>
      </c>
      <c r="AB198" s="27" t="s">
        <v>453</v>
      </c>
    </row>
    <row r="199" spans="2:28" hidden="1" outlineLevel="1" x14ac:dyDescent="0.2">
      <c r="E199" s="110" t="str">
        <f t="shared" si="54"/>
        <v>1E</v>
      </c>
      <c r="F199" s="111" t="str">
        <f t="shared" si="55"/>
        <v>1F</v>
      </c>
      <c r="G199" s="111">
        <f t="shared" si="56"/>
        <v>20</v>
      </c>
      <c r="H199" s="109">
        <f t="shared" si="57"/>
        <v>21</v>
      </c>
      <c r="J199" s="108" t="str">
        <f t="shared" si="62"/>
        <v>54</v>
      </c>
      <c r="K199" s="108" t="str">
        <f t="shared" si="62"/>
        <v>55</v>
      </c>
      <c r="L199" s="108" t="str">
        <f t="shared" si="62"/>
        <v>56</v>
      </c>
      <c r="M199" s="108" t="str">
        <f t="shared" si="62"/>
        <v>57</v>
      </c>
      <c r="Z199" s="27" t="s">
        <v>307</v>
      </c>
      <c r="AA199" s="27" t="s">
        <v>455</v>
      </c>
      <c r="AB199" s="27" t="s">
        <v>454</v>
      </c>
    </row>
    <row r="200" spans="2:28" hidden="1" outlineLevel="1" x14ac:dyDescent="0.2">
      <c r="E200" s="110">
        <f t="shared" si="54"/>
        <v>22</v>
      </c>
      <c r="F200" s="111">
        <f t="shared" si="55"/>
        <v>23</v>
      </c>
      <c r="G200" s="101">
        <f t="shared" si="56"/>
        <v>24</v>
      </c>
      <c r="H200" s="107">
        <f t="shared" si="57"/>
        <v>25</v>
      </c>
      <c r="J200" s="108" t="str">
        <f t="shared" si="62"/>
        <v>58</v>
      </c>
      <c r="K200" s="108" t="str">
        <f t="shared" si="62"/>
        <v>59</v>
      </c>
      <c r="L200" s="108" t="str">
        <f t="shared" si="62"/>
        <v>5A</v>
      </c>
      <c r="M200" s="108" t="str">
        <f t="shared" si="62"/>
        <v>5B</v>
      </c>
      <c r="Z200" s="27" t="s">
        <v>308</v>
      </c>
      <c r="AA200" s="27" t="s">
        <v>456</v>
      </c>
      <c r="AB200" s="27" t="s">
        <v>455</v>
      </c>
    </row>
    <row r="201" spans="2:28" ht="13.5" hidden="1" outlineLevel="1" thickBot="1" x14ac:dyDescent="0.25">
      <c r="E201" s="103">
        <f t="shared" si="54"/>
        <v>26</v>
      </c>
      <c r="F201" s="104">
        <f t="shared" si="55"/>
        <v>27</v>
      </c>
      <c r="G201" s="104" t="str">
        <f t="shared" si="56"/>
        <v>80</v>
      </c>
      <c r="H201" s="112" t="str">
        <f t="shared" si="57"/>
        <v>80</v>
      </c>
      <c r="J201" s="108" t="str">
        <f t="shared" si="62"/>
        <v>5C</v>
      </c>
      <c r="K201" s="108" t="str">
        <f t="shared" si="62"/>
        <v>5D</v>
      </c>
      <c r="L201" s="108" t="str">
        <f t="shared" si="62"/>
        <v>5E</v>
      </c>
      <c r="M201" s="108" t="str">
        <f t="shared" si="62"/>
        <v>5F</v>
      </c>
      <c r="Z201" s="27" t="s">
        <v>309</v>
      </c>
      <c r="AA201" s="27" t="s">
        <v>457</v>
      </c>
      <c r="AB201" s="27" t="s">
        <v>456</v>
      </c>
    </row>
    <row r="202" spans="2:28" hidden="1" outlineLevel="1" x14ac:dyDescent="0.2">
      <c r="Z202" s="27" t="s">
        <v>310</v>
      </c>
      <c r="AA202" s="27" t="s">
        <v>458</v>
      </c>
      <c r="AB202" s="27" t="s">
        <v>457</v>
      </c>
    </row>
    <row r="203" spans="2:28" hidden="1" outlineLevel="1" x14ac:dyDescent="0.2">
      <c r="D203" s="27" t="s">
        <v>153</v>
      </c>
      <c r="E203" s="96" t="str">
        <f>VLOOKUP(AC24,$Z$251:$AB$404,3,FALSE)</f>
        <v>32</v>
      </c>
      <c r="F203" s="97" t="str">
        <f>VLOOKUP(AC25,$Z$251:$AB$404,3,FALSE)</f>
        <v>32</v>
      </c>
      <c r="G203" s="97" t="str">
        <f>VLOOKUP(AC26,$Z$251:$AB$404,3,FALSE)</f>
        <v>32</v>
      </c>
      <c r="H203" s="98" t="str">
        <f>VLOOKUP(AC27,$Z$251:$AB$404,3,FALSE)</f>
        <v>33</v>
      </c>
      <c r="J203" s="27" t="s">
        <v>153</v>
      </c>
      <c r="L203" s="96" t="str">
        <f>VLOOKUP(AA24,$Z$47:$AC$130,4,FALSE)</f>
        <v>1C</v>
      </c>
      <c r="M203" s="97" t="str">
        <f>VLOOKUP(AB24,$Z$47:$AC$130,4,FALSE)</f>
        <v>1D</v>
      </c>
      <c r="N203" s="97" t="str">
        <f>VLOOKUP(AA25,$Z$47:$AC$130,4,FALSE)</f>
        <v>1C</v>
      </c>
      <c r="O203" s="98" t="str">
        <f>VLOOKUP(AB25,$Z$47:$AC$130,4,FALSE)</f>
        <v>1D</v>
      </c>
      <c r="Z203" s="27" t="s">
        <v>311</v>
      </c>
      <c r="AA203" s="27" t="s">
        <v>459</v>
      </c>
      <c r="AB203" s="27" t="s">
        <v>458</v>
      </c>
    </row>
    <row r="204" spans="2:28" hidden="1" outlineLevel="1" x14ac:dyDescent="0.2">
      <c r="D204" s="27" t="s">
        <v>628</v>
      </c>
      <c r="E204" s="100" t="str">
        <f>VLOOKUP(AC28,$Z$251:$AB$404,3,FALSE)</f>
        <v>34</v>
      </c>
      <c r="F204" s="101" t="str">
        <f>VLOOKUP(AC29,$Z$251:$AB$404,3,FALSE)</f>
        <v>35</v>
      </c>
      <c r="G204" s="101" t="str">
        <f>VLOOKUP(AC30,$Z$251:$AB$404,3,FALSE)</f>
        <v>36</v>
      </c>
      <c r="H204" s="107" t="str">
        <f>VLOOKUP(AC31,$Z$251:$AB$404,3,FALSE)</f>
        <v>37</v>
      </c>
      <c r="J204" s="27" t="s">
        <v>532</v>
      </c>
      <c r="L204" s="100" t="str">
        <f>VLOOKUP(AA26,$Z$47:$AC$130,4,FALSE)</f>
        <v>1C</v>
      </c>
      <c r="M204" s="101" t="str">
        <f>VLOOKUP(AB26,$Z$47:$AC$130,4,FALSE)</f>
        <v>1D</v>
      </c>
      <c r="N204" s="101" t="str">
        <f>VLOOKUP(AA27,$Z$47:$AC$130,4,FALSE)</f>
        <v>1E</v>
      </c>
      <c r="O204" s="107" t="str">
        <f>VLOOKUP(AB27,$Z$47:$AC$130,4,FALSE)</f>
        <v>1F</v>
      </c>
      <c r="Z204" s="27" t="s">
        <v>312</v>
      </c>
      <c r="AA204" s="27" t="s">
        <v>460</v>
      </c>
      <c r="AB204" s="27" t="s">
        <v>459</v>
      </c>
    </row>
    <row r="205" spans="2:28" hidden="1" outlineLevel="1" x14ac:dyDescent="0.2">
      <c r="D205" s="27" t="s">
        <v>424</v>
      </c>
      <c r="E205" s="100" t="str">
        <f>VLOOKUP(AC32,$Z$251:$AB$404,3,FALSE)</f>
        <v>38</v>
      </c>
      <c r="F205" s="101" t="str">
        <f>VLOOKUP(AC33,$Z$251:$AB$404,3,FALSE)</f>
        <v>39</v>
      </c>
      <c r="G205" s="101" t="str">
        <f>VLOOKUP(AC34,$Z$251:$AB$404,3,FALSE)</f>
        <v>3A</v>
      </c>
      <c r="H205" s="107" t="str">
        <f>VLOOKUP(AC35,$Z$251:$AB$404,3,FALSE)</f>
        <v>3B</v>
      </c>
      <c r="J205" s="27" t="s">
        <v>423</v>
      </c>
      <c r="L205" s="100" t="str">
        <f>VLOOKUP(AA28,$Z$47:$AC$130,4,FALSE)</f>
        <v>20</v>
      </c>
      <c r="M205" s="101" t="str">
        <f>VLOOKUP(AB28,$Z$47:$AC$130,4,FALSE)</f>
        <v>21</v>
      </c>
      <c r="N205" s="101" t="str">
        <f>VLOOKUP(AA29,$Z$47:$AC$130,4,FALSE)</f>
        <v>22</v>
      </c>
      <c r="O205" s="107" t="str">
        <f>VLOOKUP(AB29,$Z$47:$AC$130,4,FALSE)</f>
        <v>23</v>
      </c>
      <c r="Z205" s="27" t="s">
        <v>313</v>
      </c>
      <c r="AA205" s="27" t="s">
        <v>461</v>
      </c>
      <c r="AB205" s="27" t="s">
        <v>460</v>
      </c>
    </row>
    <row r="206" spans="2:28" hidden="1" outlineLevel="1" x14ac:dyDescent="0.2">
      <c r="E206" s="100" t="str">
        <f>VLOOKUP(AC36,$Z$251:$AB$404,3,FALSE)</f>
        <v>3C</v>
      </c>
      <c r="F206" s="101" t="str">
        <f>VLOOKUP(AC37,$Z$251:$AB$404,3,FALSE)</f>
        <v>3D</v>
      </c>
      <c r="G206" s="101" t="str">
        <f>VLOOKUP(AC38,$Z$251:$AB$404,3,FALSE)</f>
        <v>3E</v>
      </c>
      <c r="H206" s="107" t="str">
        <f>VLOOKUP(AC39,$Z$251:$AB$404,3,FALSE)</f>
        <v>3F</v>
      </c>
      <c r="L206" s="100" t="str">
        <f>VLOOKUP(AA30,$Z$47:$AC$130,4,FALSE)</f>
        <v>24</v>
      </c>
      <c r="M206" s="101" t="str">
        <f>VLOOKUP(AB30,$Z$47:$AC$130,4,FALSE)</f>
        <v>25</v>
      </c>
      <c r="N206" s="101" t="str">
        <f>VLOOKUP(AA31,$Z$47:$AC$130,4,FALSE)</f>
        <v>26</v>
      </c>
      <c r="O206" s="107" t="str">
        <f>VLOOKUP(AB31,$Z$47:$AC$130,4,FALSE)</f>
        <v>27</v>
      </c>
      <c r="Z206" s="27" t="s">
        <v>314</v>
      </c>
      <c r="AA206" s="27" t="s">
        <v>125</v>
      </c>
      <c r="AB206" s="27" t="s">
        <v>461</v>
      </c>
    </row>
    <row r="207" spans="2:28" hidden="1" outlineLevel="1" x14ac:dyDescent="0.2">
      <c r="E207" s="100" t="str">
        <f>VLOOKUP(AC40,$Z$251:$AB$404,3,FALSE)</f>
        <v>40</v>
      </c>
      <c r="F207" s="101" t="str">
        <f>VLOOKUP(AC41,$Z$251:$AB$404,3,FALSE)</f>
        <v>41</v>
      </c>
      <c r="G207" s="101" t="str">
        <f>VLOOKUP(AC42,$Z$251:$AB$404,3,FALSE)</f>
        <v>41</v>
      </c>
      <c r="H207" s="107" t="str">
        <f>VLOOKUP(AC43,$Z$251:$AB$404,3,FALSE)</f>
        <v>42</v>
      </c>
      <c r="L207" s="100" t="str">
        <f>VLOOKUP(AA32,$Z$47:$AC$130,4,FALSE)</f>
        <v>28</v>
      </c>
      <c r="M207" s="101" t="str">
        <f>VLOOKUP(AB32,$Z$47:$AC$130,4,FALSE)</f>
        <v>29</v>
      </c>
      <c r="N207" s="101" t="str">
        <f>VLOOKUP(AA33,$Z$47:$AC$130,4,FALSE)</f>
        <v>2A</v>
      </c>
      <c r="O207" s="107" t="str">
        <f>VLOOKUP(AB33,$Z$47:$AC$130,4,FALSE)</f>
        <v>2B</v>
      </c>
      <c r="Z207" s="27" t="s">
        <v>315</v>
      </c>
      <c r="AA207" s="27" t="s">
        <v>126</v>
      </c>
      <c r="AB207" s="27" t="s">
        <v>125</v>
      </c>
    </row>
    <row r="208" spans="2:28" hidden="1" outlineLevel="1" x14ac:dyDescent="0.2">
      <c r="E208" s="100">
        <v>30</v>
      </c>
      <c r="F208" s="101">
        <v>31</v>
      </c>
      <c r="G208" s="101">
        <v>32</v>
      </c>
      <c r="H208" s="107">
        <v>33</v>
      </c>
      <c r="L208" s="100" t="str">
        <f>VLOOKUP(AA34,$Z$47:$AC$130,4,FALSE)</f>
        <v>2C</v>
      </c>
      <c r="M208" s="101" t="str">
        <f>VLOOKUP(AB34,$Z$47:$AC$130,4,FALSE)</f>
        <v>2D</v>
      </c>
      <c r="N208" s="101" t="str">
        <f>VLOOKUP(AA35,$Z$47:$AC$130,4,FALSE)</f>
        <v>2E</v>
      </c>
      <c r="O208" s="107" t="str">
        <f>VLOOKUP(AB35,$Z$47:$AC$130,4,FALSE)</f>
        <v>2F</v>
      </c>
      <c r="Z208" s="27" t="s">
        <v>316</v>
      </c>
      <c r="AA208" s="27" t="s">
        <v>127</v>
      </c>
      <c r="AB208" s="27" t="s">
        <v>126</v>
      </c>
    </row>
    <row r="209" spans="5:28" hidden="1" outlineLevel="1" x14ac:dyDescent="0.2">
      <c r="E209" s="100">
        <v>34</v>
      </c>
      <c r="F209" s="101">
        <v>35</v>
      </c>
      <c r="G209" s="101">
        <v>36</v>
      </c>
      <c r="H209" s="107">
        <v>37</v>
      </c>
      <c r="L209" s="100" t="str">
        <f>VLOOKUP(AA36,$Z$47:$AC$130,4,FALSE)</f>
        <v>30</v>
      </c>
      <c r="M209" s="101" t="str">
        <f>VLOOKUP(AB36,$Z$47:$AC$130,4,FALSE)</f>
        <v>31</v>
      </c>
      <c r="N209" s="101" t="str">
        <f>VLOOKUP(AA37,$Z$47:$AC$130,4,FALSE)</f>
        <v>32</v>
      </c>
      <c r="O209" s="107" t="str">
        <f>VLOOKUP(AB37,$Z$47:$AC$130,4,FALSE)</f>
        <v>33</v>
      </c>
      <c r="Z209" s="27" t="s">
        <v>317</v>
      </c>
      <c r="AA209" s="27" t="s">
        <v>128</v>
      </c>
      <c r="AB209" s="27" t="s">
        <v>127</v>
      </c>
    </row>
    <row r="210" spans="5:28" hidden="1" outlineLevel="1" x14ac:dyDescent="0.2">
      <c r="E210" s="100">
        <v>38</v>
      </c>
      <c r="F210" s="101">
        <v>39</v>
      </c>
      <c r="G210" s="101" t="s">
        <v>398</v>
      </c>
      <c r="H210" s="107" t="s">
        <v>397</v>
      </c>
      <c r="L210" s="100" t="str">
        <f>VLOOKUP(AA38,$Z$47:$AC$130,4,FALSE)</f>
        <v>34</v>
      </c>
      <c r="M210" s="101" t="str">
        <f>VLOOKUP(AB38,$Z$47:$AC$130,4,FALSE)</f>
        <v>35</v>
      </c>
      <c r="N210" s="101" t="str">
        <f>VLOOKUP(AA39,$Z$47:$AC$130,4,FALSE)</f>
        <v>36</v>
      </c>
      <c r="O210" s="107" t="str">
        <f>VLOOKUP(AB39,$Z$47:$AC$130,4,FALSE)</f>
        <v>37</v>
      </c>
      <c r="Z210" s="27" t="s">
        <v>318</v>
      </c>
      <c r="AA210" s="27" t="s">
        <v>129</v>
      </c>
      <c r="AB210" s="27" t="s">
        <v>128</v>
      </c>
    </row>
    <row r="211" spans="5:28" hidden="1" outlineLevel="1" x14ac:dyDescent="0.2">
      <c r="E211" s="100" t="s">
        <v>393</v>
      </c>
      <c r="F211" s="101" t="s">
        <v>394</v>
      </c>
      <c r="G211" s="101" t="s">
        <v>395</v>
      </c>
      <c r="H211" s="107" t="s">
        <v>396</v>
      </c>
      <c r="L211" s="100" t="str">
        <f>VLOOKUP(AA40,$Z$47:$AC$130,4,FALSE)</f>
        <v>38</v>
      </c>
      <c r="M211" s="101" t="str">
        <f>VLOOKUP(AB40,$Z$47:$AC$130,4,FALSE)</f>
        <v>39</v>
      </c>
      <c r="N211" s="101" t="str">
        <f>VLOOKUP(AA41,$Z$47:$AC$130,4,FALSE)</f>
        <v>3A</v>
      </c>
      <c r="O211" s="107" t="str">
        <f>VLOOKUP(AB41,$Z$47:$AC$130,4,FALSE)</f>
        <v>3B</v>
      </c>
      <c r="Z211" s="27" t="s">
        <v>319</v>
      </c>
      <c r="AA211" s="27" t="s">
        <v>130</v>
      </c>
      <c r="AB211" s="27" t="s">
        <v>129</v>
      </c>
    </row>
    <row r="212" spans="5:28" ht="13.5" hidden="1" outlineLevel="1" thickBot="1" x14ac:dyDescent="0.25">
      <c r="E212" s="103">
        <v>40</v>
      </c>
      <c r="F212" s="104">
        <v>41</v>
      </c>
      <c r="G212" s="104">
        <v>41</v>
      </c>
      <c r="H212" s="112">
        <v>42</v>
      </c>
      <c r="L212" s="103" t="str">
        <f>VLOOKUP(AA42,$Z$47:$AC$130,4,FALSE)</f>
        <v>3A</v>
      </c>
      <c r="M212" s="104" t="str">
        <f>VLOOKUP(AB42,$Z$47:$AC$130,4,FALSE)</f>
        <v>3B</v>
      </c>
      <c r="N212" s="104" t="str">
        <f>VLOOKUP(AA43,$Z$47:$AC$130,4,FALSE)</f>
        <v>3C</v>
      </c>
      <c r="O212" s="112" t="str">
        <f>VLOOKUP(AB43,$Z$47:$AC$130,4,FALSE)</f>
        <v>3D</v>
      </c>
      <c r="Z212" s="27" t="s">
        <v>515</v>
      </c>
      <c r="AA212" s="27" t="s">
        <v>131</v>
      </c>
      <c r="AB212" s="27" t="s">
        <v>130</v>
      </c>
    </row>
    <row r="213" spans="5:28" hidden="1" outlineLevel="1" x14ac:dyDescent="0.2">
      <c r="Z213" s="27" t="s">
        <v>321</v>
      </c>
      <c r="AA213" s="27" t="s">
        <v>132</v>
      </c>
      <c r="AB213" s="27" t="s">
        <v>131</v>
      </c>
    </row>
    <row r="214" spans="5:28" hidden="1" outlineLevel="1" x14ac:dyDescent="0.2">
      <c r="J214" s="27" t="s">
        <v>153</v>
      </c>
      <c r="L214" s="96" t="str">
        <f>VLOOKUP(AC24,$Z$133:$AB$248,3,FALSE)</f>
        <v>1D</v>
      </c>
      <c r="M214" s="97" t="str">
        <f>VLOOKUP(AD24,$Z$133:$AB$248,3,FALSE)</f>
        <v>1E</v>
      </c>
      <c r="N214" s="97" t="str">
        <f>VLOOKUP(AC25,$Z$133:$AB$248,3,FALSE)</f>
        <v>1D</v>
      </c>
      <c r="O214" s="98" t="str">
        <f>VLOOKUP(AD25,$Z$133:$AB$248,3,FALSE)</f>
        <v>1E</v>
      </c>
      <c r="Z214" s="27" t="s">
        <v>516</v>
      </c>
      <c r="AA214" s="27" t="s">
        <v>133</v>
      </c>
      <c r="AB214" s="27" t="s">
        <v>132</v>
      </c>
    </row>
    <row r="215" spans="5:28" hidden="1" outlineLevel="1" x14ac:dyDescent="0.2">
      <c r="J215" s="27" t="s">
        <v>401</v>
      </c>
      <c r="L215" s="100" t="str">
        <f>VLOOKUP(AC26,$Z$133:$AB$248,3,FALSE)</f>
        <v>1D</v>
      </c>
      <c r="M215" s="101" t="str">
        <f>VLOOKUP(AD26,$Z$133:$AB$248,3,FALSE)</f>
        <v>1E</v>
      </c>
      <c r="N215" s="101" t="str">
        <f>VLOOKUP(AC27,$Z$133:$AB$248,3,FALSE)</f>
        <v>1F</v>
      </c>
      <c r="O215" s="107" t="str">
        <f>VLOOKUP(AD27,$Z$133:$AB$248,3,FALSE)</f>
        <v>20</v>
      </c>
      <c r="Z215" s="27" t="s">
        <v>324</v>
      </c>
      <c r="AA215" s="27" t="s">
        <v>463</v>
      </c>
      <c r="AB215" s="27" t="s">
        <v>133</v>
      </c>
    </row>
    <row r="216" spans="5:28" hidden="1" outlineLevel="1" x14ac:dyDescent="0.2">
      <c r="J216" s="27" t="s">
        <v>423</v>
      </c>
      <c r="L216" s="100" t="str">
        <f>VLOOKUP(AC28,$Z$133:$AB$248,3,FALSE)</f>
        <v>21</v>
      </c>
      <c r="M216" s="101" t="str">
        <f>VLOOKUP(AD28,$Z$133:$AB$248,3,FALSE)</f>
        <v>22</v>
      </c>
      <c r="N216" s="101" t="str">
        <f>VLOOKUP(AC29,$Z$133:$AB$248,3,FALSE)</f>
        <v>23</v>
      </c>
      <c r="O216" s="107" t="str">
        <f>VLOOKUP(AD29,$Z$133:$AB$248,3,FALSE)</f>
        <v>24</v>
      </c>
      <c r="Z216" s="27" t="s">
        <v>462</v>
      </c>
      <c r="AA216" s="27" t="s">
        <v>464</v>
      </c>
      <c r="AB216" s="27" t="s">
        <v>463</v>
      </c>
    </row>
    <row r="217" spans="5:28" hidden="1" outlineLevel="1" x14ac:dyDescent="0.2">
      <c r="L217" s="100" t="str">
        <f>VLOOKUP(AC30,$Z$133:$AB$248,3,FALSE)</f>
        <v>25</v>
      </c>
      <c r="M217" s="101" t="str">
        <f>VLOOKUP(AD30,$Z$133:$AB$248,3,FALSE)</f>
        <v>26</v>
      </c>
      <c r="N217" s="101" t="str">
        <f>VLOOKUP(AC31,$Z$133:$AB$248,3,FALSE)</f>
        <v>27</v>
      </c>
      <c r="O217" s="107" t="str">
        <f>VLOOKUP(AD31,$Z$133:$AB$248,3,FALSE)</f>
        <v>28</v>
      </c>
      <c r="Z217" s="27" t="s">
        <v>517</v>
      </c>
      <c r="AA217" s="27" t="s">
        <v>465</v>
      </c>
      <c r="AB217" s="27" t="s">
        <v>464</v>
      </c>
    </row>
    <row r="218" spans="5:28" hidden="1" outlineLevel="1" x14ac:dyDescent="0.2">
      <c r="L218" s="100" t="str">
        <f>VLOOKUP(AC32,$Z$133:$AB$248,3,FALSE)</f>
        <v>29</v>
      </c>
      <c r="M218" s="101" t="str">
        <f>VLOOKUP(AD32,$Z$133:$AB$248,3,FALSE)</f>
        <v>2A</v>
      </c>
      <c r="N218" s="101" t="str">
        <f>VLOOKUP(AC33,$Z$133:$AB$248,3,FALSE)</f>
        <v>2B</v>
      </c>
      <c r="O218" s="107" t="str">
        <f>VLOOKUP(AD33,$Z$133:$AB$248,3,FALSE)</f>
        <v>2C</v>
      </c>
      <c r="Z218" s="27" t="s">
        <v>511</v>
      </c>
      <c r="AA218" s="27" t="s">
        <v>466</v>
      </c>
      <c r="AB218" s="27" t="s">
        <v>465</v>
      </c>
    </row>
    <row r="219" spans="5:28" hidden="1" outlineLevel="1" x14ac:dyDescent="0.2">
      <c r="L219" s="100" t="str">
        <f>VLOOKUP(AC34,$Z$133:$AB$248,3,FALSE)</f>
        <v>2D</v>
      </c>
      <c r="M219" s="101" t="str">
        <f>VLOOKUP(AD34,$Z$133:$AB$248,3,FALSE)</f>
        <v>2E</v>
      </c>
      <c r="N219" s="101" t="str">
        <f>VLOOKUP(AC35,$Z$133:$AB$248,3,FALSE)</f>
        <v>2F</v>
      </c>
      <c r="O219" s="107" t="str">
        <f>VLOOKUP(AD35,$Z$133:$AB$248,3,FALSE)</f>
        <v>30</v>
      </c>
      <c r="Z219" s="27" t="s">
        <v>518</v>
      </c>
      <c r="AA219" s="27" t="s">
        <v>467</v>
      </c>
      <c r="AB219" s="27" t="s">
        <v>466</v>
      </c>
    </row>
    <row r="220" spans="5:28" hidden="1" outlineLevel="1" x14ac:dyDescent="0.2">
      <c r="L220" s="100" t="str">
        <f>VLOOKUP(AC36,$Z$133:$AB$248,3,FALSE)</f>
        <v>31</v>
      </c>
      <c r="M220" s="101" t="str">
        <f>VLOOKUP(AD36,$Z$133:$AB$248,3,FALSE)</f>
        <v>32</v>
      </c>
      <c r="N220" s="101" t="str">
        <f>VLOOKUP(AC37,$Z$133:$AB$248,3,FALSE)</f>
        <v>33</v>
      </c>
      <c r="O220" s="107" t="str">
        <f>VLOOKUP(AD37,$Z$133:$AB$248,3,FALSE)</f>
        <v>34</v>
      </c>
      <c r="Z220" s="27" t="s">
        <v>512</v>
      </c>
      <c r="AA220" s="27" t="s">
        <v>468</v>
      </c>
      <c r="AB220" s="27" t="s">
        <v>467</v>
      </c>
    </row>
    <row r="221" spans="5:28" hidden="1" outlineLevel="1" x14ac:dyDescent="0.2">
      <c r="L221" s="100" t="str">
        <f>VLOOKUP(AC38,$Z$133:$AB$248,3,FALSE)</f>
        <v>35</v>
      </c>
      <c r="M221" s="101" t="str">
        <f>VLOOKUP(AD38,$Z$133:$AB$248,3,FALSE)</f>
        <v>36</v>
      </c>
      <c r="N221" s="101" t="str">
        <f>VLOOKUP(AC39,$Z$133:$AB$248,3,FALSE)</f>
        <v>37</v>
      </c>
      <c r="O221" s="107" t="str">
        <f>VLOOKUP(AD39,$Z$133:$AB$248,3,FALSE)</f>
        <v>38</v>
      </c>
      <c r="Z221" s="27" t="s">
        <v>513</v>
      </c>
      <c r="AA221" s="27" t="s">
        <v>469</v>
      </c>
      <c r="AB221" s="27" t="s">
        <v>468</v>
      </c>
    </row>
    <row r="222" spans="5:28" hidden="1" outlineLevel="1" x14ac:dyDescent="0.2">
      <c r="L222" s="100" t="str">
        <f>VLOOKUP(AC40,$Z$133:$AB$248,3,FALSE)</f>
        <v>39</v>
      </c>
      <c r="M222" s="101" t="str">
        <f>VLOOKUP(AD40,$Z$133:$AB$248,3,FALSE)</f>
        <v>3A</v>
      </c>
      <c r="N222" s="101" t="str">
        <f>VLOOKUP(AC41,$Z$133:$AB$248,3,FALSE)</f>
        <v>3B</v>
      </c>
      <c r="O222" s="107" t="str">
        <f>VLOOKUP(AD41,$Z$133:$AB$248,3,FALSE)</f>
        <v>3C</v>
      </c>
      <c r="Z222" s="27" t="s">
        <v>514</v>
      </c>
      <c r="AA222" s="27" t="s">
        <v>470</v>
      </c>
      <c r="AB222" s="27" t="s">
        <v>469</v>
      </c>
    </row>
    <row r="223" spans="5:28" ht="13.5" hidden="1" outlineLevel="1" thickBot="1" x14ac:dyDescent="0.25">
      <c r="L223" s="103" t="str">
        <f>VLOOKUP(AC42,$Z$133:$AB$248,3,FALSE)</f>
        <v>3B</v>
      </c>
      <c r="M223" s="104" t="str">
        <f>VLOOKUP(AD42,$Z$133:$AB$248,3,FALSE)</f>
        <v>3C</v>
      </c>
      <c r="N223" s="104" t="str">
        <f>VLOOKUP(AC43,$Z$133:$AB$248,3,FALSE)</f>
        <v>3D</v>
      </c>
      <c r="O223" s="112" t="str">
        <f>VLOOKUP(AD43,$Z$133:$AB$248,3,FALSE)</f>
        <v>3E</v>
      </c>
      <c r="Z223" s="27" t="s">
        <v>426</v>
      </c>
      <c r="AA223" s="27" t="s">
        <v>471</v>
      </c>
      <c r="AB223" s="27" t="s">
        <v>470</v>
      </c>
    </row>
    <row r="224" spans="5:28" hidden="1" outlineLevel="1" x14ac:dyDescent="0.2">
      <c r="Z224" s="27" t="s">
        <v>519</v>
      </c>
      <c r="AA224" s="27" t="s">
        <v>473</v>
      </c>
      <c r="AB224" s="27" t="s">
        <v>471</v>
      </c>
    </row>
    <row r="225" spans="4:28" hidden="1" outlineLevel="1" x14ac:dyDescent="0.2">
      <c r="J225" s="27" t="s">
        <v>703</v>
      </c>
      <c r="L225" s="96" t="str">
        <f t="shared" ref="L225:L244" si="63">VLOOKUP(AA24,$Z$133:$AB$248,2,FALSE)</f>
        <v>1E</v>
      </c>
      <c r="M225" s="97" t="str">
        <f t="shared" ref="M225:M244" si="64">VLOOKUP(AC24,$Z$133:$AB$248,3,FALSE)</f>
        <v>1D</v>
      </c>
      <c r="N225" s="97" t="str">
        <f t="shared" ref="N225:N244" si="65">VLOOKUP(AB24,$Z$133:$AB$248,2,FALSE)</f>
        <v>1F</v>
      </c>
      <c r="O225" s="98" t="str">
        <f t="shared" ref="O225:O244" si="66">VLOOKUP(AD24,$Z$133:$AB$248,3,FALSE)</f>
        <v>1E</v>
      </c>
      <c r="Z225" s="27" t="s">
        <v>472</v>
      </c>
      <c r="AA225" s="27" t="s">
        <v>474</v>
      </c>
      <c r="AB225" s="27" t="s">
        <v>473</v>
      </c>
    </row>
    <row r="226" spans="4:28" hidden="1" outlineLevel="1" x14ac:dyDescent="0.2">
      <c r="J226" s="27" t="s">
        <v>704</v>
      </c>
      <c r="L226" s="100" t="str">
        <f t="shared" si="63"/>
        <v>1E</v>
      </c>
      <c r="M226" s="101" t="str">
        <f t="shared" si="64"/>
        <v>1D</v>
      </c>
      <c r="N226" s="101" t="str">
        <f t="shared" si="65"/>
        <v>1F</v>
      </c>
      <c r="O226" s="107" t="str">
        <f t="shared" si="66"/>
        <v>1E</v>
      </c>
      <c r="Z226" s="27" t="s">
        <v>520</v>
      </c>
      <c r="AA226" s="27" t="s">
        <v>475</v>
      </c>
      <c r="AB226" s="27" t="s">
        <v>474</v>
      </c>
    </row>
    <row r="227" spans="4:28" hidden="1" outlineLevel="1" x14ac:dyDescent="0.2">
      <c r="J227" s="27" t="s">
        <v>628</v>
      </c>
      <c r="L227" s="100" t="str">
        <f t="shared" si="63"/>
        <v>1E</v>
      </c>
      <c r="M227" s="101" t="str">
        <f t="shared" si="64"/>
        <v>1D</v>
      </c>
      <c r="N227" s="101" t="str">
        <f t="shared" si="65"/>
        <v>1F</v>
      </c>
      <c r="O227" s="107" t="str">
        <f t="shared" si="66"/>
        <v>1E</v>
      </c>
      <c r="Z227" s="27" t="s">
        <v>521</v>
      </c>
      <c r="AA227" s="27" t="s">
        <v>476</v>
      </c>
      <c r="AB227" s="27" t="s">
        <v>475</v>
      </c>
    </row>
    <row r="228" spans="4:28" hidden="1" outlineLevel="1" x14ac:dyDescent="0.2">
      <c r="J228" s="27" t="s">
        <v>423</v>
      </c>
      <c r="L228" s="100" t="str">
        <f t="shared" si="63"/>
        <v>20</v>
      </c>
      <c r="M228" s="101" t="str">
        <f t="shared" si="64"/>
        <v>1F</v>
      </c>
      <c r="N228" s="101" t="str">
        <f t="shared" si="65"/>
        <v>21</v>
      </c>
      <c r="O228" s="107" t="str">
        <f t="shared" si="66"/>
        <v>20</v>
      </c>
      <c r="Z228" s="27" t="s">
        <v>522</v>
      </c>
      <c r="AA228" s="27" t="s">
        <v>478</v>
      </c>
      <c r="AB228" s="27" t="s">
        <v>476</v>
      </c>
    </row>
    <row r="229" spans="4:28" hidden="1" outlineLevel="1" x14ac:dyDescent="0.2">
      <c r="L229" s="100" t="str">
        <f t="shared" si="63"/>
        <v>22</v>
      </c>
      <c r="M229" s="101" t="str">
        <f t="shared" si="64"/>
        <v>21</v>
      </c>
      <c r="N229" s="101" t="str">
        <f t="shared" si="65"/>
        <v>23</v>
      </c>
      <c r="O229" s="107" t="str">
        <f t="shared" si="66"/>
        <v>22</v>
      </c>
      <c r="Z229" s="27" t="s">
        <v>477</v>
      </c>
      <c r="AA229" s="27" t="s">
        <v>480</v>
      </c>
      <c r="AB229" s="27" t="s">
        <v>478</v>
      </c>
    </row>
    <row r="230" spans="4:28" hidden="1" outlineLevel="1" x14ac:dyDescent="0.2">
      <c r="L230" s="100" t="str">
        <f t="shared" si="63"/>
        <v>24</v>
      </c>
      <c r="M230" s="101" t="str">
        <f t="shared" si="64"/>
        <v>23</v>
      </c>
      <c r="N230" s="101" t="str">
        <f t="shared" si="65"/>
        <v>25</v>
      </c>
      <c r="O230" s="107" t="str">
        <f t="shared" si="66"/>
        <v>24</v>
      </c>
      <c r="Z230" s="27" t="s">
        <v>479</v>
      </c>
      <c r="AA230" s="27" t="s">
        <v>482</v>
      </c>
      <c r="AB230" s="27" t="s">
        <v>480</v>
      </c>
    </row>
    <row r="231" spans="4:28" hidden="1" outlineLevel="1" x14ac:dyDescent="0.2">
      <c r="L231" s="100" t="str">
        <f t="shared" si="63"/>
        <v>26</v>
      </c>
      <c r="M231" s="101" t="str">
        <f t="shared" si="64"/>
        <v>25</v>
      </c>
      <c r="N231" s="101" t="str">
        <f t="shared" si="65"/>
        <v>27</v>
      </c>
      <c r="O231" s="107" t="str">
        <f t="shared" si="66"/>
        <v>26</v>
      </c>
      <c r="Z231" s="27" t="s">
        <v>481</v>
      </c>
      <c r="AA231" s="27" t="s">
        <v>483</v>
      </c>
      <c r="AB231" s="27" t="s">
        <v>482</v>
      </c>
    </row>
    <row r="232" spans="4:28" hidden="1" outlineLevel="1" x14ac:dyDescent="0.2">
      <c r="L232" s="100" t="str">
        <f t="shared" si="63"/>
        <v>28</v>
      </c>
      <c r="M232" s="101" t="str">
        <f t="shared" si="64"/>
        <v>27</v>
      </c>
      <c r="N232" s="101" t="str">
        <f t="shared" si="65"/>
        <v>29</v>
      </c>
      <c r="O232" s="107" t="str">
        <f t="shared" si="66"/>
        <v>28</v>
      </c>
      <c r="Z232" s="27" t="s">
        <v>523</v>
      </c>
      <c r="AA232" s="27" t="s">
        <v>485</v>
      </c>
      <c r="AB232" s="27" t="s">
        <v>483</v>
      </c>
    </row>
    <row r="233" spans="4:28" hidden="1" outlineLevel="1" x14ac:dyDescent="0.2">
      <c r="L233" s="100" t="str">
        <f t="shared" si="63"/>
        <v>2A</v>
      </c>
      <c r="M233" s="101" t="str">
        <f t="shared" si="64"/>
        <v>29</v>
      </c>
      <c r="N233" s="101" t="str">
        <f t="shared" si="65"/>
        <v>2B</v>
      </c>
      <c r="O233" s="107" t="str">
        <f t="shared" si="66"/>
        <v>2A</v>
      </c>
      <c r="Z233" s="27" t="s">
        <v>484</v>
      </c>
      <c r="AA233" s="27" t="s">
        <v>486</v>
      </c>
      <c r="AB233" s="27" t="s">
        <v>485</v>
      </c>
    </row>
    <row r="234" spans="4:28" hidden="1" outlineLevel="1" x14ac:dyDescent="0.2">
      <c r="L234" s="100" t="str">
        <f t="shared" si="63"/>
        <v>2C</v>
      </c>
      <c r="M234" s="101" t="str">
        <f t="shared" si="64"/>
        <v>2B</v>
      </c>
      <c r="N234" s="101" t="str">
        <f t="shared" si="65"/>
        <v>2D</v>
      </c>
      <c r="O234" s="107" t="str">
        <f t="shared" si="66"/>
        <v>2C</v>
      </c>
      <c r="Z234" s="27" t="s">
        <v>524</v>
      </c>
      <c r="AA234" s="27" t="s">
        <v>488</v>
      </c>
      <c r="AB234" s="27" t="s">
        <v>486</v>
      </c>
    </row>
    <row r="235" spans="4:28" hidden="1" outlineLevel="1" x14ac:dyDescent="0.2">
      <c r="L235" s="100" t="str">
        <f t="shared" si="63"/>
        <v>2E</v>
      </c>
      <c r="M235" s="101" t="str">
        <f t="shared" si="64"/>
        <v>2D</v>
      </c>
      <c r="N235" s="101" t="str">
        <f t="shared" si="65"/>
        <v>2F</v>
      </c>
      <c r="O235" s="107" t="str">
        <f t="shared" si="66"/>
        <v>2E</v>
      </c>
      <c r="Z235" s="27" t="s">
        <v>487</v>
      </c>
      <c r="AA235" s="27" t="s">
        <v>490</v>
      </c>
      <c r="AB235" s="27" t="s">
        <v>488</v>
      </c>
    </row>
    <row r="236" spans="4:28" hidden="1" outlineLevel="1" x14ac:dyDescent="0.2">
      <c r="D236" s="27" t="s">
        <v>154</v>
      </c>
      <c r="E236" s="96" t="str">
        <f>VLOOKUP(AE24,$Z$251:$AB$404,3,FALSE)</f>
        <v>32</v>
      </c>
      <c r="F236" s="97" t="str">
        <f>VLOOKUP(AE25,$Z$251:$AB$404,3,FALSE)</f>
        <v>32</v>
      </c>
      <c r="G236" s="97" t="str">
        <f>VLOOKUP(AE26,$Z$251:$AB$404,3,FALSE)</f>
        <v>32</v>
      </c>
      <c r="H236" s="98" t="str">
        <f>VLOOKUP(AE27,$Z$251:$AB$404,3,FALSE)</f>
        <v>33</v>
      </c>
      <c r="L236" s="100" t="str">
        <f t="shared" si="63"/>
        <v>30</v>
      </c>
      <c r="M236" s="101" t="str">
        <f t="shared" si="64"/>
        <v>2F</v>
      </c>
      <c r="N236" s="101" t="str">
        <f t="shared" si="65"/>
        <v>31</v>
      </c>
      <c r="O236" s="107" t="str">
        <f t="shared" si="66"/>
        <v>30</v>
      </c>
      <c r="Z236" s="27" t="s">
        <v>489</v>
      </c>
      <c r="AA236" s="27" t="s">
        <v>492</v>
      </c>
      <c r="AB236" s="27" t="s">
        <v>490</v>
      </c>
    </row>
    <row r="237" spans="4:28" hidden="1" outlineLevel="1" x14ac:dyDescent="0.2">
      <c r="D237" s="27" t="s">
        <v>532</v>
      </c>
      <c r="E237" s="100" t="str">
        <f>VLOOKUP(AE28,$Z$251:$AB$404,3,FALSE)</f>
        <v>34</v>
      </c>
      <c r="F237" s="101" t="str">
        <f>VLOOKUP(AE29,$Z$251:$AB$404,3,FALSE)</f>
        <v>35</v>
      </c>
      <c r="G237" s="101" t="str">
        <f>VLOOKUP(AE30,$Z$251:$AB$404,3,FALSE)</f>
        <v>36</v>
      </c>
      <c r="H237" s="107" t="str">
        <f>VLOOKUP(AE31,$Z$251:$AB$404,3,FALSE)</f>
        <v>37</v>
      </c>
      <c r="L237" s="100" t="str">
        <f t="shared" si="63"/>
        <v>32</v>
      </c>
      <c r="M237" s="101" t="str">
        <f t="shared" si="64"/>
        <v>31</v>
      </c>
      <c r="N237" s="101" t="str">
        <f t="shared" si="65"/>
        <v>33</v>
      </c>
      <c r="O237" s="107" t="str">
        <f t="shared" si="66"/>
        <v>32</v>
      </c>
      <c r="Z237" s="27" t="s">
        <v>491</v>
      </c>
      <c r="AA237" s="27" t="s">
        <v>494</v>
      </c>
      <c r="AB237" s="27" t="s">
        <v>492</v>
      </c>
    </row>
    <row r="238" spans="4:28" hidden="1" outlineLevel="1" x14ac:dyDescent="0.2">
      <c r="D238" s="27" t="s">
        <v>424</v>
      </c>
      <c r="E238" s="100" t="str">
        <f>VLOOKUP(AE32,$Z$251:$AB$404,3,FALSE)</f>
        <v>38</v>
      </c>
      <c r="F238" s="101" t="str">
        <f>VLOOKUP(AE33,$Z$251:$AB$404,3,FALSE)</f>
        <v>39</v>
      </c>
      <c r="G238" s="101" t="str">
        <f>VLOOKUP(AE34,$Z$251:$AB$404,3,FALSE)</f>
        <v>3A</v>
      </c>
      <c r="H238" s="107" t="str">
        <f>VLOOKUP(AE35,$Z$251:$AB$404,3,FALSE)</f>
        <v>3B</v>
      </c>
      <c r="L238" s="100" t="str">
        <f t="shared" si="63"/>
        <v>34</v>
      </c>
      <c r="M238" s="101" t="str">
        <f t="shared" si="64"/>
        <v>33</v>
      </c>
      <c r="N238" s="101" t="str">
        <f t="shared" si="65"/>
        <v>35</v>
      </c>
      <c r="O238" s="107" t="str">
        <f t="shared" si="66"/>
        <v>34</v>
      </c>
      <c r="Z238" s="27" t="s">
        <v>493</v>
      </c>
      <c r="AA238" s="27" t="s">
        <v>496</v>
      </c>
      <c r="AB238" s="27" t="s">
        <v>494</v>
      </c>
    </row>
    <row r="239" spans="4:28" hidden="1" outlineLevel="1" x14ac:dyDescent="0.2">
      <c r="E239" s="100" t="str">
        <f>VLOOKUP(AE36,$Z$251:$AB$404,3,FALSE)</f>
        <v>3C</v>
      </c>
      <c r="F239" s="101" t="str">
        <f>VLOOKUP(AE37,$Z$251:$AB$404,3,FALSE)</f>
        <v>3D</v>
      </c>
      <c r="G239" s="101" t="str">
        <f>VLOOKUP(AE38,$Z$251:$AB$404,3,FALSE)</f>
        <v>3E</v>
      </c>
      <c r="H239" s="107" t="str">
        <f>VLOOKUP(AE39,$Z$251:$AB$404,3,FALSE)</f>
        <v>3F</v>
      </c>
      <c r="L239" s="100" t="str">
        <f t="shared" si="63"/>
        <v>36</v>
      </c>
      <c r="M239" s="101" t="str">
        <f t="shared" si="64"/>
        <v>35</v>
      </c>
      <c r="N239" s="101" t="str">
        <f t="shared" si="65"/>
        <v>37</v>
      </c>
      <c r="O239" s="107" t="str">
        <f t="shared" si="66"/>
        <v>36</v>
      </c>
      <c r="Z239" s="27" t="s">
        <v>495</v>
      </c>
      <c r="AA239" s="27" t="s">
        <v>497</v>
      </c>
      <c r="AB239" s="27" t="s">
        <v>496</v>
      </c>
    </row>
    <row r="240" spans="4:28" hidden="1" outlineLevel="1" x14ac:dyDescent="0.2">
      <c r="E240" s="100" t="str">
        <f>VLOOKUP(AE40,$Z$251:$AB$404,3,FALSE)</f>
        <v>40</v>
      </c>
      <c r="F240" s="101" t="str">
        <f>VLOOKUP(AE41,$Z$251:$AB$404,3,FALSE)</f>
        <v>41</v>
      </c>
      <c r="G240" s="101" t="str">
        <f>VLOOKUP(AE42,$Z$251:$AB$404,3,FALSE)</f>
        <v>41</v>
      </c>
      <c r="H240" s="107" t="str">
        <f>VLOOKUP(AE43,$Z$251:$AB$404,3,FALSE)</f>
        <v>42</v>
      </c>
      <c r="L240" s="100" t="str">
        <f t="shared" si="63"/>
        <v>38</v>
      </c>
      <c r="M240" s="101" t="str">
        <f t="shared" si="64"/>
        <v>37</v>
      </c>
      <c r="N240" s="101" t="str">
        <f t="shared" si="65"/>
        <v>39</v>
      </c>
      <c r="O240" s="107" t="str">
        <f t="shared" si="66"/>
        <v>38</v>
      </c>
      <c r="Z240" s="27" t="s">
        <v>525</v>
      </c>
      <c r="AA240" s="27" t="s">
        <v>498</v>
      </c>
      <c r="AB240" s="27" t="s">
        <v>497</v>
      </c>
    </row>
    <row r="241" spans="4:28" hidden="1" outlineLevel="1" x14ac:dyDescent="0.2">
      <c r="E241" s="100" t="str">
        <f>VLOOKUP(AE4,$Z$251:$AB$404,3,FALSE)</f>
        <v>30</v>
      </c>
      <c r="F241" s="101" t="str">
        <f>VLOOKUP(AE5,$Z$251:$AB$404,3,FALSE)</f>
        <v>31</v>
      </c>
      <c r="G241" s="101" t="str">
        <f>VLOOKUP(AE6,$Z$251:$AB$404,3,FALSE)</f>
        <v>32</v>
      </c>
      <c r="H241" s="107" t="str">
        <f>VLOOKUP(AE7,$Z$251:$AB$404,3,FALSE)</f>
        <v>33</v>
      </c>
      <c r="L241" s="100" t="str">
        <f t="shared" si="63"/>
        <v>3A</v>
      </c>
      <c r="M241" s="101" t="str">
        <f t="shared" si="64"/>
        <v>39</v>
      </c>
      <c r="N241" s="101" t="str">
        <f t="shared" si="65"/>
        <v>3B</v>
      </c>
      <c r="O241" s="107" t="str">
        <f t="shared" si="66"/>
        <v>3A</v>
      </c>
      <c r="Z241" s="27" t="s">
        <v>526</v>
      </c>
      <c r="AA241" s="27" t="s">
        <v>499</v>
      </c>
      <c r="AB241" s="27" t="s">
        <v>498</v>
      </c>
    </row>
    <row r="242" spans="4:28" hidden="1" outlineLevel="1" x14ac:dyDescent="0.2">
      <c r="E242" s="100" t="str">
        <f>VLOOKUP(AE8,$Z$251:$AB$404,3,FALSE)</f>
        <v>34</v>
      </c>
      <c r="F242" s="101" t="str">
        <f>VLOOKUP(AE9,$Z$251:$AB$404,3,FALSE)</f>
        <v>35</v>
      </c>
      <c r="G242" s="101" t="str">
        <f>VLOOKUP(AE10,$Z$251:$AB$404,3,FALSE)</f>
        <v>36</v>
      </c>
      <c r="H242" s="107" t="str">
        <f>VLOOKUP(AE11,$Z$251:$AB$404,3,FALSE)</f>
        <v>37</v>
      </c>
      <c r="L242" s="100" t="str">
        <f t="shared" si="63"/>
        <v>3C</v>
      </c>
      <c r="M242" s="101" t="str">
        <f t="shared" si="64"/>
        <v>3B</v>
      </c>
      <c r="N242" s="101" t="str">
        <f t="shared" si="65"/>
        <v>3D</v>
      </c>
      <c r="O242" s="107" t="str">
        <f t="shared" si="66"/>
        <v>3C</v>
      </c>
      <c r="Z242" s="27" t="s">
        <v>527</v>
      </c>
      <c r="AA242" s="27" t="s">
        <v>501</v>
      </c>
      <c r="AB242" s="27" t="s">
        <v>499</v>
      </c>
    </row>
    <row r="243" spans="4:28" hidden="1" outlineLevel="1" x14ac:dyDescent="0.2">
      <c r="E243" s="100" t="str">
        <f>VLOOKUP(AE12,$Z$251:$AB$404,3,FALSE)</f>
        <v>38</v>
      </c>
      <c r="F243" s="101" t="str">
        <f>VLOOKUP(AE13,$Z$251:$AB$404,3,FALSE)</f>
        <v>39</v>
      </c>
      <c r="G243" s="101" t="str">
        <f>VLOOKUP(AE14,$Z$251:$AB$404,3,FALSE)</f>
        <v>3A</v>
      </c>
      <c r="H243" s="107" t="str">
        <f>VLOOKUP(AE15,$Z$251:$AB$404,3,FALSE)</f>
        <v>3B</v>
      </c>
      <c r="L243" s="100" t="str">
        <f t="shared" si="63"/>
        <v>3C</v>
      </c>
      <c r="M243" s="101" t="str">
        <f t="shared" si="64"/>
        <v>3B</v>
      </c>
      <c r="N243" s="101" t="str">
        <f t="shared" si="65"/>
        <v>3D</v>
      </c>
      <c r="O243" s="107" t="str">
        <f t="shared" si="66"/>
        <v>3C</v>
      </c>
      <c r="Z243" s="27" t="s">
        <v>500</v>
      </c>
      <c r="AA243" s="27" t="s">
        <v>503</v>
      </c>
      <c r="AB243" s="27" t="s">
        <v>501</v>
      </c>
    </row>
    <row r="244" spans="4:28" ht="13.5" hidden="1" outlineLevel="1" thickBot="1" x14ac:dyDescent="0.25">
      <c r="E244" s="100" t="str">
        <f>VLOOKUP(AE16,$Z$251:$AB$404,3,FALSE)</f>
        <v>3C</v>
      </c>
      <c r="F244" s="101" t="str">
        <f>VLOOKUP(AE17,$Z$251:$AB$404,3,FALSE)</f>
        <v>3D</v>
      </c>
      <c r="G244" s="101" t="str">
        <f>VLOOKUP(AE18,$Z$251:$AB$404,3,FALSE)</f>
        <v>3E</v>
      </c>
      <c r="H244" s="107" t="str">
        <f>VLOOKUP(AE19,$Z$251:$AB$404,3,FALSE)</f>
        <v>3F</v>
      </c>
      <c r="L244" s="103" t="str">
        <f t="shared" si="63"/>
        <v>3E</v>
      </c>
      <c r="M244" s="104" t="str">
        <f t="shared" si="64"/>
        <v>3D</v>
      </c>
      <c r="N244" s="104" t="str">
        <f t="shared" si="65"/>
        <v>3F</v>
      </c>
      <c r="O244" s="112" t="str">
        <f t="shared" si="66"/>
        <v>3E</v>
      </c>
      <c r="Z244" s="27" t="s">
        <v>502</v>
      </c>
      <c r="AA244" s="27" t="s">
        <v>504</v>
      </c>
      <c r="AB244" s="27" t="s">
        <v>503</v>
      </c>
    </row>
    <row r="245" spans="4:28" ht="13.5" hidden="1" outlineLevel="1" thickBot="1" x14ac:dyDescent="0.25">
      <c r="E245" s="103" t="str">
        <f>VLOOKUP(AE20,$Z$251:$AB$404,3,FALSE)</f>
        <v>40</v>
      </c>
      <c r="F245" s="104" t="str">
        <f>VLOOKUP(AE21,$Z$251:$AB$404,3,FALSE)</f>
        <v>41</v>
      </c>
      <c r="G245" s="104">
        <v>41</v>
      </c>
      <c r="H245" s="112" t="str">
        <f>VLOOKUP(AE23,$Z$251:$AB$404,3,FALSE)</f>
        <v>42</v>
      </c>
      <c r="Z245" s="27" t="s">
        <v>528</v>
      </c>
      <c r="AA245" s="27" t="s">
        <v>506</v>
      </c>
      <c r="AB245" s="27" t="s">
        <v>504</v>
      </c>
    </row>
    <row r="246" spans="4:28" hidden="1" outlineLevel="1" x14ac:dyDescent="0.2">
      <c r="Z246" s="27" t="s">
        <v>505</v>
      </c>
      <c r="AA246" s="27" t="s">
        <v>508</v>
      </c>
      <c r="AB246" s="27" t="s">
        <v>506</v>
      </c>
    </row>
    <row r="247" spans="4:28" hidden="1" outlineLevel="1" x14ac:dyDescent="0.2">
      <c r="D247" s="27" t="s">
        <v>154</v>
      </c>
      <c r="E247" s="96" t="s">
        <v>129</v>
      </c>
      <c r="F247" s="97" t="s">
        <v>130</v>
      </c>
      <c r="G247" s="97">
        <v>50</v>
      </c>
      <c r="H247" s="98">
        <v>51</v>
      </c>
      <c r="J247" s="27" t="s">
        <v>154</v>
      </c>
      <c r="L247" s="96" t="str">
        <f>VLOOKUP(AE24,$Z$251:$AA$404,2,FALSE)</f>
        <v>64</v>
      </c>
      <c r="M247" s="97" t="str">
        <f>VLOOKUP(AF24,$Z$251:$AA$404,2,FALSE)</f>
        <v>65</v>
      </c>
      <c r="N247" s="97" t="str">
        <f>VLOOKUP(AE25,$Z$251:$AA$404,2,FALSE)</f>
        <v>64</v>
      </c>
      <c r="O247" s="98" t="str">
        <f>VLOOKUP(AF25,$Z$251:$AA$404,2,FALSE)</f>
        <v>65</v>
      </c>
      <c r="Z247" s="27" t="s">
        <v>507</v>
      </c>
      <c r="AA247" s="27" t="s">
        <v>510</v>
      </c>
      <c r="AB247" s="27" t="s">
        <v>508</v>
      </c>
    </row>
    <row r="248" spans="4:28" hidden="1" outlineLevel="1" x14ac:dyDescent="0.2">
      <c r="D248" s="27" t="s">
        <v>532</v>
      </c>
      <c r="E248" s="100">
        <v>52</v>
      </c>
      <c r="F248" s="101">
        <v>53</v>
      </c>
      <c r="G248" s="101">
        <v>54</v>
      </c>
      <c r="H248" s="107">
        <v>55</v>
      </c>
      <c r="J248" s="27" t="s">
        <v>532</v>
      </c>
      <c r="L248" s="100" t="str">
        <f>VLOOKUP(AE26,$Z$251:$AA$404,2,FALSE)</f>
        <v>64</v>
      </c>
      <c r="M248" s="101" t="str">
        <f>VLOOKUP(AF26,$Z$251:$AA$404,2,FALSE)</f>
        <v>65</v>
      </c>
      <c r="N248" s="101" t="str">
        <f>VLOOKUP(AE27,$Z$251:$AA$404,2,FALSE)</f>
        <v>66</v>
      </c>
      <c r="O248" s="107" t="str">
        <f>VLOOKUP(AF27,$Z$251:$AA$404,2,FALSE)</f>
        <v>67</v>
      </c>
      <c r="Z248" s="27" t="s">
        <v>509</v>
      </c>
      <c r="AA248" s="27" t="s">
        <v>510</v>
      </c>
      <c r="AB248" s="27" t="s">
        <v>510</v>
      </c>
    </row>
    <row r="249" spans="4:28" hidden="1" outlineLevel="1" x14ac:dyDescent="0.2">
      <c r="D249" s="27" t="s">
        <v>423</v>
      </c>
      <c r="E249" s="100">
        <v>56</v>
      </c>
      <c r="F249" s="101">
        <v>57</v>
      </c>
      <c r="G249" s="101">
        <v>58</v>
      </c>
      <c r="H249" s="107">
        <v>59</v>
      </c>
      <c r="J249" s="27" t="s">
        <v>423</v>
      </c>
      <c r="L249" s="100" t="str">
        <f>VLOOKUP(AE28,$Z$251:$AA$404,2,FALSE)</f>
        <v>68</v>
      </c>
      <c r="M249" s="101" t="str">
        <f>VLOOKUP(AF28,$Z$251:$AA$404,2,FALSE)</f>
        <v>69</v>
      </c>
      <c r="N249" s="101" t="str">
        <f>VLOOKUP(AE29,$Z$251:$AA$404,2,FALSE)</f>
        <v>6A</v>
      </c>
      <c r="O249" s="107" t="str">
        <f>VLOOKUP(AF29,$Z$251:$AA$404,2,FALSE)</f>
        <v>6B</v>
      </c>
    </row>
    <row r="250" spans="4:28" hidden="1" outlineLevel="1" x14ac:dyDescent="0.2">
      <c r="E250" s="100" t="s">
        <v>141</v>
      </c>
      <c r="F250" s="101" t="s">
        <v>142</v>
      </c>
      <c r="G250" s="101" t="s">
        <v>143</v>
      </c>
      <c r="H250" s="107" t="s">
        <v>144</v>
      </c>
      <c r="J250" s="92" t="s">
        <v>721</v>
      </c>
      <c r="L250" s="100" t="str">
        <f>VLOOKUP(AE30,$Z$251:$AA$404,2,FALSE)</f>
        <v>6C</v>
      </c>
      <c r="M250" s="101" t="str">
        <f>VLOOKUP(AF30,$Z$251:$AA$404,2,FALSE)</f>
        <v>6D</v>
      </c>
      <c r="N250" s="101" t="str">
        <f>VLOOKUP(AE31,$Z$251:$AA$404,2,FALSE)</f>
        <v>6E</v>
      </c>
      <c r="O250" s="107" t="str">
        <f>VLOOKUP(AF31,$Z$251:$AA$404,2,FALSE)</f>
        <v>6F</v>
      </c>
      <c r="Z250" s="27" t="s">
        <v>533</v>
      </c>
      <c r="AA250" s="93"/>
      <c r="AB250" s="93" t="s">
        <v>91</v>
      </c>
    </row>
    <row r="251" spans="4:28" hidden="1" outlineLevel="1" x14ac:dyDescent="0.2">
      <c r="E251" s="100" t="s">
        <v>399</v>
      </c>
      <c r="F251" s="101" t="s">
        <v>400</v>
      </c>
      <c r="G251" s="101">
        <v>60</v>
      </c>
      <c r="H251" s="107">
        <v>61</v>
      </c>
      <c r="L251" s="100" t="str">
        <f>VLOOKUP(AE32,$Z$251:$AA$404,2,FALSE)</f>
        <v>70</v>
      </c>
      <c r="M251" s="101" t="str">
        <f>VLOOKUP(AF32,$Z$251:$AA$404,2,FALSE)</f>
        <v>71</v>
      </c>
      <c r="N251" s="101" t="str">
        <f>VLOOKUP(AE33,$Z$251:$AA$404,2,FALSE)</f>
        <v>72</v>
      </c>
      <c r="O251" s="107" t="str">
        <f>VLOOKUP(AF33,$Z$251:$AA$404,2,FALSE)</f>
        <v>73</v>
      </c>
      <c r="Z251" s="27" t="s">
        <v>257</v>
      </c>
      <c r="AA251" s="90" t="s">
        <v>92</v>
      </c>
      <c r="AB251" s="93" t="s">
        <v>91</v>
      </c>
    </row>
    <row r="252" spans="4:28" hidden="1" outlineLevel="1" x14ac:dyDescent="0.2">
      <c r="E252" s="100">
        <v>30</v>
      </c>
      <c r="F252" s="101">
        <v>31</v>
      </c>
      <c r="G252" s="101">
        <v>32</v>
      </c>
      <c r="H252" s="107">
        <v>33</v>
      </c>
      <c r="L252" s="100" t="str">
        <f>VLOOKUP(AE34,$Z$251:$AA$404,2,FALSE)</f>
        <v>74</v>
      </c>
      <c r="M252" s="101" t="str">
        <f>VLOOKUP(AF34,$Z$251:$AA$404,2,FALSE)</f>
        <v>75</v>
      </c>
      <c r="N252" s="101" t="str">
        <f>VLOOKUP(AE35,$Z$251:$AA$404,2,FALSE)</f>
        <v>76</v>
      </c>
      <c r="O252" s="107" t="str">
        <f>VLOOKUP(AF35,$Z$251:$AA$404,2,FALSE)</f>
        <v>77</v>
      </c>
      <c r="Z252" s="27" t="s">
        <v>258</v>
      </c>
      <c r="AA252" s="90" t="s">
        <v>93</v>
      </c>
      <c r="AB252" s="90" t="s">
        <v>92</v>
      </c>
    </row>
    <row r="253" spans="4:28" hidden="1" outlineLevel="1" x14ac:dyDescent="0.2">
      <c r="E253" s="100">
        <v>34</v>
      </c>
      <c r="F253" s="101">
        <v>35</v>
      </c>
      <c r="G253" s="101">
        <v>36</v>
      </c>
      <c r="H253" s="107">
        <v>37</v>
      </c>
      <c r="L253" s="100" t="str">
        <f>VLOOKUP(AE36,$Z$251:$AA$404,2,FALSE)</f>
        <v>78</v>
      </c>
      <c r="M253" s="101" t="str">
        <f>VLOOKUP(AF36,$Z$251:$AA$404,2,FALSE)</f>
        <v>79</v>
      </c>
      <c r="N253" s="101" t="str">
        <f>VLOOKUP(AE37,$Z$251:$AA$404,2,FALSE)</f>
        <v>7A</v>
      </c>
      <c r="O253" s="107" t="str">
        <f>VLOOKUP(AF37,$Z$251:$AA$404,2,FALSE)</f>
        <v>7B</v>
      </c>
      <c r="Z253" s="27" t="s">
        <v>259</v>
      </c>
      <c r="AA253" s="90" t="s">
        <v>94</v>
      </c>
      <c r="AB253" s="90" t="s">
        <v>92</v>
      </c>
    </row>
    <row r="254" spans="4:28" hidden="1" outlineLevel="1" x14ac:dyDescent="0.2">
      <c r="E254" s="100">
        <v>38</v>
      </c>
      <c r="F254" s="101">
        <v>39</v>
      </c>
      <c r="G254" s="101" t="s">
        <v>398</v>
      </c>
      <c r="H254" s="107" t="s">
        <v>397</v>
      </c>
      <c r="L254" s="100" t="str">
        <f>VLOOKUP(AE38,$Z$251:$AA$404,2,FALSE)</f>
        <v>7C</v>
      </c>
      <c r="M254" s="101" t="str">
        <f>VLOOKUP(AF38,$Z$251:$AA$404,2,FALSE)</f>
        <v>7D</v>
      </c>
      <c r="N254" s="101" t="str">
        <f>VLOOKUP(AE39,$Z$251:$AA$404,2,FALSE)</f>
        <v>7E</v>
      </c>
      <c r="O254" s="107" t="str">
        <f>VLOOKUP(AF39,$Z$251:$AA$404,2,FALSE)</f>
        <v>7F</v>
      </c>
      <c r="Z254" s="27" t="s">
        <v>260</v>
      </c>
      <c r="AA254" s="90" t="s">
        <v>95</v>
      </c>
      <c r="AB254" s="90" t="s">
        <v>93</v>
      </c>
    </row>
    <row r="255" spans="4:28" hidden="1" outlineLevel="1" x14ac:dyDescent="0.2">
      <c r="E255" s="100" t="s">
        <v>393</v>
      </c>
      <c r="F255" s="101" t="s">
        <v>394</v>
      </c>
      <c r="G255" s="101" t="s">
        <v>395</v>
      </c>
      <c r="H255" s="107" t="s">
        <v>396</v>
      </c>
      <c r="L255" s="100" t="str">
        <f>VLOOKUP(AE40,$Z$251:$AA$404,2,FALSE)</f>
        <v>80</v>
      </c>
      <c r="M255" s="101" t="str">
        <f>VLOOKUP(AF40,$Z$251:$AA$404,2,FALSE)</f>
        <v>81</v>
      </c>
      <c r="N255" s="101" t="str">
        <f>VLOOKUP(AE41,$Z$251:$AA$404,2,FALSE)</f>
        <v>82</v>
      </c>
      <c r="O255" s="107" t="str">
        <f>VLOOKUP(AF41,$Z$251:$AA$404,2,FALSE)</f>
        <v>83</v>
      </c>
      <c r="Z255" s="27" t="s">
        <v>426</v>
      </c>
      <c r="AA255" s="93" t="s">
        <v>96</v>
      </c>
      <c r="AB255" s="90" t="s">
        <v>93</v>
      </c>
    </row>
    <row r="256" spans="4:28" ht="13.5" hidden="1" outlineLevel="1" thickBot="1" x14ac:dyDescent="0.25">
      <c r="E256" s="103">
        <v>40</v>
      </c>
      <c r="F256" s="104">
        <v>41</v>
      </c>
      <c r="G256" s="104">
        <v>41</v>
      </c>
      <c r="H256" s="112">
        <v>42</v>
      </c>
      <c r="L256" s="100" t="str">
        <f>VLOOKUP(AE42,$Z$251:$AA$404,2,FALSE)</f>
        <v>82</v>
      </c>
      <c r="M256" s="101" t="str">
        <f>VLOOKUP(AF42,$Z$251:$AA$404,2,FALSE)</f>
        <v>83</v>
      </c>
      <c r="N256" s="101" t="str">
        <f>VLOOKUP(AE43,$Z$251:$AA$404,2,FALSE)</f>
        <v>84</v>
      </c>
      <c r="O256" s="107" t="str">
        <f>VLOOKUP(AF43,$Z$251:$AA$404,2,FALSE)</f>
        <v>85</v>
      </c>
      <c r="Z256" s="27" t="s">
        <v>519</v>
      </c>
      <c r="AA256" s="93" t="s">
        <v>97</v>
      </c>
      <c r="AB256" s="93" t="s">
        <v>94</v>
      </c>
    </row>
    <row r="257" spans="12:28" hidden="1" outlineLevel="1" x14ac:dyDescent="0.2">
      <c r="L257" s="100" t="str">
        <f>VLOOKUP(AE4,$Z$251:$AA$404,2,FALSE)</f>
        <v>60</v>
      </c>
      <c r="M257" s="101" t="str">
        <f>VLOOKUP(AF4,$Z$251:$AA$404,2,FALSE)</f>
        <v>61</v>
      </c>
      <c r="N257" s="101" t="str">
        <f>VLOOKUP(AE5,$Z$251:$AA$404,2,FALSE)</f>
        <v>62</v>
      </c>
      <c r="O257" s="107" t="str">
        <f>VLOOKUP(AF5,$Z$251:$AA$404,2,FALSE)</f>
        <v>63</v>
      </c>
      <c r="Z257" s="27" t="s">
        <v>261</v>
      </c>
      <c r="AA257" s="93" t="s">
        <v>98</v>
      </c>
      <c r="AB257" s="93" t="s">
        <v>94</v>
      </c>
    </row>
    <row r="258" spans="12:28" hidden="1" outlineLevel="1" x14ac:dyDescent="0.2">
      <c r="L258" s="100" t="str">
        <f>VLOOKUP(AE6,$Z$251:$AA$404,2,FALSE)</f>
        <v>64</v>
      </c>
      <c r="M258" s="101" t="str">
        <f>VLOOKUP(AF6,$Z$251:$AA$404,2,FALSE)</f>
        <v>65</v>
      </c>
      <c r="N258" s="101" t="str">
        <f>VLOOKUP(AE7,$Z$251:$AA$404,2,FALSE)</f>
        <v>66</v>
      </c>
      <c r="O258" s="107" t="str">
        <f>VLOOKUP(AF7,$Z$251:$AA$404,2,FALSE)</f>
        <v>67</v>
      </c>
      <c r="Z258" s="27" t="s">
        <v>534</v>
      </c>
      <c r="AA258" s="93" t="s">
        <v>99</v>
      </c>
      <c r="AB258" s="93" t="s">
        <v>95</v>
      </c>
    </row>
    <row r="259" spans="12:28" hidden="1" outlineLevel="1" x14ac:dyDescent="0.2">
      <c r="L259" s="100" t="str">
        <f>VLOOKUP(AE8,$Z$251:$AA$404,2,FALSE)</f>
        <v>68</v>
      </c>
      <c r="M259" s="101" t="str">
        <f>VLOOKUP(AF8,$Z$251:$AA$404,2,FALSE)</f>
        <v>69</v>
      </c>
      <c r="N259" s="101" t="str">
        <f>VLOOKUP(AE9,$Z$251:$AA$404,2,FALSE)</f>
        <v>6A</v>
      </c>
      <c r="O259" s="107" t="str">
        <f>VLOOKUP(AF9,$Z$251:$AA$404,2,FALSE)</f>
        <v>6B</v>
      </c>
      <c r="Z259" s="27" t="s">
        <v>520</v>
      </c>
      <c r="AA259" s="93" t="s">
        <v>100</v>
      </c>
      <c r="AB259" s="93" t="s">
        <v>95</v>
      </c>
    </row>
    <row r="260" spans="12:28" hidden="1" outlineLevel="1" x14ac:dyDescent="0.2">
      <c r="L260" s="100" t="str">
        <f>VLOOKUP(AE10,$Z$251:$AA$404,2,FALSE)</f>
        <v>6C</v>
      </c>
      <c r="M260" s="101" t="str">
        <f>VLOOKUP(AF10,$Z$251:$AA$404,2,FALSE)</f>
        <v>6D</v>
      </c>
      <c r="N260" s="101" t="str">
        <f>VLOOKUP(AE11,$Z$251:$AA$404,2,FALSE)</f>
        <v>6E</v>
      </c>
      <c r="O260" s="107" t="str">
        <f>VLOOKUP(AF11,$Z$251:$AA$404,2,FALSE)</f>
        <v>6F</v>
      </c>
      <c r="Z260" s="27" t="s">
        <v>521</v>
      </c>
      <c r="AA260" s="93" t="s">
        <v>90</v>
      </c>
      <c r="AB260" s="93" t="s">
        <v>96</v>
      </c>
    </row>
    <row r="261" spans="12:28" hidden="1" outlineLevel="1" x14ac:dyDescent="0.2">
      <c r="L261" s="100" t="str">
        <f>VLOOKUP(AE12,$Z$251:$AA$404,2,FALSE)</f>
        <v>70</v>
      </c>
      <c r="M261" s="101" t="str">
        <f>VLOOKUP(AF12,$Z$251:$AA$404,2,FALSE)</f>
        <v>71</v>
      </c>
      <c r="N261" s="101" t="str">
        <f>VLOOKUP(AE13,$Z$251:$AA$404,2,FALSE)</f>
        <v>72</v>
      </c>
      <c r="O261" s="107" t="str">
        <f>VLOOKUP(AF13,$Z$251:$AA$404,2,FALSE)</f>
        <v>73</v>
      </c>
      <c r="Z261" s="27" t="s">
        <v>522</v>
      </c>
      <c r="AA261" s="93" t="s">
        <v>101</v>
      </c>
      <c r="AB261" s="93" t="s">
        <v>96</v>
      </c>
    </row>
    <row r="262" spans="12:28" hidden="1" outlineLevel="1" x14ac:dyDescent="0.2">
      <c r="L262" s="100" t="str">
        <f>VLOOKUP(AE14,$Z$251:$AA$404,2,FALSE)</f>
        <v>74</v>
      </c>
      <c r="M262" s="101" t="str">
        <f>VLOOKUP(AF14,$Z$251:$AA$404,2,FALSE)</f>
        <v>75</v>
      </c>
      <c r="N262" s="101" t="str">
        <f>VLOOKUP(AE15,$Z$251:$AA$404,2,FALSE)</f>
        <v>76</v>
      </c>
      <c r="O262" s="107" t="str">
        <f>VLOOKUP(AF15,$Z$251:$AA$404,2,FALSE)</f>
        <v>77</v>
      </c>
      <c r="Z262" s="27" t="s">
        <v>262</v>
      </c>
      <c r="AA262" s="93" t="s">
        <v>102</v>
      </c>
      <c r="AB262" s="93" t="s">
        <v>97</v>
      </c>
    </row>
    <row r="263" spans="12:28" hidden="1" outlineLevel="1" x14ac:dyDescent="0.2">
      <c r="L263" s="100" t="str">
        <f>VLOOKUP(AE16,$Z$251:$AA$404,2,FALSE)</f>
        <v>78</v>
      </c>
      <c r="M263" s="101" t="str">
        <f>VLOOKUP(AF16,$Z$251:$AA$404,2,FALSE)</f>
        <v>79</v>
      </c>
      <c r="N263" s="101" t="str">
        <f>VLOOKUP(AE17,$Z$251:$AA$404,2,FALSE)</f>
        <v>7A</v>
      </c>
      <c r="O263" s="107" t="str">
        <f>VLOOKUP(AF17,$Z$251:$AA$404,2,FALSE)</f>
        <v>7B</v>
      </c>
      <c r="Z263" s="27" t="s">
        <v>535</v>
      </c>
      <c r="AA263" s="93" t="s">
        <v>103</v>
      </c>
      <c r="AB263" s="93" t="s">
        <v>97</v>
      </c>
    </row>
    <row r="264" spans="12:28" hidden="1" outlineLevel="1" x14ac:dyDescent="0.2">
      <c r="L264" s="100" t="str">
        <f>VLOOKUP(AE18,$Z$251:$AA$404,2,FALSE)</f>
        <v>7C</v>
      </c>
      <c r="M264" s="101" t="str">
        <f>VLOOKUP(AF18,$Z$251:$AA$404,2,FALSE)</f>
        <v>7D</v>
      </c>
      <c r="N264" s="101" t="str">
        <f>VLOOKUP(AE19,$Z$251:$AA$404,2,FALSE)</f>
        <v>7E</v>
      </c>
      <c r="O264" s="107" t="str">
        <f>VLOOKUP(AF19,$Z$251:$AA$404,2,FALSE)</f>
        <v>7F</v>
      </c>
      <c r="Z264" s="27" t="s">
        <v>536</v>
      </c>
      <c r="AA264" s="93" t="s">
        <v>104</v>
      </c>
      <c r="AB264" s="93" t="s">
        <v>98</v>
      </c>
    </row>
    <row r="265" spans="12:28" hidden="1" outlineLevel="1" x14ac:dyDescent="0.2">
      <c r="L265" s="100" t="str">
        <f>VLOOKUP(AE20,$Z$251:$AA$404,2,FALSE)</f>
        <v>80</v>
      </c>
      <c r="M265" s="101" t="str">
        <f>VLOOKUP(AF20,$Z$251:$AA$404,2,FALSE)</f>
        <v>81</v>
      </c>
      <c r="N265" s="101" t="str">
        <f>VLOOKUP(AE21,$Z$251:$AA$404,2,FALSE)</f>
        <v>82</v>
      </c>
      <c r="O265" s="107" t="str">
        <f>VLOOKUP(AF21,$Z$251:$AA$404,2,FALSE)</f>
        <v>83</v>
      </c>
      <c r="Z265" s="27" t="s">
        <v>529</v>
      </c>
      <c r="AA265" s="93" t="s">
        <v>105</v>
      </c>
      <c r="AB265" s="93" t="s">
        <v>98</v>
      </c>
    </row>
    <row r="266" spans="12:28" ht="13.5" hidden="1" outlineLevel="1" thickBot="1" x14ac:dyDescent="0.25">
      <c r="L266" s="103" t="str">
        <f>VLOOKUP(AE22,$Z$251:$AA$404,2,FALSE)</f>
        <v>82</v>
      </c>
      <c r="M266" s="104" t="str">
        <f>VLOOKUP(AF22,$Z$251:$AA$404,2,FALSE)</f>
        <v>83</v>
      </c>
      <c r="N266" s="104" t="str">
        <f>VLOOKUP(AE23,$Z$251:$AA$404,2,FALSE)</f>
        <v>84</v>
      </c>
      <c r="O266" s="112" t="str">
        <f>VLOOKUP(AF23,$Z$251:$AA$404,2,FALSE)</f>
        <v>85</v>
      </c>
      <c r="Z266" s="27" t="s">
        <v>537</v>
      </c>
      <c r="AA266" s="93" t="s">
        <v>110</v>
      </c>
      <c r="AB266" s="93" t="s">
        <v>99</v>
      </c>
    </row>
    <row r="267" spans="12:28" hidden="1" outlineLevel="1" x14ac:dyDescent="0.2">
      <c r="Z267" s="27" t="s">
        <v>270</v>
      </c>
      <c r="AA267" s="93" t="s">
        <v>112</v>
      </c>
      <c r="AB267" s="93" t="s">
        <v>99</v>
      </c>
    </row>
    <row r="268" spans="12:28" hidden="1" outlineLevel="1" x14ac:dyDescent="0.2">
      <c r="Z268" s="27" t="s">
        <v>272</v>
      </c>
      <c r="AA268" s="93" t="s">
        <v>113</v>
      </c>
      <c r="AB268" s="93" t="s">
        <v>100</v>
      </c>
    </row>
    <row r="269" spans="12:28" hidden="1" outlineLevel="1" x14ac:dyDescent="0.2">
      <c r="Z269" s="27" t="s">
        <v>267</v>
      </c>
      <c r="AA269" s="93" t="s">
        <v>145</v>
      </c>
      <c r="AB269" s="93" t="s">
        <v>100</v>
      </c>
    </row>
    <row r="270" spans="12:28" hidden="1" outlineLevel="1" x14ac:dyDescent="0.2">
      <c r="Z270" s="27" t="s">
        <v>277</v>
      </c>
      <c r="AA270" s="93" t="s">
        <v>146</v>
      </c>
      <c r="AB270" s="93" t="s">
        <v>90</v>
      </c>
    </row>
    <row r="271" spans="12:28" hidden="1" outlineLevel="1" x14ac:dyDescent="0.2">
      <c r="Z271" s="27" t="s">
        <v>538</v>
      </c>
      <c r="AA271" s="93" t="s">
        <v>111</v>
      </c>
      <c r="AB271" s="93" t="s">
        <v>90</v>
      </c>
    </row>
    <row r="272" spans="12:28" hidden="1" outlineLevel="1" x14ac:dyDescent="0.2">
      <c r="Z272" s="27" t="s">
        <v>275</v>
      </c>
      <c r="AA272" s="93" t="s">
        <v>147</v>
      </c>
      <c r="AB272" s="93" t="s">
        <v>101</v>
      </c>
    </row>
    <row r="273" spans="26:28" hidden="1" outlineLevel="1" x14ac:dyDescent="0.2">
      <c r="Z273" s="27" t="s">
        <v>270</v>
      </c>
      <c r="AA273" s="93" t="s">
        <v>148</v>
      </c>
      <c r="AB273" s="93" t="s">
        <v>101</v>
      </c>
    </row>
    <row r="274" spans="26:28" hidden="1" outlineLevel="1" x14ac:dyDescent="0.2">
      <c r="Z274" s="27" t="s">
        <v>539</v>
      </c>
      <c r="AA274" s="93" t="s">
        <v>149</v>
      </c>
      <c r="AB274" s="93" t="s">
        <v>102</v>
      </c>
    </row>
    <row r="275" spans="26:28" hidden="1" outlineLevel="1" x14ac:dyDescent="0.2">
      <c r="Z275" s="27" t="s">
        <v>540</v>
      </c>
      <c r="AA275" s="93" t="s">
        <v>428</v>
      </c>
      <c r="AB275" s="93" t="s">
        <v>102</v>
      </c>
    </row>
    <row r="276" spans="26:28" hidden="1" outlineLevel="1" x14ac:dyDescent="0.2">
      <c r="Z276" s="27" t="s">
        <v>541</v>
      </c>
      <c r="AA276" s="93" t="s">
        <v>385</v>
      </c>
      <c r="AB276" s="93" t="s">
        <v>103</v>
      </c>
    </row>
    <row r="277" spans="26:28" hidden="1" outlineLevel="1" x14ac:dyDescent="0.2">
      <c r="Z277" s="27" t="s">
        <v>523</v>
      </c>
      <c r="AA277" s="93" t="s">
        <v>386</v>
      </c>
      <c r="AB277" s="93" t="s">
        <v>103</v>
      </c>
    </row>
    <row r="278" spans="26:28" hidden="1" outlineLevel="1" x14ac:dyDescent="0.2">
      <c r="Z278" s="27" t="s">
        <v>427</v>
      </c>
      <c r="AA278" s="93" t="s">
        <v>387</v>
      </c>
      <c r="AB278" s="93" t="s">
        <v>104</v>
      </c>
    </row>
    <row r="279" spans="26:28" hidden="1" outlineLevel="1" x14ac:dyDescent="0.2">
      <c r="Z279" s="27" t="s">
        <v>542</v>
      </c>
      <c r="AA279" s="93" t="s">
        <v>388</v>
      </c>
      <c r="AB279" s="93" t="s">
        <v>104</v>
      </c>
    </row>
    <row r="280" spans="26:28" hidden="1" outlineLevel="1" x14ac:dyDescent="0.2">
      <c r="Z280" s="27" t="s">
        <v>279</v>
      </c>
      <c r="AA280" s="93" t="s">
        <v>389</v>
      </c>
      <c r="AB280" s="93" t="s">
        <v>105</v>
      </c>
    </row>
    <row r="281" spans="26:28" hidden="1" outlineLevel="1" x14ac:dyDescent="0.2">
      <c r="Z281" s="27" t="s">
        <v>273</v>
      </c>
      <c r="AA281" s="93" t="s">
        <v>390</v>
      </c>
      <c r="AB281" s="93" t="s">
        <v>105</v>
      </c>
    </row>
    <row r="282" spans="26:28" hidden="1" outlineLevel="1" x14ac:dyDescent="0.2">
      <c r="Z282" s="27" t="s">
        <v>524</v>
      </c>
      <c r="AA282" s="93" t="s">
        <v>429</v>
      </c>
      <c r="AB282" s="93" t="s">
        <v>110</v>
      </c>
    </row>
    <row r="283" spans="26:28" hidden="1" outlineLevel="1" x14ac:dyDescent="0.2">
      <c r="Z283" s="27" t="s">
        <v>274</v>
      </c>
      <c r="AA283" s="93" t="s">
        <v>430</v>
      </c>
      <c r="AB283" s="93" t="s">
        <v>110</v>
      </c>
    </row>
    <row r="284" spans="26:28" hidden="1" outlineLevel="1" x14ac:dyDescent="0.2">
      <c r="Z284" s="27" t="s">
        <v>275</v>
      </c>
      <c r="AA284" s="93" t="s">
        <v>431</v>
      </c>
      <c r="AB284" s="93" t="s">
        <v>112</v>
      </c>
    </row>
    <row r="285" spans="26:28" hidden="1" outlineLevel="1" x14ac:dyDescent="0.2">
      <c r="Z285" s="27" t="s">
        <v>543</v>
      </c>
      <c r="AA285" s="93" t="s">
        <v>432</v>
      </c>
      <c r="AB285" s="93" t="s">
        <v>112</v>
      </c>
    </row>
    <row r="286" spans="26:28" hidden="1" outlineLevel="1" x14ac:dyDescent="0.2">
      <c r="Z286" s="27" t="s">
        <v>544</v>
      </c>
      <c r="AA286" s="93" t="s">
        <v>123</v>
      </c>
      <c r="AB286" s="93" t="s">
        <v>113</v>
      </c>
    </row>
    <row r="287" spans="26:28" hidden="1" outlineLevel="1" x14ac:dyDescent="0.2">
      <c r="Z287" s="27" t="s">
        <v>545</v>
      </c>
      <c r="AA287" s="93" t="s">
        <v>433</v>
      </c>
      <c r="AB287" s="93" t="s">
        <v>113</v>
      </c>
    </row>
    <row r="288" spans="26:28" hidden="1" outlineLevel="1" x14ac:dyDescent="0.2">
      <c r="Z288" s="27" t="s">
        <v>546</v>
      </c>
      <c r="AA288" s="93" t="s">
        <v>434</v>
      </c>
      <c r="AB288" s="93" t="s">
        <v>145</v>
      </c>
    </row>
    <row r="289" spans="26:28" hidden="1" outlineLevel="1" x14ac:dyDescent="0.2">
      <c r="Z289" s="27" t="s">
        <v>547</v>
      </c>
      <c r="AA289" s="93" t="s">
        <v>124</v>
      </c>
      <c r="AB289" s="93" t="s">
        <v>145</v>
      </c>
    </row>
    <row r="290" spans="26:28" hidden="1" outlineLevel="1" x14ac:dyDescent="0.2">
      <c r="Z290" s="27" t="s">
        <v>548</v>
      </c>
      <c r="AA290" s="93" t="s">
        <v>435</v>
      </c>
      <c r="AB290" s="93" t="s">
        <v>146</v>
      </c>
    </row>
    <row r="291" spans="26:28" hidden="1" outlineLevel="1" x14ac:dyDescent="0.2">
      <c r="Z291" s="27" t="s">
        <v>540</v>
      </c>
      <c r="AA291" s="93" t="s">
        <v>436</v>
      </c>
      <c r="AB291" s="93" t="s">
        <v>146</v>
      </c>
    </row>
    <row r="292" spans="26:28" hidden="1" outlineLevel="1" x14ac:dyDescent="0.2">
      <c r="Z292" s="27" t="s">
        <v>276</v>
      </c>
      <c r="AA292" s="93" t="s">
        <v>437</v>
      </c>
      <c r="AB292" s="93" t="s">
        <v>111</v>
      </c>
    </row>
    <row r="293" spans="26:28" hidden="1" outlineLevel="1" x14ac:dyDescent="0.2">
      <c r="Z293" s="27" t="s">
        <v>525</v>
      </c>
      <c r="AA293" s="93" t="s">
        <v>438</v>
      </c>
      <c r="AB293" s="93" t="s">
        <v>111</v>
      </c>
    </row>
    <row r="294" spans="26:28" hidden="1" outlineLevel="1" x14ac:dyDescent="0.2">
      <c r="Z294" s="27" t="s">
        <v>549</v>
      </c>
      <c r="AA294" s="93" t="s">
        <v>439</v>
      </c>
      <c r="AB294" s="93" t="s">
        <v>147</v>
      </c>
    </row>
    <row r="295" spans="26:28" hidden="1" outlineLevel="1" x14ac:dyDescent="0.2">
      <c r="Z295" s="27" t="s">
        <v>527</v>
      </c>
      <c r="AA295" s="93" t="s">
        <v>440</v>
      </c>
      <c r="AB295" s="93" t="s">
        <v>147</v>
      </c>
    </row>
    <row r="296" spans="26:28" hidden="1" outlineLevel="1" x14ac:dyDescent="0.2">
      <c r="Z296" s="27" t="s">
        <v>550</v>
      </c>
      <c r="AA296" s="93" t="s">
        <v>441</v>
      </c>
      <c r="AB296" s="93" t="s">
        <v>148</v>
      </c>
    </row>
    <row r="297" spans="26:28" hidden="1" outlineLevel="1" x14ac:dyDescent="0.2">
      <c r="Z297" s="27" t="s">
        <v>276</v>
      </c>
      <c r="AA297" s="93" t="s">
        <v>109</v>
      </c>
      <c r="AB297" s="93" t="s">
        <v>148</v>
      </c>
    </row>
    <row r="298" spans="26:28" hidden="1" outlineLevel="1" x14ac:dyDescent="0.2">
      <c r="Z298" s="27" t="s">
        <v>551</v>
      </c>
      <c r="AA298" s="93" t="s">
        <v>442</v>
      </c>
      <c r="AB298" s="93" t="s">
        <v>149</v>
      </c>
    </row>
    <row r="299" spans="26:28" hidden="1" outlineLevel="1" x14ac:dyDescent="0.2">
      <c r="Z299" s="27" t="s">
        <v>526</v>
      </c>
      <c r="AA299" s="93" t="s">
        <v>443</v>
      </c>
      <c r="AB299" s="93" t="s">
        <v>149</v>
      </c>
    </row>
    <row r="300" spans="26:28" hidden="1" outlineLevel="1" x14ac:dyDescent="0.2">
      <c r="Z300" s="27" t="s">
        <v>278</v>
      </c>
      <c r="AA300" s="93" t="s">
        <v>444</v>
      </c>
      <c r="AB300" s="93" t="s">
        <v>428</v>
      </c>
    </row>
    <row r="301" spans="26:28" hidden="1" outlineLevel="1" x14ac:dyDescent="0.2">
      <c r="Z301" s="27" t="s">
        <v>552</v>
      </c>
      <c r="AA301" s="93" t="s">
        <v>445</v>
      </c>
      <c r="AB301" s="93" t="s">
        <v>428</v>
      </c>
    </row>
    <row r="302" spans="26:28" hidden="1" outlineLevel="1" x14ac:dyDescent="0.2">
      <c r="Z302" s="27" t="s">
        <v>279</v>
      </c>
      <c r="AA302" s="93" t="s">
        <v>446</v>
      </c>
      <c r="AB302" s="93" t="s">
        <v>385</v>
      </c>
    </row>
    <row r="303" spans="26:28" hidden="1" outlineLevel="1" x14ac:dyDescent="0.2">
      <c r="Z303" s="27" t="s">
        <v>607</v>
      </c>
      <c r="AA303" s="93" t="s">
        <v>447</v>
      </c>
      <c r="AB303" s="93" t="s">
        <v>385</v>
      </c>
    </row>
    <row r="304" spans="26:28" hidden="1" outlineLevel="1" x14ac:dyDescent="0.2">
      <c r="Z304" s="27" t="s">
        <v>608</v>
      </c>
      <c r="AA304" s="93" t="s">
        <v>448</v>
      </c>
      <c r="AB304" s="93" t="s">
        <v>386</v>
      </c>
    </row>
    <row r="305" spans="26:28" hidden="1" outlineLevel="1" x14ac:dyDescent="0.2">
      <c r="Z305" s="27" t="s">
        <v>609</v>
      </c>
      <c r="AA305" s="93" t="s">
        <v>449</v>
      </c>
      <c r="AB305" s="93" t="s">
        <v>386</v>
      </c>
    </row>
    <row r="306" spans="26:28" hidden="1" outlineLevel="1" x14ac:dyDescent="0.2">
      <c r="Z306" s="27" t="s">
        <v>610</v>
      </c>
      <c r="AA306" s="93" t="s">
        <v>450</v>
      </c>
      <c r="AB306" s="93" t="s">
        <v>387</v>
      </c>
    </row>
    <row r="307" spans="26:28" hidden="1" outlineLevel="1" x14ac:dyDescent="0.2">
      <c r="Z307" s="27" t="s">
        <v>611</v>
      </c>
      <c r="AA307" s="93" t="s">
        <v>451</v>
      </c>
      <c r="AB307" s="93" t="s">
        <v>387</v>
      </c>
    </row>
    <row r="308" spans="26:28" hidden="1" outlineLevel="1" x14ac:dyDescent="0.2">
      <c r="Z308" s="27" t="s">
        <v>527</v>
      </c>
      <c r="AA308" s="93" t="s">
        <v>398</v>
      </c>
      <c r="AB308" s="93" t="s">
        <v>388</v>
      </c>
    </row>
    <row r="309" spans="26:28" hidden="1" outlineLevel="1" x14ac:dyDescent="0.2">
      <c r="Z309" s="27" t="s">
        <v>550</v>
      </c>
      <c r="AA309" s="93" t="s">
        <v>397</v>
      </c>
      <c r="AB309" s="93" t="s">
        <v>388</v>
      </c>
    </row>
    <row r="310" spans="26:28" hidden="1" outlineLevel="1" x14ac:dyDescent="0.2">
      <c r="Z310" s="27" t="s">
        <v>553</v>
      </c>
      <c r="AA310" s="93" t="s">
        <v>393</v>
      </c>
      <c r="AB310" s="93" t="s">
        <v>389</v>
      </c>
    </row>
    <row r="311" spans="26:28" hidden="1" outlineLevel="1" x14ac:dyDescent="0.2">
      <c r="Z311" s="27" t="s">
        <v>554</v>
      </c>
      <c r="AA311" s="93" t="s">
        <v>394</v>
      </c>
      <c r="AB311" s="93" t="s">
        <v>389</v>
      </c>
    </row>
    <row r="312" spans="26:28" hidden="1" outlineLevel="1" x14ac:dyDescent="0.2">
      <c r="Z312" s="27" t="s">
        <v>528</v>
      </c>
      <c r="AA312" s="93" t="s">
        <v>395</v>
      </c>
      <c r="AB312" s="93" t="s">
        <v>390</v>
      </c>
    </row>
    <row r="313" spans="26:28" hidden="1" outlineLevel="1" x14ac:dyDescent="0.2">
      <c r="Z313" s="27" t="s">
        <v>555</v>
      </c>
      <c r="AA313" s="93" t="s">
        <v>396</v>
      </c>
      <c r="AB313" s="93" t="s">
        <v>390</v>
      </c>
    </row>
    <row r="314" spans="26:28" hidden="1" outlineLevel="1" x14ac:dyDescent="0.2">
      <c r="Z314" s="27" t="s">
        <v>556</v>
      </c>
      <c r="AA314" s="93" t="s">
        <v>452</v>
      </c>
      <c r="AB314" s="93" t="s">
        <v>429</v>
      </c>
    </row>
    <row r="315" spans="26:28" hidden="1" outlineLevel="1" x14ac:dyDescent="0.2">
      <c r="Z315" s="27" t="s">
        <v>557</v>
      </c>
      <c r="AA315" s="93" t="s">
        <v>453</v>
      </c>
      <c r="AB315" s="93" t="s">
        <v>429</v>
      </c>
    </row>
    <row r="316" spans="26:28" hidden="1" outlineLevel="1" x14ac:dyDescent="0.2">
      <c r="Z316" s="27" t="s">
        <v>609</v>
      </c>
      <c r="AA316" s="93" t="s">
        <v>454</v>
      </c>
      <c r="AB316" s="93" t="s">
        <v>430</v>
      </c>
    </row>
    <row r="317" spans="26:28" hidden="1" outlineLevel="1" x14ac:dyDescent="0.2">
      <c r="Z317" s="27" t="s">
        <v>558</v>
      </c>
      <c r="AA317" s="93" t="s">
        <v>455</v>
      </c>
      <c r="AB317" s="93" t="s">
        <v>430</v>
      </c>
    </row>
    <row r="318" spans="26:28" hidden="1" outlineLevel="1" x14ac:dyDescent="0.2">
      <c r="Z318" s="27" t="s">
        <v>559</v>
      </c>
      <c r="AA318" s="93" t="s">
        <v>456</v>
      </c>
      <c r="AB318" s="93" t="s">
        <v>431</v>
      </c>
    </row>
    <row r="319" spans="26:28" hidden="1" outlineLevel="1" x14ac:dyDescent="0.2">
      <c r="Z319" s="27" t="s">
        <v>560</v>
      </c>
      <c r="AA319" s="93" t="s">
        <v>457</v>
      </c>
      <c r="AB319" s="93" t="s">
        <v>431</v>
      </c>
    </row>
    <row r="320" spans="26:28" hidden="1" outlineLevel="1" x14ac:dyDescent="0.2">
      <c r="Z320" s="27" t="s">
        <v>561</v>
      </c>
      <c r="AA320" s="93" t="s">
        <v>458</v>
      </c>
      <c r="AB320" s="93" t="s">
        <v>432</v>
      </c>
    </row>
    <row r="321" spans="26:28" hidden="1" outlineLevel="1" x14ac:dyDescent="0.2">
      <c r="Z321" s="27" t="s">
        <v>562</v>
      </c>
      <c r="AA321" s="93" t="s">
        <v>459</v>
      </c>
      <c r="AB321" s="93" t="s">
        <v>432</v>
      </c>
    </row>
    <row r="322" spans="26:28" hidden="1" outlineLevel="1" x14ac:dyDescent="0.2">
      <c r="Z322" s="27" t="s">
        <v>563</v>
      </c>
      <c r="AA322" s="93" t="s">
        <v>460</v>
      </c>
      <c r="AB322" s="93" t="s">
        <v>123</v>
      </c>
    </row>
    <row r="323" spans="26:28" hidden="1" outlineLevel="1" x14ac:dyDescent="0.2">
      <c r="Z323" s="27" t="s">
        <v>564</v>
      </c>
      <c r="AA323" s="93" t="s">
        <v>461</v>
      </c>
      <c r="AB323" s="93" t="s">
        <v>123</v>
      </c>
    </row>
    <row r="324" spans="26:28" hidden="1" outlineLevel="1" x14ac:dyDescent="0.2">
      <c r="Z324" s="27" t="s">
        <v>565</v>
      </c>
      <c r="AA324" s="93" t="s">
        <v>125</v>
      </c>
      <c r="AB324" s="93" t="s">
        <v>433</v>
      </c>
    </row>
    <row r="325" spans="26:28" hidden="1" outlineLevel="1" x14ac:dyDescent="0.2">
      <c r="Z325" s="27" t="s">
        <v>566</v>
      </c>
      <c r="AA325" s="93" t="s">
        <v>126</v>
      </c>
      <c r="AB325" s="93" t="s">
        <v>433</v>
      </c>
    </row>
    <row r="326" spans="26:28" hidden="1" outlineLevel="1" x14ac:dyDescent="0.2">
      <c r="Z326" s="27" t="s">
        <v>567</v>
      </c>
      <c r="AA326" s="93" t="s">
        <v>127</v>
      </c>
      <c r="AB326" s="93" t="s">
        <v>434</v>
      </c>
    </row>
    <row r="327" spans="26:28" hidden="1" outlineLevel="1" x14ac:dyDescent="0.2">
      <c r="Z327" s="27" t="s">
        <v>568</v>
      </c>
      <c r="AA327" s="93" t="s">
        <v>128</v>
      </c>
      <c r="AB327" s="93" t="s">
        <v>434</v>
      </c>
    </row>
    <row r="328" spans="26:28" hidden="1" outlineLevel="1" x14ac:dyDescent="0.2">
      <c r="Z328" s="27" t="s">
        <v>569</v>
      </c>
      <c r="AA328" s="93" t="s">
        <v>129</v>
      </c>
      <c r="AB328" s="93" t="s">
        <v>124</v>
      </c>
    </row>
    <row r="329" spans="26:28" hidden="1" outlineLevel="1" x14ac:dyDescent="0.2">
      <c r="Z329" s="27" t="s">
        <v>570</v>
      </c>
      <c r="AA329" s="93" t="s">
        <v>130</v>
      </c>
      <c r="AB329" s="93" t="s">
        <v>124</v>
      </c>
    </row>
    <row r="330" spans="26:28" hidden="1" outlineLevel="1" x14ac:dyDescent="0.2">
      <c r="Z330" s="27" t="s">
        <v>571</v>
      </c>
      <c r="AA330" s="93" t="s">
        <v>131</v>
      </c>
      <c r="AB330" s="93" t="s">
        <v>435</v>
      </c>
    </row>
    <row r="331" spans="26:28" hidden="1" outlineLevel="1" x14ac:dyDescent="0.2">
      <c r="Z331" s="27" t="s">
        <v>572</v>
      </c>
      <c r="AA331" s="93" t="s">
        <v>132</v>
      </c>
      <c r="AB331" s="93" t="s">
        <v>435</v>
      </c>
    </row>
    <row r="332" spans="26:28" hidden="1" outlineLevel="1" x14ac:dyDescent="0.2">
      <c r="Z332" s="27" t="s">
        <v>573</v>
      </c>
      <c r="AA332" s="93" t="s">
        <v>133</v>
      </c>
      <c r="AB332" s="93" t="s">
        <v>436</v>
      </c>
    </row>
    <row r="333" spans="26:28" hidden="1" outlineLevel="1" x14ac:dyDescent="0.2">
      <c r="Z333" s="27" t="s">
        <v>574</v>
      </c>
      <c r="AA333" s="93" t="s">
        <v>134</v>
      </c>
      <c r="AB333" s="93" t="s">
        <v>436</v>
      </c>
    </row>
    <row r="334" spans="26:28" hidden="1" outlineLevel="1" x14ac:dyDescent="0.2">
      <c r="Z334" s="27" t="s">
        <v>575</v>
      </c>
      <c r="AA334" s="93" t="s">
        <v>135</v>
      </c>
      <c r="AB334" s="93" t="s">
        <v>437</v>
      </c>
    </row>
    <row r="335" spans="26:28" hidden="1" outlineLevel="1" x14ac:dyDescent="0.2">
      <c r="Z335" s="27" t="s">
        <v>576</v>
      </c>
      <c r="AA335" s="93" t="s">
        <v>136</v>
      </c>
      <c r="AB335" s="93" t="s">
        <v>437</v>
      </c>
    </row>
    <row r="336" spans="26:28" hidden="1" outlineLevel="1" x14ac:dyDescent="0.2">
      <c r="Z336" s="27" t="s">
        <v>577</v>
      </c>
      <c r="AA336" s="93" t="s">
        <v>137</v>
      </c>
      <c r="AB336" s="93" t="s">
        <v>438</v>
      </c>
    </row>
    <row r="337" spans="26:28" hidden="1" outlineLevel="1" x14ac:dyDescent="0.2">
      <c r="Z337" s="27" t="s">
        <v>611</v>
      </c>
      <c r="AA337" s="93" t="s">
        <v>138</v>
      </c>
      <c r="AB337" s="93" t="s">
        <v>438</v>
      </c>
    </row>
    <row r="338" spans="26:28" hidden="1" outlineLevel="1" x14ac:dyDescent="0.2">
      <c r="Z338" s="27" t="s">
        <v>611</v>
      </c>
      <c r="AA338" s="93" t="s">
        <v>139</v>
      </c>
      <c r="AB338" s="93" t="s">
        <v>439</v>
      </c>
    </row>
    <row r="339" spans="26:28" hidden="1" outlineLevel="1" x14ac:dyDescent="0.2">
      <c r="Z339" s="27" t="s">
        <v>611</v>
      </c>
      <c r="AA339" s="93" t="s">
        <v>140</v>
      </c>
      <c r="AB339" s="93" t="s">
        <v>439</v>
      </c>
    </row>
    <row r="340" spans="26:28" hidden="1" outlineLevel="1" x14ac:dyDescent="0.2">
      <c r="Z340" s="27" t="s">
        <v>611</v>
      </c>
      <c r="AA340" s="93" t="s">
        <v>141</v>
      </c>
      <c r="AB340" s="93" t="s">
        <v>440</v>
      </c>
    </row>
    <row r="341" spans="26:28" hidden="1" outlineLevel="1" x14ac:dyDescent="0.2">
      <c r="Z341" s="27" t="s">
        <v>611</v>
      </c>
      <c r="AA341" s="93" t="s">
        <v>142</v>
      </c>
      <c r="AB341" s="93" t="s">
        <v>440</v>
      </c>
    </row>
    <row r="342" spans="26:28" hidden="1" outlineLevel="1" x14ac:dyDescent="0.2">
      <c r="Z342" s="27" t="s">
        <v>611</v>
      </c>
      <c r="AA342" s="93" t="s">
        <v>143</v>
      </c>
      <c r="AB342" s="93" t="s">
        <v>441</v>
      </c>
    </row>
    <row r="343" spans="26:28" hidden="1" outlineLevel="1" x14ac:dyDescent="0.2">
      <c r="Z343" s="27" t="s">
        <v>578</v>
      </c>
      <c r="AA343" s="93" t="s">
        <v>144</v>
      </c>
      <c r="AB343" s="93" t="s">
        <v>441</v>
      </c>
    </row>
    <row r="344" spans="26:28" hidden="1" outlineLevel="1" x14ac:dyDescent="0.2">
      <c r="Z344" s="27" t="s">
        <v>579</v>
      </c>
      <c r="AA344" s="93" t="s">
        <v>399</v>
      </c>
      <c r="AB344" s="93" t="s">
        <v>109</v>
      </c>
    </row>
    <row r="345" spans="26:28" hidden="1" outlineLevel="1" x14ac:dyDescent="0.2">
      <c r="Z345" s="27" t="s">
        <v>580</v>
      </c>
      <c r="AA345" s="93" t="s">
        <v>400</v>
      </c>
      <c r="AB345" s="93" t="s">
        <v>109</v>
      </c>
    </row>
    <row r="346" spans="26:28" hidden="1" outlineLevel="1" x14ac:dyDescent="0.2">
      <c r="Z346" s="27" t="s">
        <v>280</v>
      </c>
      <c r="AA346" s="93" t="s">
        <v>581</v>
      </c>
      <c r="AB346" s="93" t="s">
        <v>442</v>
      </c>
    </row>
    <row r="347" spans="26:28" hidden="1" outlineLevel="1" x14ac:dyDescent="0.2">
      <c r="Z347" s="27" t="s">
        <v>281</v>
      </c>
      <c r="AA347" s="93" t="s">
        <v>582</v>
      </c>
      <c r="AB347" s="93" t="s">
        <v>442</v>
      </c>
    </row>
    <row r="348" spans="26:28" hidden="1" outlineLevel="1" x14ac:dyDescent="0.2">
      <c r="Z348" s="27" t="s">
        <v>282</v>
      </c>
      <c r="AA348" s="93" t="s">
        <v>583</v>
      </c>
      <c r="AB348" s="93" t="s">
        <v>443</v>
      </c>
    </row>
    <row r="349" spans="26:28" hidden="1" outlineLevel="1" x14ac:dyDescent="0.2">
      <c r="Z349" s="27" t="s">
        <v>283</v>
      </c>
      <c r="AA349" s="93" t="s">
        <v>584</v>
      </c>
      <c r="AB349" s="93" t="s">
        <v>443</v>
      </c>
    </row>
    <row r="350" spans="26:28" hidden="1" outlineLevel="1" x14ac:dyDescent="0.2">
      <c r="Z350" s="27" t="s">
        <v>284</v>
      </c>
      <c r="AA350" s="93" t="s">
        <v>585</v>
      </c>
      <c r="AB350" s="93" t="s">
        <v>444</v>
      </c>
    </row>
    <row r="351" spans="26:28" hidden="1" outlineLevel="1" x14ac:dyDescent="0.2">
      <c r="Z351" s="27" t="s">
        <v>285</v>
      </c>
      <c r="AA351" s="93" t="s">
        <v>586</v>
      </c>
      <c r="AB351" s="93" t="s">
        <v>444</v>
      </c>
    </row>
    <row r="352" spans="26:28" hidden="1" outlineLevel="1" x14ac:dyDescent="0.2">
      <c r="Z352" s="27" t="s">
        <v>286</v>
      </c>
      <c r="AA352" s="93" t="s">
        <v>587</v>
      </c>
      <c r="AB352" s="93" t="s">
        <v>445</v>
      </c>
    </row>
    <row r="353" spans="26:28" hidden="1" outlineLevel="1" x14ac:dyDescent="0.2">
      <c r="Z353" s="27" t="s">
        <v>287</v>
      </c>
      <c r="AA353" s="93" t="s">
        <v>588</v>
      </c>
      <c r="AB353" s="93" t="s">
        <v>445</v>
      </c>
    </row>
    <row r="354" spans="26:28" hidden="1" outlineLevel="1" x14ac:dyDescent="0.2">
      <c r="Z354" s="27" t="s">
        <v>288</v>
      </c>
      <c r="AA354" s="93" t="s">
        <v>589</v>
      </c>
      <c r="AB354" s="93" t="s">
        <v>446</v>
      </c>
    </row>
    <row r="355" spans="26:28" hidden="1" outlineLevel="1" x14ac:dyDescent="0.2">
      <c r="Z355" s="27" t="s">
        <v>289</v>
      </c>
      <c r="AA355" s="93" t="s">
        <v>590</v>
      </c>
      <c r="AB355" s="93" t="s">
        <v>446</v>
      </c>
    </row>
    <row r="356" spans="26:28" hidden="1" outlineLevel="1" x14ac:dyDescent="0.2">
      <c r="Z356" s="27" t="s">
        <v>371</v>
      </c>
      <c r="AA356" s="93" t="s">
        <v>591</v>
      </c>
      <c r="AB356" s="93" t="s">
        <v>447</v>
      </c>
    </row>
    <row r="357" spans="26:28" hidden="1" outlineLevel="1" x14ac:dyDescent="0.2">
      <c r="Z357" s="27" t="s">
        <v>372</v>
      </c>
      <c r="AA357" s="93" t="s">
        <v>592</v>
      </c>
      <c r="AB357" s="93" t="s">
        <v>447</v>
      </c>
    </row>
    <row r="358" spans="26:28" hidden="1" outlineLevel="1" x14ac:dyDescent="0.2">
      <c r="Z358" s="27" t="s">
        <v>373</v>
      </c>
      <c r="AA358" s="93" t="s">
        <v>593</v>
      </c>
      <c r="AB358" s="93" t="s">
        <v>448</v>
      </c>
    </row>
    <row r="359" spans="26:28" hidden="1" outlineLevel="1" x14ac:dyDescent="0.2">
      <c r="Z359" s="27" t="s">
        <v>374</v>
      </c>
      <c r="AA359" s="93" t="s">
        <v>594</v>
      </c>
      <c r="AB359" s="93" t="s">
        <v>448</v>
      </c>
    </row>
    <row r="360" spans="26:28" hidden="1" outlineLevel="1" x14ac:dyDescent="0.2">
      <c r="Z360" s="27" t="s">
        <v>290</v>
      </c>
      <c r="AA360" s="93" t="s">
        <v>595</v>
      </c>
      <c r="AB360" s="93" t="s">
        <v>449</v>
      </c>
    </row>
    <row r="361" spans="26:28" hidden="1" outlineLevel="1" x14ac:dyDescent="0.2">
      <c r="Z361" s="27" t="s">
        <v>291</v>
      </c>
      <c r="AA361" s="93" t="s">
        <v>596</v>
      </c>
      <c r="AB361" s="93" t="s">
        <v>449</v>
      </c>
    </row>
    <row r="362" spans="26:28" hidden="1" outlineLevel="1" x14ac:dyDescent="0.2">
      <c r="Z362" s="27" t="s">
        <v>292</v>
      </c>
      <c r="AA362" s="93" t="s">
        <v>597</v>
      </c>
      <c r="AB362" s="93" t="s">
        <v>450</v>
      </c>
    </row>
    <row r="363" spans="26:28" hidden="1" outlineLevel="1" x14ac:dyDescent="0.2">
      <c r="Z363" s="27" t="s">
        <v>293</v>
      </c>
      <c r="AA363" s="93" t="s">
        <v>463</v>
      </c>
      <c r="AB363" s="93" t="s">
        <v>450</v>
      </c>
    </row>
    <row r="364" spans="26:28" hidden="1" outlineLevel="1" x14ac:dyDescent="0.2">
      <c r="Z364" s="27" t="s">
        <v>294</v>
      </c>
      <c r="AA364" s="93" t="s">
        <v>464</v>
      </c>
      <c r="AB364" s="93" t="s">
        <v>451</v>
      </c>
    </row>
    <row r="365" spans="26:28" hidden="1" outlineLevel="1" x14ac:dyDescent="0.2">
      <c r="Z365" s="27" t="s">
        <v>295</v>
      </c>
      <c r="AA365" s="93" t="s">
        <v>465</v>
      </c>
      <c r="AB365" s="93" t="s">
        <v>451</v>
      </c>
    </row>
    <row r="366" spans="26:28" hidden="1" outlineLevel="1" x14ac:dyDescent="0.2">
      <c r="Z366" s="27" t="s">
        <v>375</v>
      </c>
      <c r="AA366" s="93" t="s">
        <v>466</v>
      </c>
      <c r="AB366" s="93" t="s">
        <v>398</v>
      </c>
    </row>
    <row r="367" spans="26:28" hidden="1" outlineLevel="1" x14ac:dyDescent="0.2">
      <c r="Z367" s="27" t="s">
        <v>376</v>
      </c>
      <c r="AA367" s="93" t="s">
        <v>467</v>
      </c>
      <c r="AB367" s="93" t="s">
        <v>398</v>
      </c>
    </row>
    <row r="368" spans="26:28" hidden="1" outlineLevel="1" x14ac:dyDescent="0.2">
      <c r="Z368" s="27" t="s">
        <v>377</v>
      </c>
      <c r="AA368" s="93" t="s">
        <v>468</v>
      </c>
      <c r="AB368" s="93" t="s">
        <v>397</v>
      </c>
    </row>
    <row r="369" spans="26:28" hidden="1" outlineLevel="1" x14ac:dyDescent="0.2">
      <c r="Z369" s="27" t="s">
        <v>378</v>
      </c>
      <c r="AA369" s="93" t="s">
        <v>469</v>
      </c>
      <c r="AB369" s="93" t="s">
        <v>397</v>
      </c>
    </row>
    <row r="370" spans="26:28" hidden="1" outlineLevel="1" x14ac:dyDescent="0.2">
      <c r="Z370" s="27" t="s">
        <v>296</v>
      </c>
      <c r="AA370" s="93" t="s">
        <v>470</v>
      </c>
      <c r="AB370" s="93" t="s">
        <v>393</v>
      </c>
    </row>
    <row r="371" spans="26:28" hidden="1" outlineLevel="1" x14ac:dyDescent="0.2">
      <c r="Z371" s="27" t="s">
        <v>297</v>
      </c>
      <c r="AA371" s="93" t="s">
        <v>471</v>
      </c>
      <c r="AB371" s="93" t="s">
        <v>393</v>
      </c>
    </row>
    <row r="372" spans="26:28" hidden="1" outlineLevel="1" x14ac:dyDescent="0.2">
      <c r="Z372" s="27" t="s">
        <v>379</v>
      </c>
      <c r="AA372" s="93" t="s">
        <v>473</v>
      </c>
      <c r="AB372" s="93" t="s">
        <v>394</v>
      </c>
    </row>
    <row r="373" spans="26:28" hidden="1" outlineLevel="1" x14ac:dyDescent="0.2">
      <c r="Z373" s="27" t="s">
        <v>380</v>
      </c>
      <c r="AA373" s="93" t="s">
        <v>474</v>
      </c>
      <c r="AB373" s="93" t="s">
        <v>394</v>
      </c>
    </row>
    <row r="374" spans="26:28" hidden="1" outlineLevel="1" x14ac:dyDescent="0.2">
      <c r="Z374" s="27" t="s">
        <v>298</v>
      </c>
      <c r="AA374" s="93" t="s">
        <v>475</v>
      </c>
      <c r="AB374" s="93" t="s">
        <v>395</v>
      </c>
    </row>
    <row r="375" spans="26:28" hidden="1" outlineLevel="1" x14ac:dyDescent="0.2">
      <c r="Z375" s="27" t="s">
        <v>299</v>
      </c>
      <c r="AA375" s="93" t="s">
        <v>476</v>
      </c>
      <c r="AB375" s="93" t="s">
        <v>395</v>
      </c>
    </row>
    <row r="376" spans="26:28" hidden="1" outlineLevel="1" x14ac:dyDescent="0.2">
      <c r="Z376" s="27" t="s">
        <v>300</v>
      </c>
      <c r="AA376" s="93" t="s">
        <v>478</v>
      </c>
      <c r="AB376" s="93" t="s">
        <v>396</v>
      </c>
    </row>
    <row r="377" spans="26:28" hidden="1" outlineLevel="1" x14ac:dyDescent="0.2">
      <c r="Z377" s="27" t="s">
        <v>301</v>
      </c>
      <c r="AA377" s="93" t="s">
        <v>480</v>
      </c>
      <c r="AB377" s="93" t="s">
        <v>396</v>
      </c>
    </row>
    <row r="378" spans="26:28" hidden="1" outlineLevel="1" x14ac:dyDescent="0.2">
      <c r="Z378" s="27" t="s">
        <v>381</v>
      </c>
      <c r="AA378" s="93" t="s">
        <v>598</v>
      </c>
      <c r="AB378" s="93" t="s">
        <v>452</v>
      </c>
    </row>
    <row r="379" spans="26:28" hidden="1" outlineLevel="1" x14ac:dyDescent="0.2">
      <c r="Z379" s="27" t="s">
        <v>382</v>
      </c>
      <c r="AA379" s="93" t="s">
        <v>482</v>
      </c>
      <c r="AB379" s="93" t="s">
        <v>452</v>
      </c>
    </row>
    <row r="380" spans="26:28" hidden="1" outlineLevel="1" x14ac:dyDescent="0.2">
      <c r="Z380" s="27" t="s">
        <v>87</v>
      </c>
      <c r="AA380" s="93" t="s">
        <v>483</v>
      </c>
      <c r="AB380" s="93" t="s">
        <v>453</v>
      </c>
    </row>
    <row r="381" spans="26:28" hidden="1" outlineLevel="1" x14ac:dyDescent="0.2">
      <c r="Z381" s="27" t="s">
        <v>88</v>
      </c>
      <c r="AA381" s="93" t="s">
        <v>485</v>
      </c>
      <c r="AB381" s="93" t="s">
        <v>453</v>
      </c>
    </row>
    <row r="382" spans="26:28" hidden="1" outlineLevel="1" x14ac:dyDescent="0.2">
      <c r="Z382" s="27" t="s">
        <v>302</v>
      </c>
      <c r="AA382" s="93" t="s">
        <v>599</v>
      </c>
      <c r="AB382" s="93" t="s">
        <v>454</v>
      </c>
    </row>
    <row r="383" spans="26:28" hidden="1" outlineLevel="1" x14ac:dyDescent="0.2">
      <c r="Z383" s="27" t="s">
        <v>303</v>
      </c>
      <c r="AA383" s="93" t="s">
        <v>486</v>
      </c>
      <c r="AB383" s="93" t="s">
        <v>454</v>
      </c>
    </row>
    <row r="384" spans="26:28" hidden="1" outlineLevel="1" x14ac:dyDescent="0.2">
      <c r="Z384" s="27" t="s">
        <v>304</v>
      </c>
      <c r="AA384" s="93" t="s">
        <v>488</v>
      </c>
      <c r="AB384" s="93" t="s">
        <v>455</v>
      </c>
    </row>
    <row r="385" spans="26:28" hidden="1" outlineLevel="1" x14ac:dyDescent="0.2">
      <c r="Z385" s="27" t="s">
        <v>305</v>
      </c>
      <c r="AA385" s="93" t="s">
        <v>490</v>
      </c>
      <c r="AB385" s="93" t="s">
        <v>455</v>
      </c>
    </row>
    <row r="386" spans="26:28" hidden="1" outlineLevel="1" x14ac:dyDescent="0.2">
      <c r="Z386" s="27" t="s">
        <v>306</v>
      </c>
      <c r="AA386" s="93" t="s">
        <v>492</v>
      </c>
      <c r="AB386" s="93" t="s">
        <v>456</v>
      </c>
    </row>
    <row r="387" spans="26:28" hidden="1" outlineLevel="1" x14ac:dyDescent="0.2">
      <c r="Z387" s="27" t="s">
        <v>307</v>
      </c>
      <c r="AA387" s="93" t="s">
        <v>494</v>
      </c>
      <c r="AB387" s="93" t="s">
        <v>456</v>
      </c>
    </row>
    <row r="388" spans="26:28" hidden="1" outlineLevel="1" x14ac:dyDescent="0.2">
      <c r="Z388" s="27" t="s">
        <v>308</v>
      </c>
      <c r="AA388" s="93" t="s">
        <v>496</v>
      </c>
      <c r="AB388" s="93" t="s">
        <v>457</v>
      </c>
    </row>
    <row r="389" spans="26:28" hidden="1" outlineLevel="1" x14ac:dyDescent="0.2">
      <c r="Z389" s="27" t="s">
        <v>309</v>
      </c>
      <c r="AA389" s="93" t="s">
        <v>497</v>
      </c>
      <c r="AB389" s="93" t="s">
        <v>457</v>
      </c>
    </row>
    <row r="390" spans="26:28" hidden="1" outlineLevel="1" x14ac:dyDescent="0.2">
      <c r="Z390" s="27" t="s">
        <v>310</v>
      </c>
      <c r="AA390" s="93" t="s">
        <v>498</v>
      </c>
      <c r="AB390" s="93" t="s">
        <v>458</v>
      </c>
    </row>
    <row r="391" spans="26:28" hidden="1" outlineLevel="1" x14ac:dyDescent="0.2">
      <c r="Z391" s="27" t="s">
        <v>311</v>
      </c>
      <c r="AA391" s="93" t="s">
        <v>499</v>
      </c>
      <c r="AB391" s="93" t="s">
        <v>458</v>
      </c>
    </row>
    <row r="392" spans="26:28" hidden="1" outlineLevel="1" x14ac:dyDescent="0.2">
      <c r="Z392" s="27" t="s">
        <v>312</v>
      </c>
      <c r="AA392" s="93" t="s">
        <v>501</v>
      </c>
      <c r="AB392" s="93" t="s">
        <v>459</v>
      </c>
    </row>
    <row r="393" spans="26:28" hidden="1" outlineLevel="1" x14ac:dyDescent="0.2">
      <c r="Z393" s="27" t="s">
        <v>313</v>
      </c>
      <c r="AA393" s="93" t="s">
        <v>503</v>
      </c>
      <c r="AB393" s="93" t="s">
        <v>459</v>
      </c>
    </row>
    <row r="394" spans="26:28" hidden="1" outlineLevel="1" x14ac:dyDescent="0.2">
      <c r="Z394" s="27" t="s">
        <v>314</v>
      </c>
      <c r="AA394" s="93" t="s">
        <v>504</v>
      </c>
      <c r="AB394" s="93" t="s">
        <v>460</v>
      </c>
    </row>
    <row r="395" spans="26:28" hidden="1" outlineLevel="1" x14ac:dyDescent="0.2">
      <c r="Z395" s="27" t="s">
        <v>315</v>
      </c>
      <c r="AA395" s="93" t="s">
        <v>506</v>
      </c>
      <c r="AB395" s="93" t="s">
        <v>460</v>
      </c>
    </row>
    <row r="396" spans="26:28" hidden="1" outlineLevel="1" x14ac:dyDescent="0.2">
      <c r="Z396" s="27" t="s">
        <v>316</v>
      </c>
      <c r="AA396" s="93" t="s">
        <v>508</v>
      </c>
      <c r="AB396" s="93" t="s">
        <v>461</v>
      </c>
    </row>
    <row r="397" spans="26:28" hidden="1" outlineLevel="1" x14ac:dyDescent="0.2">
      <c r="Z397" s="27" t="s">
        <v>317</v>
      </c>
      <c r="AA397" s="93" t="s">
        <v>510</v>
      </c>
      <c r="AB397" s="93" t="s">
        <v>461</v>
      </c>
    </row>
    <row r="398" spans="26:28" hidden="1" outlineLevel="1" x14ac:dyDescent="0.2">
      <c r="Z398" s="27" t="s">
        <v>318</v>
      </c>
      <c r="AA398" s="93" t="s">
        <v>600</v>
      </c>
      <c r="AB398" s="93" t="s">
        <v>125</v>
      </c>
    </row>
    <row r="399" spans="26:28" hidden="1" outlineLevel="1" x14ac:dyDescent="0.2">
      <c r="Z399" s="27" t="s">
        <v>319</v>
      </c>
      <c r="AA399" s="93" t="s">
        <v>601</v>
      </c>
      <c r="AB399" s="93" t="s">
        <v>125</v>
      </c>
    </row>
    <row r="400" spans="26:28" hidden="1" outlineLevel="1" x14ac:dyDescent="0.2">
      <c r="Z400" s="27" t="s">
        <v>515</v>
      </c>
      <c r="AA400" s="93" t="s">
        <v>602</v>
      </c>
      <c r="AB400" s="93" t="s">
        <v>126</v>
      </c>
    </row>
    <row r="401" spans="26:31" hidden="1" outlineLevel="1" x14ac:dyDescent="0.2">
      <c r="Z401" s="27" t="s">
        <v>321</v>
      </c>
      <c r="AA401" s="93" t="s">
        <v>603</v>
      </c>
      <c r="AB401" s="93" t="s">
        <v>126</v>
      </c>
    </row>
    <row r="402" spans="26:31" hidden="1" outlineLevel="1" x14ac:dyDescent="0.2">
      <c r="Z402" s="27" t="s">
        <v>318</v>
      </c>
      <c r="AA402" s="93" t="s">
        <v>604</v>
      </c>
      <c r="AB402" s="93" t="s">
        <v>127</v>
      </c>
    </row>
    <row r="403" spans="26:31" hidden="1" outlineLevel="1" x14ac:dyDescent="0.2">
      <c r="Z403" s="27" t="s">
        <v>516</v>
      </c>
      <c r="AA403" s="93" t="s">
        <v>605</v>
      </c>
      <c r="AB403" s="93" t="s">
        <v>127</v>
      </c>
    </row>
    <row r="404" spans="26:31" hidden="1" outlineLevel="1" x14ac:dyDescent="0.2">
      <c r="Z404" s="27" t="s">
        <v>324</v>
      </c>
      <c r="AA404" s="93" t="s">
        <v>606</v>
      </c>
      <c r="AB404" s="93" t="s">
        <v>128</v>
      </c>
    </row>
    <row r="405" spans="26:31" hidden="1" outlineLevel="1" x14ac:dyDescent="0.2"/>
    <row r="406" spans="26:31" hidden="1" outlineLevel="1" x14ac:dyDescent="0.2">
      <c r="Z406" s="32" t="s">
        <v>725</v>
      </c>
      <c r="AA406" s="32" t="s">
        <v>747</v>
      </c>
      <c r="AB406" s="32" t="s">
        <v>748</v>
      </c>
      <c r="AC406" s="32" t="s">
        <v>749</v>
      </c>
    </row>
    <row r="407" spans="26:31" hidden="1" outlineLevel="1" x14ac:dyDescent="0.2">
      <c r="Z407" s="95" t="s">
        <v>1156</v>
      </c>
      <c r="AA407" s="90" t="s">
        <v>28</v>
      </c>
      <c r="AB407" s="90" t="s">
        <v>28</v>
      </c>
      <c r="AC407" s="90" t="s">
        <v>751</v>
      </c>
    </row>
    <row r="408" spans="26:31" hidden="1" outlineLevel="1" x14ac:dyDescent="0.2">
      <c r="Z408" s="95" t="s">
        <v>1157</v>
      </c>
      <c r="AA408" s="90" t="s">
        <v>28</v>
      </c>
      <c r="AB408" s="90" t="s">
        <v>28</v>
      </c>
      <c r="AC408" s="90" t="s">
        <v>752</v>
      </c>
    </row>
    <row r="409" spans="26:31" hidden="1" outlineLevel="1" x14ac:dyDescent="0.2">
      <c r="Z409" s="95" t="s">
        <v>1158</v>
      </c>
      <c r="AA409" s="90" t="s">
        <v>28</v>
      </c>
      <c r="AB409" s="93" t="s">
        <v>738</v>
      </c>
      <c r="AC409" s="90" t="s">
        <v>753</v>
      </c>
    </row>
    <row r="410" spans="26:31" hidden="1" outlineLevel="1" x14ac:dyDescent="0.2">
      <c r="Z410" s="95" t="s">
        <v>1159</v>
      </c>
      <c r="AA410" s="90" t="s">
        <v>28</v>
      </c>
      <c r="AB410" s="93" t="s">
        <v>740</v>
      </c>
      <c r="AC410" s="90" t="s">
        <v>753</v>
      </c>
    </row>
    <row r="411" spans="26:31" hidden="1" outlineLevel="1" x14ac:dyDescent="0.2">
      <c r="Z411" s="95" t="s">
        <v>1160</v>
      </c>
      <c r="AA411" s="90" t="s">
        <v>28</v>
      </c>
      <c r="AB411" s="93" t="s">
        <v>750</v>
      </c>
      <c r="AC411" s="90" t="s">
        <v>754</v>
      </c>
      <c r="AD411" s="93"/>
      <c r="AE411" s="93"/>
    </row>
    <row r="412" spans="26:31" hidden="1" outlineLevel="1" x14ac:dyDescent="0.2">
      <c r="Z412" s="95" t="s">
        <v>1161</v>
      </c>
      <c r="AA412" s="90" t="s">
        <v>28</v>
      </c>
      <c r="AB412" s="93" t="s">
        <v>750</v>
      </c>
      <c r="AC412" s="90" t="s">
        <v>753</v>
      </c>
      <c r="AD412" s="93"/>
      <c r="AE412" s="93"/>
    </row>
    <row r="413" spans="26:31" hidden="1" outlineLevel="1" x14ac:dyDescent="0.2">
      <c r="AA413" s="108"/>
      <c r="AC413" s="108"/>
    </row>
    <row r="414" spans="26:31" hidden="1" outlineLevel="1" x14ac:dyDescent="0.2"/>
    <row r="415" spans="26:31" hidden="1" outlineLevel="1" x14ac:dyDescent="0.2">
      <c r="Z415" s="32" t="s">
        <v>724</v>
      </c>
      <c r="AA415" s="126" t="s">
        <v>803</v>
      </c>
      <c r="AB415" s="126" t="s">
        <v>747</v>
      </c>
      <c r="AC415" s="126" t="s">
        <v>815</v>
      </c>
    </row>
    <row r="416" spans="26:31" hidden="1" outlineLevel="1" x14ac:dyDescent="0.2">
      <c r="Z416" s="27" t="s">
        <v>723</v>
      </c>
      <c r="AB416" s="90" t="s">
        <v>814</v>
      </c>
      <c r="AC416" s="27">
        <v>0</v>
      </c>
    </row>
    <row r="417" spans="26:29" hidden="1" outlineLevel="1" x14ac:dyDescent="0.2">
      <c r="Z417" s="27" t="str">
        <f>B4&amp;" Job Lvl"</f>
        <v>Squire Job Lvl</v>
      </c>
      <c r="AA417" s="95" t="str">
        <f>B4</f>
        <v>Squire</v>
      </c>
      <c r="AB417" s="90" t="s">
        <v>804</v>
      </c>
      <c r="AC417" s="27">
        <v>1</v>
      </c>
    </row>
    <row r="418" spans="26:29" hidden="1" outlineLevel="1" x14ac:dyDescent="0.2">
      <c r="Z418" s="27" t="str">
        <f t="shared" ref="Z418:Z436" si="67">B5&amp;" Job Lvl"</f>
        <v>Chemist Job Lvl</v>
      </c>
      <c r="AA418" s="95" t="str">
        <f t="shared" ref="AA418:AA436" si="68">B5</f>
        <v>Chemist</v>
      </c>
      <c r="AB418" s="93" t="s">
        <v>804</v>
      </c>
      <c r="AC418" s="27">
        <v>2</v>
      </c>
    </row>
    <row r="419" spans="26:29" hidden="1" outlineLevel="1" x14ac:dyDescent="0.2">
      <c r="Z419" s="27" t="str">
        <f t="shared" si="67"/>
        <v>Knight Job Lvl</v>
      </c>
      <c r="AA419" s="95" t="str">
        <f t="shared" si="68"/>
        <v>Knight</v>
      </c>
      <c r="AB419" s="93" t="s">
        <v>805</v>
      </c>
      <c r="AC419" s="27">
        <v>1</v>
      </c>
    </row>
    <row r="420" spans="26:29" hidden="1" outlineLevel="1" x14ac:dyDescent="0.2">
      <c r="Z420" s="27" t="str">
        <f t="shared" si="67"/>
        <v>Archer Job Lvl</v>
      </c>
      <c r="AA420" s="95" t="str">
        <f t="shared" si="68"/>
        <v>Archer</v>
      </c>
      <c r="AB420" s="93" t="s">
        <v>805</v>
      </c>
      <c r="AC420" s="27">
        <v>2</v>
      </c>
    </row>
    <row r="421" spans="26:29" hidden="1" outlineLevel="1" x14ac:dyDescent="0.2">
      <c r="Z421" s="27" t="str">
        <f t="shared" si="67"/>
        <v>Monk Job Lvl</v>
      </c>
      <c r="AA421" s="95" t="str">
        <f t="shared" si="68"/>
        <v>Monk</v>
      </c>
      <c r="AB421" s="93" t="s">
        <v>806</v>
      </c>
      <c r="AC421" s="27">
        <v>1</v>
      </c>
    </row>
    <row r="422" spans="26:29" hidden="1" outlineLevel="1" x14ac:dyDescent="0.2">
      <c r="Z422" s="27" t="str">
        <f t="shared" si="67"/>
        <v>Priest Job Lvl</v>
      </c>
      <c r="AA422" s="95" t="str">
        <f t="shared" si="68"/>
        <v>Priest</v>
      </c>
      <c r="AB422" s="93" t="s">
        <v>806</v>
      </c>
      <c r="AC422" s="27">
        <v>2</v>
      </c>
    </row>
    <row r="423" spans="26:29" hidden="1" outlineLevel="1" x14ac:dyDescent="0.2">
      <c r="Z423" s="27" t="str">
        <f t="shared" si="67"/>
        <v>Wizard Job Lvl</v>
      </c>
      <c r="AA423" s="95" t="str">
        <f t="shared" si="68"/>
        <v>Wizard</v>
      </c>
      <c r="AB423" s="93" t="s">
        <v>807</v>
      </c>
      <c r="AC423" s="27">
        <v>1</v>
      </c>
    </row>
    <row r="424" spans="26:29" hidden="1" outlineLevel="1" x14ac:dyDescent="0.2">
      <c r="Z424" s="27" t="str">
        <f t="shared" si="67"/>
        <v>Time Mage Job Lvl</v>
      </c>
      <c r="AA424" s="95" t="str">
        <f t="shared" si="68"/>
        <v>Time Mage</v>
      </c>
      <c r="AB424" s="93" t="s">
        <v>807</v>
      </c>
      <c r="AC424" s="27">
        <v>2</v>
      </c>
    </row>
    <row r="425" spans="26:29" hidden="1" outlineLevel="1" x14ac:dyDescent="0.2">
      <c r="Z425" s="27" t="str">
        <f t="shared" si="67"/>
        <v>Summoner Job Lvl</v>
      </c>
      <c r="AA425" s="95" t="str">
        <f t="shared" si="68"/>
        <v>Summoner</v>
      </c>
      <c r="AB425" s="93" t="s">
        <v>808</v>
      </c>
      <c r="AC425" s="27">
        <v>1</v>
      </c>
    </row>
    <row r="426" spans="26:29" hidden="1" outlineLevel="1" x14ac:dyDescent="0.2">
      <c r="Z426" s="27" t="str">
        <f t="shared" si="67"/>
        <v>Rogue Job Lvl</v>
      </c>
      <c r="AA426" s="95" t="str">
        <f t="shared" si="68"/>
        <v>Rogue</v>
      </c>
      <c r="AB426" s="93" t="s">
        <v>808</v>
      </c>
      <c r="AC426" s="27">
        <v>2</v>
      </c>
    </row>
    <row r="427" spans="26:29" hidden="1" outlineLevel="1" x14ac:dyDescent="0.2">
      <c r="Z427" s="27" t="str">
        <f t="shared" si="67"/>
        <v>Orator Job Lvl</v>
      </c>
      <c r="AA427" s="95" t="str">
        <f t="shared" si="68"/>
        <v>Orator</v>
      </c>
      <c r="AB427" s="93" t="s">
        <v>809</v>
      </c>
      <c r="AC427" s="27">
        <v>1</v>
      </c>
    </row>
    <row r="428" spans="26:29" hidden="1" outlineLevel="1" x14ac:dyDescent="0.2">
      <c r="Z428" s="27" t="str">
        <f t="shared" si="67"/>
        <v>Mystic Job Lvl</v>
      </c>
      <c r="AA428" s="95" t="str">
        <f t="shared" si="68"/>
        <v>Mystic</v>
      </c>
      <c r="AB428" s="93" t="s">
        <v>809</v>
      </c>
      <c r="AC428" s="27">
        <v>2</v>
      </c>
    </row>
    <row r="429" spans="26:29" hidden="1" outlineLevel="1" x14ac:dyDescent="0.2">
      <c r="Z429" s="27" t="str">
        <f t="shared" si="67"/>
        <v>Geomancer Job Lvl</v>
      </c>
      <c r="AA429" s="95" t="str">
        <f t="shared" si="68"/>
        <v>Geomancer</v>
      </c>
      <c r="AB429" s="93" t="s">
        <v>810</v>
      </c>
      <c r="AC429" s="27">
        <v>1</v>
      </c>
    </row>
    <row r="430" spans="26:29" hidden="1" outlineLevel="1" x14ac:dyDescent="0.2">
      <c r="Z430" s="27" t="str">
        <f t="shared" si="67"/>
        <v>Lancer Job Lvl</v>
      </c>
      <c r="AA430" s="95" t="str">
        <f t="shared" si="68"/>
        <v>Lancer</v>
      </c>
      <c r="AB430" s="93" t="s">
        <v>810</v>
      </c>
      <c r="AC430" s="27">
        <v>2</v>
      </c>
    </row>
    <row r="431" spans="26:29" hidden="1" outlineLevel="1" x14ac:dyDescent="0.2">
      <c r="Z431" s="27" t="str">
        <f t="shared" si="67"/>
        <v>Samurai Job Lvl</v>
      </c>
      <c r="AA431" s="95" t="str">
        <f t="shared" si="68"/>
        <v>Samurai</v>
      </c>
      <c r="AB431" s="93" t="s">
        <v>811</v>
      </c>
      <c r="AC431" s="27">
        <v>1</v>
      </c>
    </row>
    <row r="432" spans="26:29" hidden="1" outlineLevel="1" x14ac:dyDescent="0.2">
      <c r="Z432" s="27" t="str">
        <f t="shared" si="67"/>
        <v>Ninja Job Lvl</v>
      </c>
      <c r="AA432" s="95" t="str">
        <f t="shared" si="68"/>
        <v>Ninja</v>
      </c>
      <c r="AB432" s="93" t="s">
        <v>811</v>
      </c>
      <c r="AC432" s="27">
        <v>2</v>
      </c>
    </row>
    <row r="433" spans="26:29" hidden="1" outlineLevel="1" x14ac:dyDescent="0.2">
      <c r="Z433" s="27" t="str">
        <f t="shared" si="67"/>
        <v>Arithmetician Job Lvl</v>
      </c>
      <c r="AA433" s="95" t="str">
        <f t="shared" si="68"/>
        <v>Arithmetician</v>
      </c>
      <c r="AB433" s="93" t="s">
        <v>812</v>
      </c>
      <c r="AC433" s="27">
        <v>1</v>
      </c>
    </row>
    <row r="434" spans="26:29" hidden="1" outlineLevel="1" x14ac:dyDescent="0.2">
      <c r="Z434" s="27" t="str">
        <f t="shared" si="67"/>
        <v>Bard Job Lvl</v>
      </c>
      <c r="AA434" s="95" t="str">
        <f t="shared" si="68"/>
        <v>Bard</v>
      </c>
      <c r="AB434" s="93" t="s">
        <v>812</v>
      </c>
      <c r="AC434" s="27">
        <v>2</v>
      </c>
    </row>
    <row r="435" spans="26:29" hidden="1" outlineLevel="1" x14ac:dyDescent="0.2">
      <c r="Z435" s="27" t="str">
        <f t="shared" si="67"/>
        <v>Dancer Job Lvl</v>
      </c>
      <c r="AA435" s="95" t="str">
        <f t="shared" si="68"/>
        <v>Dancer</v>
      </c>
      <c r="AB435" s="93" t="s">
        <v>813</v>
      </c>
      <c r="AC435" s="27">
        <v>1</v>
      </c>
    </row>
    <row r="436" spans="26:29" hidden="1" outlineLevel="1" x14ac:dyDescent="0.2">
      <c r="Z436" s="27" t="str">
        <f t="shared" si="67"/>
        <v>Mime Job Lvl</v>
      </c>
      <c r="AA436" s="95" t="str">
        <f t="shared" si="68"/>
        <v>Mime</v>
      </c>
      <c r="AB436" s="93" t="s">
        <v>813</v>
      </c>
      <c r="AC436" s="27">
        <v>2</v>
      </c>
    </row>
    <row r="437" spans="26:29" hidden="1" outlineLevel="1" x14ac:dyDescent="0.2">
      <c r="Z437" s="95" t="s">
        <v>1277</v>
      </c>
      <c r="AB437" s="90" t="s">
        <v>816</v>
      </c>
      <c r="AC437" s="27">
        <v>3</v>
      </c>
    </row>
    <row r="438" spans="26:29" hidden="1" outlineLevel="1" x14ac:dyDescent="0.2">
      <c r="Z438" s="27" t="s">
        <v>764</v>
      </c>
      <c r="AB438" s="90" t="s">
        <v>765</v>
      </c>
      <c r="AC438" s="27">
        <v>0</v>
      </c>
    </row>
    <row r="439" spans="26:29" hidden="1" outlineLevel="1" x14ac:dyDescent="0.2">
      <c r="Z439" s="27" t="s">
        <v>766</v>
      </c>
      <c r="AB439" s="90" t="s">
        <v>767</v>
      </c>
      <c r="AC439" s="27">
        <v>0</v>
      </c>
    </row>
    <row r="440" spans="26:29" hidden="1" outlineLevel="1" x14ac:dyDescent="0.2">
      <c r="Z440" s="27" t="s">
        <v>769</v>
      </c>
      <c r="AB440" s="90" t="s">
        <v>768</v>
      </c>
      <c r="AC440" s="27">
        <v>0</v>
      </c>
    </row>
    <row r="441" spans="26:29" hidden="1" outlineLevel="1" x14ac:dyDescent="0.2">
      <c r="Z441" s="27" t="s">
        <v>771</v>
      </c>
      <c r="AB441" s="90" t="s">
        <v>770</v>
      </c>
      <c r="AC441" s="27">
        <v>0</v>
      </c>
    </row>
    <row r="442" spans="26:29" hidden="1" outlineLevel="1" x14ac:dyDescent="0.2">
      <c r="Z442" s="27" t="s">
        <v>772</v>
      </c>
      <c r="AB442" s="90" t="s">
        <v>774</v>
      </c>
      <c r="AC442" s="27">
        <v>0</v>
      </c>
    </row>
    <row r="443" spans="26:29" hidden="1" outlineLevel="1" x14ac:dyDescent="0.2">
      <c r="Z443" s="27" t="s">
        <v>773</v>
      </c>
      <c r="AB443" s="90" t="s">
        <v>775</v>
      </c>
      <c r="AC443" s="27">
        <v>0</v>
      </c>
    </row>
    <row r="444" spans="26:29" hidden="1" outlineLevel="1" x14ac:dyDescent="0.2">
      <c r="Z444" s="27" t="s">
        <v>778</v>
      </c>
      <c r="AB444" s="90" t="s">
        <v>782</v>
      </c>
    </row>
    <row r="445" spans="26:29" hidden="1" outlineLevel="1" x14ac:dyDescent="0.2">
      <c r="Z445" s="27" t="s">
        <v>776</v>
      </c>
      <c r="AB445" s="90" t="s">
        <v>783</v>
      </c>
    </row>
    <row r="446" spans="26:29" hidden="1" outlineLevel="1" x14ac:dyDescent="0.2">
      <c r="Z446" s="27" t="s">
        <v>777</v>
      </c>
      <c r="AB446" s="90" t="s">
        <v>784</v>
      </c>
    </row>
    <row r="447" spans="26:29" hidden="1" outlineLevel="1" x14ac:dyDescent="0.2">
      <c r="Z447" s="27" t="s">
        <v>781</v>
      </c>
      <c r="AB447" s="90" t="s">
        <v>785</v>
      </c>
    </row>
    <row r="448" spans="26:29" hidden="1" outlineLevel="1" x14ac:dyDescent="0.2">
      <c r="Z448" s="27" t="s">
        <v>779</v>
      </c>
      <c r="AB448" s="90" t="s">
        <v>786</v>
      </c>
    </row>
    <row r="449" spans="26:28" hidden="1" outlineLevel="1" x14ac:dyDescent="0.2">
      <c r="Z449" s="27" t="s">
        <v>780</v>
      </c>
      <c r="AB449" s="90" t="s">
        <v>787</v>
      </c>
    </row>
    <row r="450" spans="26:28" hidden="1" outlineLevel="1" x14ac:dyDescent="0.2"/>
    <row r="451" spans="26:28" hidden="1" outlineLevel="1" x14ac:dyDescent="0.2">
      <c r="Z451" s="125" t="s">
        <v>1151</v>
      </c>
    </row>
    <row r="452" spans="26:28" hidden="1" outlineLevel="1" x14ac:dyDescent="0.2">
      <c r="Z452" s="32" t="s">
        <v>725</v>
      </c>
      <c r="AA452" s="32" t="s">
        <v>747</v>
      </c>
      <c r="AB452" s="32" t="s">
        <v>748</v>
      </c>
    </row>
    <row r="453" spans="26:28" hidden="1" outlineLevel="1" x14ac:dyDescent="0.2">
      <c r="Z453" s="95" t="s">
        <v>1156</v>
      </c>
      <c r="AA453" s="93" t="s">
        <v>1147</v>
      </c>
      <c r="AB453" s="93" t="s">
        <v>1148</v>
      </c>
    </row>
    <row r="454" spans="26:28" hidden="1" outlineLevel="1" x14ac:dyDescent="0.2">
      <c r="Z454" s="95" t="s">
        <v>1157</v>
      </c>
      <c r="AA454" s="93" t="s">
        <v>1147</v>
      </c>
      <c r="AB454" s="90" t="s">
        <v>1149</v>
      </c>
    </row>
    <row r="455" spans="26:28" hidden="1" outlineLevel="1" x14ac:dyDescent="0.2">
      <c r="Z455" s="95" t="s">
        <v>1162</v>
      </c>
      <c r="AA455" s="93" t="s">
        <v>1126</v>
      </c>
      <c r="AB455" s="93" t="s">
        <v>1148</v>
      </c>
    </row>
    <row r="456" spans="26:28" hidden="1" outlineLevel="1" x14ac:dyDescent="0.2">
      <c r="Z456" s="95" t="s">
        <v>1159</v>
      </c>
      <c r="AA456" s="93" t="s">
        <v>1126</v>
      </c>
      <c r="AB456" s="93" t="s">
        <v>1149</v>
      </c>
    </row>
    <row r="457" spans="26:28" hidden="1" outlineLevel="1" x14ac:dyDescent="0.2"/>
    <row r="458" spans="26:28" hidden="1" outlineLevel="1" x14ac:dyDescent="0.2">
      <c r="Z458" s="125" t="s">
        <v>1152</v>
      </c>
      <c r="AA458" s="32" t="s">
        <v>747</v>
      </c>
    </row>
    <row r="459" spans="26:28" hidden="1" outlineLevel="1" x14ac:dyDescent="0.2">
      <c r="Z459" s="95" t="s">
        <v>1074</v>
      </c>
      <c r="AA459" s="90" t="s">
        <v>1076</v>
      </c>
    </row>
    <row r="460" spans="26:28" hidden="1" outlineLevel="1" x14ac:dyDescent="0.2">
      <c r="Z460" s="95" t="s">
        <v>1075</v>
      </c>
      <c r="AA460" s="90" t="s">
        <v>28</v>
      </c>
    </row>
    <row r="461" spans="26:28" hidden="1" outlineLevel="1" x14ac:dyDescent="0.2"/>
    <row r="462" spans="26:28" hidden="1" outlineLevel="1" x14ac:dyDescent="0.2"/>
    <row r="463" spans="26:28" hidden="1" outlineLevel="1" x14ac:dyDescent="0.2"/>
    <row r="464" spans="26:28" hidden="1" outlineLevel="1" x14ac:dyDescent="0.2"/>
    <row r="465" hidden="1" outlineLevel="1" x14ac:dyDescent="0.2"/>
    <row r="466" hidden="1" outlineLevel="1" x14ac:dyDescent="0.2"/>
    <row r="467" hidden="1" outlineLevel="1" x14ac:dyDescent="0.2"/>
    <row r="468" hidden="1" outlineLevel="1" x14ac:dyDescent="0.2"/>
    <row r="469" hidden="1" outlineLevel="1" x14ac:dyDescent="0.2"/>
    <row r="470" hidden="1" outlineLevel="1" x14ac:dyDescent="0.2"/>
    <row r="471" hidden="1" outlineLevel="1" x14ac:dyDescent="0.2"/>
    <row r="472" hidden="1" outlineLevel="1" x14ac:dyDescent="0.2"/>
    <row r="473" hidden="1" outlineLevel="1" x14ac:dyDescent="0.2"/>
    <row r="474" hidden="1" outlineLevel="1" x14ac:dyDescent="0.2"/>
    <row r="475" hidden="1" outlineLevel="1" x14ac:dyDescent="0.2"/>
    <row r="476" hidden="1" outlineLevel="1" x14ac:dyDescent="0.2"/>
    <row r="477" hidden="1" outlineLevel="1" x14ac:dyDescent="0.2"/>
    <row r="478" hidden="1" outlineLevel="1" x14ac:dyDescent="0.2"/>
    <row r="479" hidden="1" outlineLevel="1" x14ac:dyDescent="0.2"/>
    <row r="480" hidden="1" outlineLevel="1" x14ac:dyDescent="0.2"/>
    <row r="481" spans="2:71" hidden="1" outlineLevel="1" x14ac:dyDescent="0.2"/>
    <row r="482" spans="2:71" hidden="1" outlineLevel="1" x14ac:dyDescent="0.2"/>
    <row r="483" spans="2:71" hidden="1" outlineLevel="1" x14ac:dyDescent="0.2"/>
    <row r="484" spans="2:71" hidden="1" outlineLevel="1" x14ac:dyDescent="0.2"/>
    <row r="485" spans="2:71" hidden="1" outlineLevel="1" x14ac:dyDescent="0.2"/>
    <row r="486" spans="2:71" hidden="1" outlineLevel="1" x14ac:dyDescent="0.2"/>
    <row r="487" spans="2:71" hidden="1" outlineLevel="1" x14ac:dyDescent="0.2"/>
    <row r="488" spans="2:71" hidden="1" outlineLevel="1" x14ac:dyDescent="0.2"/>
    <row r="489" spans="2:71" hidden="1" outlineLevel="1" x14ac:dyDescent="0.2"/>
    <row r="490" spans="2:71" hidden="1" outlineLevel="1" x14ac:dyDescent="0.2"/>
    <row r="491" spans="2:71" hidden="1" outlineLevel="1" x14ac:dyDescent="0.2"/>
    <row r="492" spans="2:71" hidden="1" outlineLevel="1" x14ac:dyDescent="0.2"/>
    <row r="493" spans="2:71" x14ac:dyDescent="0.2">
      <c r="BM493" s="95"/>
      <c r="BN493" s="95"/>
    </row>
    <row r="494" spans="2:71" x14ac:dyDescent="0.2">
      <c r="B494" s="32" t="s">
        <v>755</v>
      </c>
      <c r="D494" s="95" t="s">
        <v>1274</v>
      </c>
      <c r="E494" s="95"/>
    </row>
    <row r="495" spans="2:71" x14ac:dyDescent="0.2">
      <c r="B495" s="32" t="s">
        <v>756</v>
      </c>
      <c r="D495" s="95" t="s">
        <v>1275</v>
      </c>
      <c r="E495" s="95"/>
    </row>
    <row r="496" spans="2:71" x14ac:dyDescent="0.2">
      <c r="B496" s="127"/>
      <c r="D496" s="32" t="s">
        <v>758</v>
      </c>
      <c r="BS496" s="21"/>
    </row>
    <row r="497" spans="2:4" x14ac:dyDescent="0.2">
      <c r="B497" s="128"/>
      <c r="D497" s="32" t="s">
        <v>759</v>
      </c>
    </row>
    <row r="498" spans="2:4" x14ac:dyDescent="0.2">
      <c r="B498" s="129"/>
      <c r="D498" s="32" t="s">
        <v>760</v>
      </c>
    </row>
  </sheetData>
  <dataConsolidate/>
  <mergeCells count="43">
    <mergeCell ref="B1:B3"/>
    <mergeCell ref="A1:A3"/>
    <mergeCell ref="X1:X3"/>
    <mergeCell ref="Z1:Z3"/>
    <mergeCell ref="AA1:AD2"/>
    <mergeCell ref="M1:M3"/>
    <mergeCell ref="D1:D3"/>
    <mergeCell ref="E1:E3"/>
    <mergeCell ref="F1:F3"/>
    <mergeCell ref="G1:G3"/>
    <mergeCell ref="H1:H3"/>
    <mergeCell ref="AE1:AF2"/>
    <mergeCell ref="C1:C3"/>
    <mergeCell ref="S1:S3"/>
    <mergeCell ref="T1:T3"/>
    <mergeCell ref="U1:U3"/>
    <mergeCell ref="V1:V3"/>
    <mergeCell ref="W1:W3"/>
    <mergeCell ref="N1:N3"/>
    <mergeCell ref="O1:O3"/>
    <mergeCell ref="P1:P3"/>
    <mergeCell ref="Q1:Q3"/>
    <mergeCell ref="R1:R3"/>
    <mergeCell ref="I1:I3"/>
    <mergeCell ref="J1:J3"/>
    <mergeCell ref="K1:K3"/>
    <mergeCell ref="L1:L3"/>
    <mergeCell ref="AO1:AO2"/>
    <mergeCell ref="AN1:AN2"/>
    <mergeCell ref="AM1:AM2"/>
    <mergeCell ref="AL1:AL2"/>
    <mergeCell ref="AS2:BN2"/>
    <mergeCell ref="AS1:BN1"/>
    <mergeCell ref="AQ1:AQ2"/>
    <mergeCell ref="AR1:AR2"/>
    <mergeCell ref="AP1:AP2"/>
    <mergeCell ref="BT1:BT2"/>
    <mergeCell ref="BU1:BU2"/>
    <mergeCell ref="BP2:BP3"/>
    <mergeCell ref="BQ2:BQ3"/>
    <mergeCell ref="BR2:BR3"/>
    <mergeCell ref="BO1:BR1"/>
    <mergeCell ref="BO2:BO3"/>
  </mergeCells>
  <phoneticPr fontId="0" type="noConversion"/>
  <dataValidations count="25">
    <dataValidation type="list" allowBlank="1" showInputMessage="1" showErrorMessage="1" sqref="AA4:AB23 AC4:AD43">
      <formula1>Portraits</formula1>
    </dataValidation>
    <dataValidation type="list" allowBlank="1" showInputMessage="1" showErrorMessage="1" sqref="Z4:Z43">
      <formula1>Jobs</formula1>
    </dataValidation>
    <dataValidation type="list" allowBlank="1" showInputMessage="1" showErrorMessage="1" sqref="AE4:AF43">
      <formula1>Battlesprite</formula1>
    </dataValidation>
    <dataValidation type="list" allowBlank="1" showInputMessage="1" showErrorMessage="1" sqref="AA24:AB43">
      <formula1>UNIT.BIN</formula1>
    </dataValidation>
    <dataValidation type="list" allowBlank="1" showInputMessage="1" showErrorMessage="1" sqref="AL3:AN3">
      <formula1>ConditionTypes</formula1>
    </dataValidation>
    <dataValidation type="whole" allowBlank="1" showInputMessage="1" showErrorMessage="1" promptTitle="Guide:" prompt="00 - Off_x000a_01 - Shared Job Replaced When Mastered" sqref="AQ51:AR51">
      <formula1>0</formula1>
      <formula2>5</formula2>
    </dataValidation>
    <dataValidation allowBlank="1" showErrorMessage="1" promptTitle="Guide:" sqref="AN4"/>
    <dataValidation type="list" allowBlank="1" showInputMessage="1" showErrorMessage="1" sqref="AQ3:AR3">
      <formula1>JPReqConditionTypes</formula1>
    </dataValidation>
    <dataValidation type="list" allowBlank="1" showInputMessage="1" showErrorMessage="1" promptTitle="Guide:" prompt="Minimum Requirement: Job is unlocked only if character knows AT LEAST the checked skills on the Shared Job._x000a__x000a_Precise Match: Job is unlocked only if the character knows the checked skills and nothing else on the Shared Job." sqref="AS2:BN2">
      <formula1>"Minimum Requirement,Precise Match"</formula1>
    </dataValidation>
    <dataValidation allowBlank="1" showErrorMessage="1" sqref="BT4:BX23 AQ4:BR23"/>
    <dataValidation type="whole" allowBlank="1" showInputMessage="1" showErrorMessage="1" promptTitle="Guide:" prompt="Numbers 0-9999 are valid. Leaving this empty will be treated as 0." sqref="AR24:AR43 AQ25:AQ43">
      <formula1>0</formula1>
      <formula2>9999</formula2>
    </dataValidation>
    <dataValidation type="whole" allowBlank="1" showInputMessage="1" showErrorMessage="1" promptTitle="Guide:" prompt="Numbers 0-9999 are valid. Leaving this empty will be treated as 0._x000a__x000a_The Job will only be unlocked for characters who meet the JP requirements specified on the Shared Job." sqref="AQ24">
      <formula1>0</formula1>
      <formula2>9999</formula2>
    </dataValidation>
    <dataValidation type="list" allowBlank="1" showInputMessage="1" showErrorMessage="1" promptTitle="Guide:" prompt="Shared Job - JP Spent: Job is unlocked only if the JP Spent on the Shared Job meets requirement._x000a__x000a_Shared Job - JP Earned: Job is unlocked only if the JP Earned on the Shared Job meets requirement, regardless of what is spent." sqref="AQ1:AR2">
      <formula1>$Z$459:$Z$460</formula1>
    </dataValidation>
    <dataValidation allowBlank="1" showInputMessage="1" showErrorMessage="1" promptTitle="Guide:" prompt="If Job is unlocked, instead of being added to the Job Wheel it will replace the Job entered into this field._x000a__x000a_Tip: You can create &quot;Job Paths&quot; by creating a chain of Jobs that replace each other when conditions are met." sqref="BO2"/>
    <dataValidation allowBlank="1" showInputMessage="1" showErrorMessage="1" promptTitle="Guide:" prompt="If Job is unlocked, Active ability slots 1-8 will be unlearned for Shared Jobs and all Jobs linked to the Shared Job in the &quot;Shares With&quot; field." sqref="BP2"/>
    <dataValidation allowBlank="1" showInputMessage="1" showErrorMessage="1" promptTitle="Guide:" prompt="If Job is unlocked, Active ability slots 9-16 will be unlearned for Shared Jobs and all Jobs linked to the Shared Job in the &quot;Shares With&quot; field." sqref="BQ2"/>
    <dataValidation allowBlank="1" showInputMessage="1" showErrorMessage="1" promptTitle="Guide:" prompt="If Job is unlocked, all Reaction, Support and Movement aiblities will be unlearned for Shared Jobs and all Jobs linked to the Shared Job in the &quot;Shares With&quot; field." sqref="BR2"/>
    <dataValidation type="list" allowBlank="1" showInputMessage="1" showErrorMessage="1" promptTitle="Guide:" prompt="Use &quot;x&quot; to check this requirement. _x000a__x000a_The Job will only be unlocked for characters who have learned this ability slot on the Shared Job." sqref="AS24:BN43">
      <formula1>"x"</formula1>
    </dataValidation>
    <dataValidation type="list" allowBlank="1" showInputMessage="1" showErrorMessage="1" promptTitle="Guide:" prompt="Select the Job ID to be replaced by this Job when unlocked._x000a__x000a_The Job IDs are populated from a list based on Jobs above this line in this spreadsheet. This is because RAD moves through Jobs in this spreadsheet from top to bottom." sqref="BO24:BO43">
      <formula1>$C$4:$C23</formula1>
    </dataValidation>
    <dataValidation type="list" allowBlank="1" showInputMessage="1" showErrorMessage="1" promptTitle="Guide:" prompt="Select &quot;Yes&quot; to reset Active abilities 1-8 when this Job is unlocked." sqref="BP24:BP43">
      <formula1>"Yes,No"</formula1>
    </dataValidation>
    <dataValidation type="list" allowBlank="1" showInputMessage="1" showErrorMessage="1" promptTitle="Guide:" prompt="Select &quot;Yes&quot; to reset Active abilities 9-16 when this Job is unlocked." sqref="BQ24:BQ43">
      <formula1>"Yes,No"</formula1>
    </dataValidation>
    <dataValidation type="list" allowBlank="1" showInputMessage="1" showErrorMessage="1" promptTitle="Guide:" prompt="Select &quot;Yes&quot; to reset all Reaction, Support and Movement abilities when this Job is unlocked." sqref="BR24:BR43">
      <formula1>"Yes,No"</formula1>
    </dataValidation>
    <dataValidation allowBlank="1" showInputMessage="1" showErrorMessage="1" promptTitle="Guide:" prompt="Story must progress beyond this point before the Job can be unlocked, even if all other criteria are met._x000a__x000a_Find information on the Story progression &quot;byte&quot; at www.ffhacktics.com" sqref="AO1:AP2"/>
    <dataValidation type="list" allowBlank="1" showInputMessage="1" showErrorMessage="1" promptTitle="Guide:" prompt="&quot;Identity&quot; is equal to the Base Job ID for the character._x000a__x000a_For example, Ramza's Base Job ID in Chapter 1 is 01, therefore entering 01 here with an &quot;Equal To&quot; condition will make the job available only to Ramza in Chapter 1." sqref="AL1:AN2">
      <formula1>Conditions</formula1>
    </dataValidation>
    <dataValidation type="textLength" operator="lessThanOrEqual" allowBlank="1" showInputMessage="1" showErrorMessage="1" sqref="AL5:AP43">
      <formula1>2</formula1>
    </dataValidation>
  </dataValidation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Module1.XML">
                <anchor moveWithCells="1" sizeWithCells="1">
                  <from>
                    <xdr:col>2</xdr:col>
                    <xdr:colOff>247650</xdr:colOff>
                    <xdr:row>499</xdr:row>
                    <xdr:rowOff>38100</xdr:rowOff>
                  </from>
                  <to>
                    <xdr:col>10</xdr:col>
                    <xdr:colOff>152400</xdr:colOff>
                    <xdr:row>507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061"/>
  <sheetViews>
    <sheetView zoomScale="85" zoomScaleNormal="85" workbookViewId="0"/>
  </sheetViews>
  <sheetFormatPr defaultRowHeight="12.75" x14ac:dyDescent="0.2"/>
  <cols>
    <col min="1" max="1" width="60.140625" style="153" customWidth="1"/>
    <col min="2" max="2" width="9.140625" style="153"/>
    <col min="3" max="3" width="47.140625" style="153" bestFit="1" customWidth="1"/>
    <col min="4" max="4" width="130.140625" style="153" bestFit="1" customWidth="1"/>
    <col min="5" max="5" width="64.28515625" style="153" customWidth="1"/>
    <col min="6" max="6" width="33.42578125" style="153" customWidth="1"/>
    <col min="7" max="16384" width="9.140625" style="153"/>
  </cols>
  <sheetData>
    <row r="1" spans="1:4" x14ac:dyDescent="0.2">
      <c r="A1" s="153" t="s">
        <v>0</v>
      </c>
    </row>
    <row r="2" spans="1:4" x14ac:dyDescent="0.2">
      <c r="A2" s="153" t="s">
        <v>1</v>
      </c>
    </row>
    <row r="3" spans="1:4" x14ac:dyDescent="0.2">
      <c r="A3" s="154" t="s">
        <v>1216</v>
      </c>
    </row>
    <row r="4" spans="1:4" x14ac:dyDescent="0.2">
      <c r="A4" s="153" t="s">
        <v>26</v>
      </c>
    </row>
    <row r="5" spans="1:4" x14ac:dyDescent="0.2">
      <c r="A5" s="154" t="s">
        <v>1215</v>
      </c>
    </row>
    <row r="6" spans="1:4" x14ac:dyDescent="0.2">
      <c r="A6" s="153" t="s">
        <v>746</v>
      </c>
    </row>
    <row r="7" spans="1:4" x14ac:dyDescent="0.2">
      <c r="A7" s="153" t="s">
        <v>744</v>
      </c>
      <c r="B7" s="93" t="s">
        <v>818</v>
      </c>
      <c r="C7" s="153" t="s">
        <v>1397</v>
      </c>
    </row>
    <row r="8" spans="1:4" x14ac:dyDescent="0.2">
      <c r="A8" s="153" t="s">
        <v>745</v>
      </c>
      <c r="B8" s="155" t="str">
        <f>DEC2HEX(HEX2DEC(B7)+4)</f>
        <v>122674</v>
      </c>
      <c r="C8" s="153" t="s">
        <v>1398</v>
      </c>
    </row>
    <row r="9" spans="1:4" x14ac:dyDescent="0.2">
      <c r="A9" s="153" t="s">
        <v>28</v>
      </c>
      <c r="B9" s="155" t="str">
        <f>DEC2HEX(HEX2DEC(B8)+4)</f>
        <v>122678</v>
      </c>
      <c r="C9" s="153" t="s">
        <v>945</v>
      </c>
    </row>
    <row r="10" spans="1:4" x14ac:dyDescent="0.2">
      <c r="A10" s="153" t="s">
        <v>2</v>
      </c>
    </row>
    <row r="11" spans="1:4" x14ac:dyDescent="0.2">
      <c r="A11" s="154" t="s">
        <v>51</v>
      </c>
    </row>
    <row r="12" spans="1:4" x14ac:dyDescent="0.2">
      <c r="A12" s="93" t="s">
        <v>3</v>
      </c>
      <c r="B12" s="156" t="s">
        <v>817</v>
      </c>
      <c r="C12" s="154" t="s">
        <v>965</v>
      </c>
      <c r="D12" s="157"/>
    </row>
    <row r="13" spans="1:4" x14ac:dyDescent="0.2">
      <c r="A13" s="93" t="s">
        <v>729</v>
      </c>
      <c r="B13" s="155" t="str">
        <f t="shared" ref="B13:B77" si="0">DEC2HEX(HEX2DEC(B12)+4)</f>
        <v>148E6C</v>
      </c>
      <c r="C13" s="154" t="s">
        <v>966</v>
      </c>
      <c r="D13" s="155"/>
    </row>
    <row r="14" spans="1:4" x14ac:dyDescent="0.2">
      <c r="A14" s="93" t="s">
        <v>1050</v>
      </c>
      <c r="B14" s="155" t="str">
        <f t="shared" si="0"/>
        <v>148E70</v>
      </c>
      <c r="C14" s="154" t="s">
        <v>1048</v>
      </c>
      <c r="D14" s="155"/>
    </row>
    <row r="15" spans="1:4" x14ac:dyDescent="0.2">
      <c r="A15" s="93" t="s">
        <v>730</v>
      </c>
      <c r="B15" s="155" t="str">
        <f t="shared" si="0"/>
        <v>148E74</v>
      </c>
      <c r="C15" s="154" t="s">
        <v>967</v>
      </c>
      <c r="D15" s="155"/>
    </row>
    <row r="16" spans="1:4" x14ac:dyDescent="0.2">
      <c r="A16" s="93" t="s">
        <v>731</v>
      </c>
      <c r="B16" s="155" t="str">
        <f t="shared" si="0"/>
        <v>148E78</v>
      </c>
      <c r="C16" s="154" t="s">
        <v>968</v>
      </c>
      <c r="D16" s="155"/>
    </row>
    <row r="17" spans="1:5" x14ac:dyDescent="0.2">
      <c r="A17" s="93" t="s">
        <v>732</v>
      </c>
      <c r="B17" s="155" t="str">
        <f t="shared" si="0"/>
        <v>148E7C</v>
      </c>
      <c r="C17" s="154" t="s">
        <v>969</v>
      </c>
      <c r="D17" s="155"/>
    </row>
    <row r="18" spans="1:5" x14ac:dyDescent="0.2">
      <c r="A18" s="93" t="s">
        <v>733</v>
      </c>
      <c r="B18" s="155" t="str">
        <f t="shared" si="0"/>
        <v>148E80</v>
      </c>
      <c r="C18" s="154" t="s">
        <v>970</v>
      </c>
      <c r="D18" s="155"/>
    </row>
    <row r="19" spans="1:5" x14ac:dyDescent="0.2">
      <c r="A19" s="93" t="s">
        <v>734</v>
      </c>
      <c r="B19" s="155" t="str">
        <f t="shared" si="0"/>
        <v>148E84</v>
      </c>
      <c r="C19" s="154" t="s">
        <v>971</v>
      </c>
      <c r="D19" s="155"/>
    </row>
    <row r="20" spans="1:5" x14ac:dyDescent="0.2">
      <c r="A20" s="93" t="s">
        <v>735</v>
      </c>
      <c r="B20" s="155" t="str">
        <f t="shared" si="0"/>
        <v>148E88</v>
      </c>
      <c r="C20" s="154" t="s">
        <v>972</v>
      </c>
      <c r="D20" s="155"/>
    </row>
    <row r="21" spans="1:5" x14ac:dyDescent="0.2">
      <c r="A21" s="93" t="s">
        <v>1031</v>
      </c>
      <c r="B21" s="155" t="str">
        <f t="shared" si="0"/>
        <v>148E8C</v>
      </c>
      <c r="C21" s="154" t="s">
        <v>973</v>
      </c>
      <c r="D21" s="155"/>
    </row>
    <row r="22" spans="1:5" x14ac:dyDescent="0.2">
      <c r="A22" s="93" t="s">
        <v>871</v>
      </c>
      <c r="B22" s="155" t="str">
        <f t="shared" si="0"/>
        <v>148E90</v>
      </c>
      <c r="C22" s="154" t="s">
        <v>974</v>
      </c>
      <c r="D22" s="155"/>
    </row>
    <row r="23" spans="1:5" x14ac:dyDescent="0.2">
      <c r="A23" s="93" t="s">
        <v>1023</v>
      </c>
      <c r="B23" s="155" t="str">
        <f t="shared" si="0"/>
        <v>148E94</v>
      </c>
      <c r="C23" s="154" t="s">
        <v>976</v>
      </c>
      <c r="D23" s="155"/>
    </row>
    <row r="24" spans="1:5" x14ac:dyDescent="0.2">
      <c r="A24" s="93" t="s">
        <v>1308</v>
      </c>
      <c r="B24" s="155" t="str">
        <f t="shared" si="0"/>
        <v>148E98</v>
      </c>
      <c r="C24" s="154" t="s">
        <v>1309</v>
      </c>
    </row>
    <row r="25" spans="1:5" x14ac:dyDescent="0.2">
      <c r="A25" s="93" t="s">
        <v>1288</v>
      </c>
      <c r="B25" s="155" t="str">
        <f t="shared" si="0"/>
        <v>148E9C</v>
      </c>
      <c r="C25" s="154" t="str">
        <f>"addiu r4,r4,0x"&amp;RIGHT(B249,4)</f>
        <v>addiu r4,r4,0x75C0</v>
      </c>
      <c r="D25" s="154" t="s">
        <v>1057</v>
      </c>
      <c r="E25" s="154"/>
    </row>
    <row r="26" spans="1:5" x14ac:dyDescent="0.2">
      <c r="A26" s="93" t="s">
        <v>29</v>
      </c>
      <c r="B26" s="155" t="str">
        <f t="shared" si="0"/>
        <v>148EA0</v>
      </c>
      <c r="C26" s="154" t="s">
        <v>980</v>
      </c>
      <c r="D26" s="154"/>
      <c r="E26" s="154"/>
    </row>
    <row r="27" spans="1:5" x14ac:dyDescent="0.2">
      <c r="A27" s="93" t="s">
        <v>4</v>
      </c>
      <c r="B27" s="155" t="str">
        <f t="shared" si="0"/>
        <v>148EA4</v>
      </c>
      <c r="C27" s="154" t="s">
        <v>981</v>
      </c>
      <c r="D27" s="155"/>
    </row>
    <row r="28" spans="1:5" x14ac:dyDescent="0.2">
      <c r="A28" s="93" t="s">
        <v>28</v>
      </c>
      <c r="B28" s="155" t="str">
        <f t="shared" si="0"/>
        <v>148EA8</v>
      </c>
      <c r="C28" s="154" t="s">
        <v>945</v>
      </c>
      <c r="D28" s="154"/>
    </row>
    <row r="29" spans="1:5" x14ac:dyDescent="0.2">
      <c r="A29" s="93" t="s">
        <v>30</v>
      </c>
      <c r="B29" s="155" t="str">
        <f t="shared" si="0"/>
        <v>148EAC</v>
      </c>
      <c r="C29" s="154" t="s">
        <v>982</v>
      </c>
      <c r="D29" s="155"/>
    </row>
    <row r="30" spans="1:5" x14ac:dyDescent="0.2">
      <c r="A30" s="93" t="s">
        <v>31</v>
      </c>
      <c r="B30" s="155" t="str">
        <f t="shared" si="0"/>
        <v>148EB0</v>
      </c>
      <c r="C30" s="154" t="s">
        <v>983</v>
      </c>
      <c r="D30" s="155"/>
    </row>
    <row r="31" spans="1:5" x14ac:dyDescent="0.2">
      <c r="A31" s="93" t="s">
        <v>32</v>
      </c>
      <c r="B31" s="155" t="str">
        <f t="shared" si="0"/>
        <v>148EB4</v>
      </c>
      <c r="C31" s="154" t="s">
        <v>984</v>
      </c>
      <c r="D31" s="155"/>
    </row>
    <row r="32" spans="1:5" x14ac:dyDescent="0.2">
      <c r="A32" s="93" t="s">
        <v>5</v>
      </c>
      <c r="B32" s="155" t="str">
        <f t="shared" si="0"/>
        <v>148EB8</v>
      </c>
      <c r="C32" s="154" t="s">
        <v>985</v>
      </c>
      <c r="D32" s="155" t="s">
        <v>1133</v>
      </c>
    </row>
    <row r="33" spans="1:4" x14ac:dyDescent="0.2">
      <c r="A33" s="93" t="s">
        <v>33</v>
      </c>
      <c r="B33" s="155" t="str">
        <f t="shared" si="0"/>
        <v>148EBC</v>
      </c>
      <c r="C33" s="154" t="s">
        <v>986</v>
      </c>
      <c r="D33" s="155"/>
    </row>
    <row r="34" spans="1:4" x14ac:dyDescent="0.2">
      <c r="A34" s="93" t="s">
        <v>6</v>
      </c>
      <c r="B34" s="155" t="str">
        <f t="shared" si="0"/>
        <v>148EC0</v>
      </c>
      <c r="C34" s="154" t="s">
        <v>987</v>
      </c>
      <c r="D34" s="155"/>
    </row>
    <row r="35" spans="1:4" x14ac:dyDescent="0.2">
      <c r="A35" s="93" t="s">
        <v>7</v>
      </c>
      <c r="B35" s="155" t="str">
        <f t="shared" si="0"/>
        <v>148EC4</v>
      </c>
      <c r="C35" s="154" t="s">
        <v>988</v>
      </c>
      <c r="D35" s="155"/>
    </row>
    <row r="36" spans="1:4" x14ac:dyDescent="0.2">
      <c r="A36" s="93" t="s">
        <v>8</v>
      </c>
      <c r="B36" s="155" t="str">
        <f t="shared" si="0"/>
        <v>148EC8</v>
      </c>
      <c r="C36" s="154" t="s">
        <v>989</v>
      </c>
      <c r="D36" s="155"/>
    </row>
    <row r="37" spans="1:4" x14ac:dyDescent="0.2">
      <c r="A37" s="158" t="s">
        <v>1109</v>
      </c>
      <c r="B37" s="155" t="str">
        <f t="shared" si="0"/>
        <v>148ECC</v>
      </c>
      <c r="C37" s="154" t="str">
        <f>"bne r0,r21,0x00"&amp;B143</f>
        <v>bne r0,r21,0x00149074</v>
      </c>
      <c r="D37" s="155" t="s">
        <v>1143</v>
      </c>
    </row>
    <row r="38" spans="1:4" x14ac:dyDescent="0.2">
      <c r="A38" s="93" t="s">
        <v>34</v>
      </c>
      <c r="B38" s="155" t="str">
        <f t="shared" si="0"/>
        <v>148ED0</v>
      </c>
      <c r="C38" s="154" t="s">
        <v>990</v>
      </c>
      <c r="D38" s="155"/>
    </row>
    <row r="39" spans="1:4" x14ac:dyDescent="0.2">
      <c r="A39" s="93" t="s">
        <v>35</v>
      </c>
      <c r="B39" s="155" t="str">
        <f t="shared" si="0"/>
        <v>148ED4</v>
      </c>
      <c r="C39" s="154" t="s">
        <v>991</v>
      </c>
      <c r="D39" s="155"/>
    </row>
    <row r="40" spans="1:4" x14ac:dyDescent="0.2">
      <c r="A40" s="159" t="s">
        <v>1032</v>
      </c>
      <c r="B40" s="155" t="str">
        <f t="shared" si="0"/>
        <v>148ED8</v>
      </c>
      <c r="C40" s="154" t="str">
        <f>"bne r0,r17,0x00"&amp;B34</f>
        <v>bne r0,r17,0x00148EC0</v>
      </c>
      <c r="D40" s="155" t="s">
        <v>1144</v>
      </c>
    </row>
    <row r="41" spans="1:4" x14ac:dyDescent="0.2">
      <c r="A41" s="93" t="s">
        <v>28</v>
      </c>
      <c r="B41" s="155" t="str">
        <f t="shared" si="0"/>
        <v>148EDC</v>
      </c>
      <c r="C41" s="154" t="s">
        <v>945</v>
      </c>
      <c r="D41" s="155"/>
    </row>
    <row r="42" spans="1:4" x14ac:dyDescent="0.2">
      <c r="A42" s="93" t="s">
        <v>36</v>
      </c>
      <c r="B42" s="155" t="str">
        <f t="shared" si="0"/>
        <v>148EE0</v>
      </c>
      <c r="C42" s="154" t="s">
        <v>992</v>
      </c>
      <c r="D42" s="155"/>
    </row>
    <row r="43" spans="1:4" x14ac:dyDescent="0.2">
      <c r="A43" s="159" t="s">
        <v>1033</v>
      </c>
      <c r="B43" s="155" t="str">
        <f t="shared" si="0"/>
        <v>148EE4</v>
      </c>
      <c r="C43" s="154" t="str">
        <f>"bne r0,r16,0x00"&amp;B27</f>
        <v>bne r0,r16,0x00148EA4</v>
      </c>
      <c r="D43" s="155" t="s">
        <v>1145</v>
      </c>
    </row>
    <row r="44" spans="1:4" ht="13.5" thickBot="1" x14ac:dyDescent="0.25">
      <c r="A44" s="156" t="s">
        <v>37</v>
      </c>
      <c r="B44" s="155" t="str">
        <f t="shared" si="0"/>
        <v>148EE8</v>
      </c>
      <c r="C44" s="154" t="s">
        <v>993</v>
      </c>
      <c r="D44" s="155"/>
    </row>
    <row r="45" spans="1:4" x14ac:dyDescent="0.2">
      <c r="A45" s="170" t="s">
        <v>4</v>
      </c>
      <c r="B45" s="155" t="str">
        <f t="shared" si="0"/>
        <v>148EEC</v>
      </c>
      <c r="C45" s="154" t="s">
        <v>981</v>
      </c>
      <c r="D45" s="155"/>
    </row>
    <row r="46" spans="1:4" x14ac:dyDescent="0.2">
      <c r="A46" s="171" t="s">
        <v>736</v>
      </c>
      <c r="B46" s="155" t="str">
        <f t="shared" si="0"/>
        <v>148EF0</v>
      </c>
      <c r="C46" s="154" t="s">
        <v>1034</v>
      </c>
      <c r="D46" s="155"/>
    </row>
    <row r="47" spans="1:4" x14ac:dyDescent="0.2">
      <c r="A47" s="172" t="str">
        <f>VLOOKUP('Job Wheel'!$AL$1,'Job Wheel'!$Z$416:$AB$658,3,FALSE)</f>
        <v>B3001092</v>
      </c>
      <c r="B47" s="155" t="str">
        <f t="shared" si="0"/>
        <v>148EF4</v>
      </c>
      <c r="C47" s="154" t="s">
        <v>1132</v>
      </c>
      <c r="D47" s="155"/>
    </row>
    <row r="48" spans="1:4" x14ac:dyDescent="0.2">
      <c r="A48" s="176" t="str">
        <f>DEC2HEX(ROW(A67)-ROW(A49))&amp;"000310"</f>
        <v>12000310</v>
      </c>
      <c r="B48" s="155" t="str">
        <f t="shared" si="0"/>
        <v>148EF8</v>
      </c>
      <c r="C48" s="154" t="str">
        <f>"beq r0,r3,0x00"&amp;B67</f>
        <v>beq r0,r3,0x00148F44</v>
      </c>
      <c r="D48" s="155"/>
    </row>
    <row r="49" spans="1:10" x14ac:dyDescent="0.2">
      <c r="A49" s="172" t="str">
        <f>IF(VLOOKUP('Job Wheel'!$AL$1,'Job Wheel'!$Z$416:$AC$552,4,FALSE)=2,"0F001032",IF(VLOOKUP('Job Wheel'!$AL$1,'Job Wheel'!$Z$416:$AC$552,4,FALSE)=3,"5E00712A","00000000"))</f>
        <v>00000000</v>
      </c>
      <c r="B49" s="155" t="str">
        <f t="shared" si="0"/>
        <v>148EFC</v>
      </c>
      <c r="C49" s="154" t="s">
        <v>1132</v>
      </c>
      <c r="D49" s="155"/>
    </row>
    <row r="50" spans="1:10" x14ac:dyDescent="0.2">
      <c r="A50" s="173" t="str">
        <f>IF(VLOOKUP('Job Wheel'!$AL$1,'Job Wheel'!$Z$416:$AC$552,4,FALSE)=3,DEC2HEX(ROW(A67)-ROW(A51))&amp;"002012","00000000")</f>
        <v>00000000</v>
      </c>
      <c r="B50" s="155" t="str">
        <f t="shared" si="0"/>
        <v>148F00</v>
      </c>
      <c r="C50" s="154" t="s">
        <v>1132</v>
      </c>
      <c r="D50" s="155"/>
      <c r="I50" s="154"/>
      <c r="J50" s="154"/>
    </row>
    <row r="51" spans="1:10" x14ac:dyDescent="0.2">
      <c r="A51" s="173" t="str">
        <f>IF(VLOOKUP('Job Wheel'!$AL$1,'Job Wheel'!$Z$416:$AC$552,4,FALSE)=3,"02001134","00000000")</f>
        <v>00000000</v>
      </c>
      <c r="B51" s="155" t="str">
        <f t="shared" si="0"/>
        <v>148F04</v>
      </c>
      <c r="C51" s="154" t="s">
        <v>1132</v>
      </c>
      <c r="D51" s="155"/>
      <c r="I51" s="154"/>
      <c r="J51" s="154"/>
    </row>
    <row r="52" spans="1:10" x14ac:dyDescent="0.2">
      <c r="A52" s="173" t="str">
        <f>IF(VLOOKUP('Job Wheel'!$AL$1,'Job Wheel'!$Z$416:$AC$552,4,FALSE)=3,"1B007102","00000000")</f>
        <v>00000000</v>
      </c>
      <c r="B52" s="155" t="str">
        <f t="shared" si="0"/>
        <v>148F08</v>
      </c>
      <c r="C52" s="154" t="s">
        <v>1132</v>
      </c>
      <c r="D52" s="155"/>
      <c r="I52" s="154"/>
      <c r="J52" s="154"/>
    </row>
    <row r="53" spans="1:10" x14ac:dyDescent="0.2">
      <c r="A53" s="173" t="str">
        <f>IF(VLOOKUP('Job Wheel'!$AL$1,'Job Wheel'!$Z$416:$AC$552,4,FALSE)=3,"12980000","00000000")</f>
        <v>00000000</v>
      </c>
      <c r="B53" s="155" t="str">
        <f t="shared" si="0"/>
        <v>148F0C</v>
      </c>
      <c r="C53" s="154" t="s">
        <v>1132</v>
      </c>
      <c r="D53" s="155"/>
      <c r="I53" s="154"/>
      <c r="J53" s="154"/>
    </row>
    <row r="54" spans="1:10" x14ac:dyDescent="0.2">
      <c r="A54" s="173" t="str">
        <f>IF(VLOOKUP('Job Wheel'!$AL$1,'Job Wheel'!$Z$416:$AC$552,4,FALSE)=3,"10880000","00000000")</f>
        <v>00000000</v>
      </c>
      <c r="B54" s="155" t="str">
        <f t="shared" si="0"/>
        <v>148F10</v>
      </c>
      <c r="C54" s="154" t="s">
        <v>1132</v>
      </c>
      <c r="D54" s="155"/>
      <c r="I54" s="154"/>
      <c r="J54" s="154"/>
    </row>
    <row r="55" spans="1:10" x14ac:dyDescent="0.2">
      <c r="A55" s="173" t="str">
        <f>IF(VLOOKUP('Job Wheel'!$AL$1,'Job Wheel'!$Z$416:$AC$552,4,FALSE)=3,"20801302","00000000")</f>
        <v>00000000</v>
      </c>
      <c r="B55" s="155" t="str">
        <f t="shared" si="0"/>
        <v>148F14</v>
      </c>
      <c r="C55" s="154" t="s">
        <v>1132</v>
      </c>
      <c r="D55" s="155"/>
      <c r="I55" s="154"/>
      <c r="J55" s="154"/>
    </row>
    <row r="56" spans="1:10" x14ac:dyDescent="0.2">
      <c r="A56" s="173" t="str">
        <f>IF(VLOOKUP('Job Wheel'!$AL$1,'Job Wheel'!$Z$416:$AC$552,4,FALSE)=3,"8E001092","00000000")</f>
        <v>00000000</v>
      </c>
      <c r="B56" s="155" t="str">
        <f t="shared" si="0"/>
        <v>148F18</v>
      </c>
      <c r="C56" s="154" t="s">
        <v>1132</v>
      </c>
      <c r="D56" s="155"/>
      <c r="I56" s="154"/>
      <c r="J56" s="154"/>
    </row>
    <row r="57" spans="1:10" x14ac:dyDescent="0.2">
      <c r="A57" s="173" t="str">
        <f>IF(VLOOKUP('Job Wheel'!$AL$1,'Job Wheel'!$Z$416:$AC$552,4,FALSE)=3,"01003132","00000000")</f>
        <v>00000000</v>
      </c>
      <c r="B57" s="155" t="str">
        <f t="shared" si="0"/>
        <v>148F1C</v>
      </c>
      <c r="C57" s="154" t="s">
        <v>1132</v>
      </c>
      <c r="D57" s="155"/>
      <c r="I57" s="154"/>
      <c r="J57" s="154"/>
    </row>
    <row r="58" spans="1:10" ht="13.5" thickBot="1" x14ac:dyDescent="0.25">
      <c r="A58" s="174" t="str">
        <f>IF(VLOOKUP('Job Wheel'!$AL$1,'Job Wheel'!$Z$416:$AC$552,4,FALSE)=3,"03002012","00000000")</f>
        <v>00000000</v>
      </c>
      <c r="B58" s="155" t="str">
        <f t="shared" si="0"/>
        <v>148F20</v>
      </c>
      <c r="C58" s="154" t="s">
        <v>1132</v>
      </c>
      <c r="D58" s="155"/>
      <c r="I58" s="154"/>
      <c r="J58" s="154"/>
    </row>
    <row r="59" spans="1:10" ht="13.5" thickBot="1" x14ac:dyDescent="0.25">
      <c r="A59" s="160" t="s">
        <v>28</v>
      </c>
      <c r="B59" s="155" t="str">
        <f t="shared" si="0"/>
        <v>148F24</v>
      </c>
      <c r="C59" s="154" t="s">
        <v>945</v>
      </c>
      <c r="D59" s="155"/>
      <c r="I59" s="154"/>
      <c r="J59" s="154"/>
    </row>
    <row r="60" spans="1:10" x14ac:dyDescent="0.2">
      <c r="A60" s="175" t="str">
        <f>IF(VLOOKUP('Job Wheel'!$AL$1,'Job Wheel'!$Z$416:$AC$552,4,FALSE)=3,"0F001032","00000000")</f>
        <v>00000000</v>
      </c>
      <c r="B60" s="155" t="str">
        <f t="shared" si="0"/>
        <v>148F28</v>
      </c>
      <c r="C60" s="154" t="s">
        <v>1132</v>
      </c>
      <c r="D60" s="155"/>
      <c r="I60" s="154"/>
      <c r="J60" s="154"/>
    </row>
    <row r="61" spans="1:10" ht="13.5" thickBot="1" x14ac:dyDescent="0.25">
      <c r="A61" s="174" t="str">
        <f>IF(VLOOKUP('Job Wheel'!$AL$1,'Job Wheel'!$Z$416:$AC$552,4,FALSE)=3,"02002016","00000000")</f>
        <v>00000000</v>
      </c>
      <c r="B61" s="155" t="str">
        <f t="shared" si="0"/>
        <v>148F2C</v>
      </c>
      <c r="C61" s="154" t="s">
        <v>1132</v>
      </c>
      <c r="D61" s="155"/>
      <c r="I61" s="154"/>
      <c r="J61" s="154"/>
    </row>
    <row r="62" spans="1:10" ht="13.5" thickBot="1" x14ac:dyDescent="0.25">
      <c r="A62" s="160" t="s">
        <v>28</v>
      </c>
      <c r="B62" s="155" t="str">
        <f t="shared" si="0"/>
        <v>148F30</v>
      </c>
      <c r="C62" s="154" t="s">
        <v>945</v>
      </c>
      <c r="D62" s="155"/>
    </row>
    <row r="63" spans="1:10" x14ac:dyDescent="0.2">
      <c r="A63" s="175" t="str">
        <f>IF(VLOOKUP('Job Wheel'!$AL$1,'Job Wheel'!$Z$416:$AC$552,4,FALSE)=3,"F0001032","00000000")</f>
        <v>00000000</v>
      </c>
      <c r="B63" s="155" t="str">
        <f t="shared" si="0"/>
        <v>148F34</v>
      </c>
      <c r="C63" s="154" t="s">
        <v>1132</v>
      </c>
      <c r="D63" s="155"/>
    </row>
    <row r="64" spans="1:10" x14ac:dyDescent="0.2">
      <c r="A64" s="173" t="str">
        <f>VLOOKUP('Job Wheel'!$AL$3,'Job Wheel'!$Z$407:$AC$413,3,FALSE)</f>
        <v>2A180302</v>
      </c>
      <c r="B64" s="155" t="str">
        <f t="shared" si="0"/>
        <v>148F38</v>
      </c>
      <c r="C64" s="154" t="s">
        <v>1132</v>
      </c>
      <c r="D64" s="155"/>
    </row>
    <row r="65" spans="1:4" ht="13.5" thickBot="1" x14ac:dyDescent="0.25">
      <c r="A65" s="169" t="str">
        <f>DEC2HEX(ROW(A$143)-ROW(A66))&amp;"00"&amp;VLOOKUP('Job Wheel'!$AL$3,'Job Wheel'!$Z$407:$AC$413,4,FALSE)</f>
        <v>4D000310</v>
      </c>
      <c r="B65" s="155" t="str">
        <f t="shared" si="0"/>
        <v>148F3C</v>
      </c>
      <c r="C65" s="154" t="str">
        <f>"Variable Condition - Branch to 0x"&amp;$B$143&amp;" (failed check)"</f>
        <v>Variable Condition - Branch to 0x149074 (failed check)</v>
      </c>
      <c r="D65" s="155" t="s">
        <v>1135</v>
      </c>
    </row>
    <row r="66" spans="1:4" ht="13.5" thickBot="1" x14ac:dyDescent="0.25">
      <c r="A66" s="160" t="s">
        <v>28</v>
      </c>
      <c r="B66" s="155" t="str">
        <f t="shared" si="0"/>
        <v>148F40</v>
      </c>
      <c r="C66" s="154" t="s">
        <v>945</v>
      </c>
      <c r="D66" s="155"/>
    </row>
    <row r="67" spans="1:4" x14ac:dyDescent="0.2">
      <c r="A67" s="170" t="s">
        <v>4</v>
      </c>
      <c r="B67" s="155" t="str">
        <f t="shared" si="0"/>
        <v>148F44</v>
      </c>
      <c r="C67" s="154" t="s">
        <v>981</v>
      </c>
      <c r="D67" s="155"/>
    </row>
    <row r="68" spans="1:4" x14ac:dyDescent="0.2">
      <c r="A68" s="171" t="s">
        <v>869</v>
      </c>
      <c r="B68" s="155" t="str">
        <f t="shared" si="0"/>
        <v>148F48</v>
      </c>
      <c r="C68" s="154" t="s">
        <v>1035</v>
      </c>
      <c r="D68" s="155"/>
    </row>
    <row r="69" spans="1:4" x14ac:dyDescent="0.2">
      <c r="A69" s="172" t="str">
        <f>VLOOKUP('Job Wheel'!$AM$1,'Job Wheel'!$Z$416:$AB$658,3,FALSE)</f>
        <v>0F00D392</v>
      </c>
      <c r="B69" s="155" t="str">
        <f t="shared" si="0"/>
        <v>148F4C</v>
      </c>
      <c r="C69" s="154" t="s">
        <v>1132</v>
      </c>
      <c r="D69" s="155"/>
    </row>
    <row r="70" spans="1:4" x14ac:dyDescent="0.2">
      <c r="A70" s="176" t="str">
        <f>DEC2HEX(ROW(A89)-ROW(A71))&amp;"000310"</f>
        <v>12000310</v>
      </c>
      <c r="B70" s="155" t="str">
        <f t="shared" si="0"/>
        <v>148F50</v>
      </c>
      <c r="C70" s="154" t="str">
        <f>"beq r0,r3,0x00"&amp;B89</f>
        <v>beq r0,r3,0x00148F9C</v>
      </c>
      <c r="D70" s="155" t="s">
        <v>1134</v>
      </c>
    </row>
    <row r="71" spans="1:4" x14ac:dyDescent="0.2">
      <c r="A71" s="172" t="str">
        <f>IF(VLOOKUP('Job Wheel'!$AM$1,'Job Wheel'!$Z$416:$AC$552,4,FALSE)=2,"0F001032",IF(VLOOKUP('Job Wheel'!$AM$1,'Job Wheel'!$Z$416:$AC$552,4,FALSE)=3,"5E00712A","00000000"))</f>
        <v>5E00712A</v>
      </c>
      <c r="B71" s="155" t="str">
        <f t="shared" si="0"/>
        <v>148F54</v>
      </c>
      <c r="C71" s="154" t="s">
        <v>1132</v>
      </c>
      <c r="D71" s="155"/>
    </row>
    <row r="72" spans="1:4" x14ac:dyDescent="0.2">
      <c r="A72" s="173" t="str">
        <f>IF(VLOOKUP('Job Wheel'!$AM$1,'Job Wheel'!$Z$416:$AC$552,4,FALSE)=3,DEC2HEX(ROW(A89)-ROW(A73))&amp;"002012","00000000")</f>
        <v>10002012</v>
      </c>
      <c r="B72" s="155" t="str">
        <f t="shared" si="0"/>
        <v>148F58</v>
      </c>
      <c r="C72" s="154" t="s">
        <v>1132</v>
      </c>
      <c r="D72" s="155"/>
    </row>
    <row r="73" spans="1:4" x14ac:dyDescent="0.2">
      <c r="A73" s="173" t="str">
        <f>IF(VLOOKUP('Job Wheel'!$AM$1,'Job Wheel'!$Z$416:$AC$552,4,FALSE)=3,"02001134","00000000")</f>
        <v>02001134</v>
      </c>
      <c r="B73" s="155" t="str">
        <f t="shared" si="0"/>
        <v>148F5C</v>
      </c>
      <c r="C73" s="154" t="s">
        <v>1132</v>
      </c>
      <c r="D73" s="155"/>
    </row>
    <row r="74" spans="1:4" x14ac:dyDescent="0.2">
      <c r="A74" s="173" t="str">
        <f>IF(VLOOKUP('Job Wheel'!$AM$1,'Job Wheel'!$Z$416:$AC$552,4,FALSE)=3,"1B007102","00000000")</f>
        <v>1B007102</v>
      </c>
      <c r="B74" s="155" t="str">
        <f t="shared" si="0"/>
        <v>148F60</v>
      </c>
      <c r="C74" s="154" t="s">
        <v>1132</v>
      </c>
      <c r="D74" s="155"/>
    </row>
    <row r="75" spans="1:4" x14ac:dyDescent="0.2">
      <c r="A75" s="173" t="str">
        <f>IF(VLOOKUP('Job Wheel'!$AM$1,'Job Wheel'!$Z$416:$AC$552,4,FALSE)=3,"12980000","00000000")</f>
        <v>12980000</v>
      </c>
      <c r="B75" s="155" t="str">
        <f t="shared" si="0"/>
        <v>148F64</v>
      </c>
      <c r="C75" s="154" t="s">
        <v>1132</v>
      </c>
      <c r="D75" s="155"/>
    </row>
    <row r="76" spans="1:4" x14ac:dyDescent="0.2">
      <c r="A76" s="173" t="str">
        <f>IF(VLOOKUP('Job Wheel'!$AM$1,'Job Wheel'!$Z$416:$AC$552,4,FALSE)=3,"10880000","00000000")</f>
        <v>10880000</v>
      </c>
      <c r="B76" s="155" t="str">
        <f t="shared" si="0"/>
        <v>148F68</v>
      </c>
      <c r="C76" s="154" t="s">
        <v>1132</v>
      </c>
      <c r="D76" s="155"/>
    </row>
    <row r="77" spans="1:4" x14ac:dyDescent="0.2">
      <c r="A77" s="173" t="str">
        <f>IF(VLOOKUP('Job Wheel'!$AM$1,'Job Wheel'!$Z$416:$AC$552,4,FALSE)=3,"20801302","00000000")</f>
        <v>20801302</v>
      </c>
      <c r="B77" s="155" t="str">
        <f t="shared" si="0"/>
        <v>148F6C</v>
      </c>
      <c r="C77" s="154" t="s">
        <v>1132</v>
      </c>
      <c r="D77" s="155"/>
    </row>
    <row r="78" spans="1:4" x14ac:dyDescent="0.2">
      <c r="A78" s="173" t="str">
        <f>IF(VLOOKUP('Job Wheel'!$AM$1,'Job Wheel'!$Z$416:$AC$552,4,FALSE)=3,"8E001092","00000000")</f>
        <v>8E001092</v>
      </c>
      <c r="B78" s="155" t="str">
        <f t="shared" ref="B78:B143" si="1">DEC2HEX(HEX2DEC(B77)+4)</f>
        <v>148F70</v>
      </c>
      <c r="C78" s="154" t="s">
        <v>1132</v>
      </c>
      <c r="D78" s="155"/>
    </row>
    <row r="79" spans="1:4" x14ac:dyDescent="0.2">
      <c r="A79" s="173" t="str">
        <f>IF(VLOOKUP('Job Wheel'!$AM$1,'Job Wheel'!$Z$416:$AC$552,4,FALSE)=3,"01003132","00000000")</f>
        <v>01003132</v>
      </c>
      <c r="B79" s="155" t="str">
        <f t="shared" si="1"/>
        <v>148F74</v>
      </c>
      <c r="C79" s="154" t="s">
        <v>1132</v>
      </c>
      <c r="D79" s="155"/>
    </row>
    <row r="80" spans="1:4" ht="13.5" thickBot="1" x14ac:dyDescent="0.25">
      <c r="A80" s="174" t="str">
        <f>IF(VLOOKUP('Job Wheel'!$AM$1,'Job Wheel'!$Z$416:$AC$552,4,FALSE)=3,"03002012","00000000")</f>
        <v>03002012</v>
      </c>
      <c r="B80" s="155" t="str">
        <f t="shared" si="1"/>
        <v>148F78</v>
      </c>
      <c r="C80" s="154" t="s">
        <v>1132</v>
      </c>
      <c r="D80" s="155"/>
    </row>
    <row r="81" spans="1:4" ht="13.5" thickBot="1" x14ac:dyDescent="0.25">
      <c r="A81" s="160" t="s">
        <v>28</v>
      </c>
      <c r="B81" s="155" t="str">
        <f t="shared" si="1"/>
        <v>148F7C</v>
      </c>
      <c r="C81" s="154" t="s">
        <v>945</v>
      </c>
      <c r="D81" s="155"/>
    </row>
    <row r="82" spans="1:4" x14ac:dyDescent="0.2">
      <c r="A82" s="175" t="str">
        <f>IF(VLOOKUP('Job Wheel'!$AM$1,'Job Wheel'!$Z$416:$AC$552,4,FALSE)=3,"0F001032","00000000")</f>
        <v>0F001032</v>
      </c>
      <c r="B82" s="155" t="str">
        <f t="shared" si="1"/>
        <v>148F80</v>
      </c>
      <c r="C82" s="154" t="s">
        <v>1132</v>
      </c>
      <c r="D82" s="155"/>
    </row>
    <row r="83" spans="1:4" ht="13.5" thickBot="1" x14ac:dyDescent="0.25">
      <c r="A83" s="174" t="str">
        <f>IF(VLOOKUP('Job Wheel'!$AM$1,'Job Wheel'!$Z$416:$AC$552,4,FALSE)=3,"02002016","00000000")</f>
        <v>02002016</v>
      </c>
      <c r="B83" s="155" t="str">
        <f t="shared" si="1"/>
        <v>148F84</v>
      </c>
      <c r="C83" s="154" t="s">
        <v>1132</v>
      </c>
      <c r="D83" s="155"/>
    </row>
    <row r="84" spans="1:4" ht="13.5" thickBot="1" x14ac:dyDescent="0.25">
      <c r="A84" s="160" t="s">
        <v>28</v>
      </c>
      <c r="B84" s="155" t="str">
        <f t="shared" si="1"/>
        <v>148F88</v>
      </c>
      <c r="C84" s="154" t="s">
        <v>945</v>
      </c>
      <c r="D84" s="155"/>
    </row>
    <row r="85" spans="1:4" x14ac:dyDescent="0.2">
      <c r="A85" s="175" t="str">
        <f>IF(VLOOKUP('Job Wheel'!$AM$1,'Job Wheel'!$Z$416:$AC$552,4,FALSE)=3,"F0001032","00000000")</f>
        <v>F0001032</v>
      </c>
      <c r="B85" s="155" t="str">
        <f t="shared" si="1"/>
        <v>148F8C</v>
      </c>
      <c r="C85" s="154" t="s">
        <v>1132</v>
      </c>
      <c r="D85" s="155"/>
    </row>
    <row r="86" spans="1:4" x14ac:dyDescent="0.2">
      <c r="A86" s="173" t="str">
        <f>VLOOKUP('Job Wheel'!AM3,'Job Wheel'!$Z$407:$AC$413,3,FALSE)</f>
        <v>2A187000</v>
      </c>
      <c r="B86" s="155" t="str">
        <f t="shared" si="1"/>
        <v>148F90</v>
      </c>
      <c r="C86" s="154" t="s">
        <v>1132</v>
      </c>
      <c r="D86" s="155"/>
    </row>
    <row r="87" spans="1:4" ht="13.5" thickBot="1" x14ac:dyDescent="0.25">
      <c r="A87" s="169" t="str">
        <f>DEC2HEX(ROW(A$143)-ROW(A88))&amp;"00"&amp;VLOOKUP('Job Wheel'!AM3,'Job Wheel'!$Z$407:$AC$413,4,FALSE)</f>
        <v>37000310</v>
      </c>
      <c r="B87" s="155" t="str">
        <f t="shared" si="1"/>
        <v>148F94</v>
      </c>
      <c r="C87" s="154" t="str">
        <f>"Variable Condition - Branch to 0x"&amp;$B$143&amp;" (failed check)"</f>
        <v>Variable Condition - Branch to 0x149074 (failed check)</v>
      </c>
      <c r="D87" s="155" t="s">
        <v>1135</v>
      </c>
    </row>
    <row r="88" spans="1:4" ht="13.5" thickBot="1" x14ac:dyDescent="0.25">
      <c r="A88" s="160" t="s">
        <v>28</v>
      </c>
      <c r="B88" s="155" t="str">
        <f t="shared" si="1"/>
        <v>148F98</v>
      </c>
      <c r="C88" s="154" t="s">
        <v>945</v>
      </c>
      <c r="D88" s="155"/>
    </row>
    <row r="89" spans="1:4" x14ac:dyDescent="0.2">
      <c r="A89" s="170" t="s">
        <v>4</v>
      </c>
      <c r="B89" s="155" t="str">
        <f t="shared" si="1"/>
        <v>148F9C</v>
      </c>
      <c r="C89" s="154" t="s">
        <v>981</v>
      </c>
      <c r="D89" s="155"/>
    </row>
    <row r="90" spans="1:4" x14ac:dyDescent="0.2">
      <c r="A90" s="171" t="s">
        <v>870</v>
      </c>
      <c r="B90" s="155" t="str">
        <f t="shared" si="1"/>
        <v>148FA0</v>
      </c>
      <c r="C90" s="154" t="s">
        <v>1036</v>
      </c>
      <c r="D90" s="155"/>
    </row>
    <row r="91" spans="1:4" x14ac:dyDescent="0.2">
      <c r="A91" s="172" t="str">
        <f>VLOOKUP('Job Wheel'!$AN$1,'Job Wheel'!$Z$416:$AB$658,3,FALSE)</f>
        <v>72001092</v>
      </c>
      <c r="B91" s="155" t="str">
        <f t="shared" si="1"/>
        <v>148FA4</v>
      </c>
      <c r="C91" s="154" t="s">
        <v>1132</v>
      </c>
      <c r="D91" s="155"/>
    </row>
    <row r="92" spans="1:4" x14ac:dyDescent="0.2">
      <c r="A92" s="176" t="str">
        <f>DEC2HEX(ROW(B111)-ROW(A93))&amp;"000310"</f>
        <v>12000310</v>
      </c>
      <c r="B92" s="155" t="str">
        <f t="shared" si="1"/>
        <v>148FA8</v>
      </c>
      <c r="C92" s="154" t="str">
        <f>"beq r0,r3,0x00"&amp;B111</f>
        <v>beq r0,r3,0x00148FF4</v>
      </c>
      <c r="D92" s="155" t="s">
        <v>1134</v>
      </c>
    </row>
    <row r="93" spans="1:4" x14ac:dyDescent="0.2">
      <c r="A93" s="172" t="str">
        <f>IF(VLOOKUP('Job Wheel'!$AN$1,'Job Wheel'!$Z$416:$AC$552,4,FALSE)=2,"0F001032",IF(VLOOKUP('Job Wheel'!$AN$1,'Job Wheel'!$Z$416:$AC$552,4,FALSE)=3,"5E00712A","00000000"))</f>
        <v>00000000</v>
      </c>
      <c r="B93" s="155" t="str">
        <f t="shared" si="1"/>
        <v>148FAC</v>
      </c>
      <c r="C93" s="154" t="s">
        <v>1132</v>
      </c>
      <c r="D93" s="155"/>
    </row>
    <row r="94" spans="1:4" x14ac:dyDescent="0.2">
      <c r="A94" s="173" t="str">
        <f>IF(VLOOKUP('Job Wheel'!$AN$1,'Job Wheel'!$Z$416:$AC$552,4,FALSE)=3,DEC2HEX(ROW(#REF!)-ROW(A95))&amp;"002012","00000000")</f>
        <v>00000000</v>
      </c>
      <c r="B94" s="155" t="str">
        <f t="shared" si="1"/>
        <v>148FB0</v>
      </c>
      <c r="C94" s="154" t="s">
        <v>1132</v>
      </c>
      <c r="D94" s="155"/>
    </row>
    <row r="95" spans="1:4" x14ac:dyDescent="0.2">
      <c r="A95" s="173" t="str">
        <f>IF(VLOOKUP('Job Wheel'!$AN$1,'Job Wheel'!$Z$416:$AC$552,4,FALSE)=3,"02001134","00000000")</f>
        <v>00000000</v>
      </c>
      <c r="B95" s="155" t="str">
        <f t="shared" si="1"/>
        <v>148FB4</v>
      </c>
      <c r="C95" s="154" t="s">
        <v>1132</v>
      </c>
      <c r="D95" s="155"/>
    </row>
    <row r="96" spans="1:4" x14ac:dyDescent="0.2">
      <c r="A96" s="173" t="str">
        <f>IF(VLOOKUP('Job Wheel'!$AN$1,'Job Wheel'!$Z$416:$AC$552,4,FALSE)=3,"1B007102","00000000")</f>
        <v>00000000</v>
      </c>
      <c r="B96" s="155" t="str">
        <f t="shared" si="1"/>
        <v>148FB8</v>
      </c>
      <c r="C96" s="154" t="s">
        <v>1132</v>
      </c>
      <c r="D96" s="155"/>
    </row>
    <row r="97" spans="1:6" x14ac:dyDescent="0.2">
      <c r="A97" s="173" t="str">
        <f>IF(VLOOKUP('Job Wheel'!$AN$1,'Job Wheel'!$Z$416:$AC$552,4,FALSE)=3,"12980000","00000000")</f>
        <v>00000000</v>
      </c>
      <c r="B97" s="155" t="str">
        <f t="shared" si="1"/>
        <v>148FBC</v>
      </c>
      <c r="C97" s="154" t="s">
        <v>1132</v>
      </c>
      <c r="D97" s="155"/>
    </row>
    <row r="98" spans="1:6" x14ac:dyDescent="0.2">
      <c r="A98" s="173" t="str">
        <f>IF(VLOOKUP('Job Wheel'!$AN$1,'Job Wheel'!$Z$416:$AC$552,4,FALSE)=3,"10880000","00000000")</f>
        <v>00000000</v>
      </c>
      <c r="B98" s="155" t="str">
        <f t="shared" si="1"/>
        <v>148FC0</v>
      </c>
      <c r="C98" s="154" t="s">
        <v>1132</v>
      </c>
      <c r="D98" s="155"/>
    </row>
    <row r="99" spans="1:6" x14ac:dyDescent="0.2">
      <c r="A99" s="173" t="str">
        <f>IF(VLOOKUP('Job Wheel'!$AN$1,'Job Wheel'!$Z$416:$AC$552,4,FALSE)=3,"20801302","00000000")</f>
        <v>00000000</v>
      </c>
      <c r="B99" s="155" t="str">
        <f t="shared" si="1"/>
        <v>148FC4</v>
      </c>
      <c r="C99" s="154" t="s">
        <v>1132</v>
      </c>
      <c r="D99" s="155"/>
    </row>
    <row r="100" spans="1:6" x14ac:dyDescent="0.2">
      <c r="A100" s="173" t="str">
        <f>IF(VLOOKUP('Job Wheel'!$AN$1,'Job Wheel'!$Z$416:$AC$552,4,FALSE)=3,"8E001092","00000000")</f>
        <v>00000000</v>
      </c>
      <c r="B100" s="155" t="str">
        <f t="shared" si="1"/>
        <v>148FC8</v>
      </c>
      <c r="C100" s="154" t="s">
        <v>1132</v>
      </c>
      <c r="D100" s="155"/>
    </row>
    <row r="101" spans="1:6" x14ac:dyDescent="0.2">
      <c r="A101" s="173" t="str">
        <f>IF(VLOOKUP('Job Wheel'!$AN$1,'Job Wheel'!$Z$416:$AC$552,4,FALSE)=3,"01003132","00000000")</f>
        <v>00000000</v>
      </c>
      <c r="B101" s="155" t="str">
        <f t="shared" si="1"/>
        <v>148FCC</v>
      </c>
      <c r="C101" s="154" t="s">
        <v>1132</v>
      </c>
      <c r="D101" s="155"/>
    </row>
    <row r="102" spans="1:6" ht="13.5" thickBot="1" x14ac:dyDescent="0.25">
      <c r="A102" s="174" t="str">
        <f>IF(VLOOKUP('Job Wheel'!$AN$1,'Job Wheel'!$Z$416:$AC$552,4,FALSE)=3,"03002012","00000000")</f>
        <v>00000000</v>
      </c>
      <c r="B102" s="155" t="str">
        <f t="shared" si="1"/>
        <v>148FD0</v>
      </c>
      <c r="C102" s="154" t="s">
        <v>1132</v>
      </c>
      <c r="D102" s="155"/>
    </row>
    <row r="103" spans="1:6" ht="13.5" thickBot="1" x14ac:dyDescent="0.25">
      <c r="A103" s="160" t="s">
        <v>28</v>
      </c>
      <c r="B103" s="155" t="str">
        <f t="shared" si="1"/>
        <v>148FD4</v>
      </c>
      <c r="C103" s="154" t="s">
        <v>945</v>
      </c>
      <c r="D103" s="155"/>
    </row>
    <row r="104" spans="1:6" x14ac:dyDescent="0.2">
      <c r="A104" s="175" t="str">
        <f>IF(VLOOKUP('Job Wheel'!$AN$1,'Job Wheel'!$Z$416:$AC$552,4,FALSE)=3,"0F001032","00000000")</f>
        <v>00000000</v>
      </c>
      <c r="B104" s="155" t="str">
        <f t="shared" si="1"/>
        <v>148FD8</v>
      </c>
      <c r="C104" s="154" t="s">
        <v>1132</v>
      </c>
      <c r="D104" s="155"/>
    </row>
    <row r="105" spans="1:6" ht="13.5" thickBot="1" x14ac:dyDescent="0.25">
      <c r="A105" s="174" t="str">
        <f>IF(VLOOKUP('Job Wheel'!$AN$1,'Job Wheel'!$Z$416:$AC$552,4,FALSE)=3,"02002016","00000000")</f>
        <v>00000000</v>
      </c>
      <c r="B105" s="155" t="str">
        <f t="shared" si="1"/>
        <v>148FDC</v>
      </c>
      <c r="C105" s="154" t="s">
        <v>1132</v>
      </c>
      <c r="D105" s="155"/>
    </row>
    <row r="106" spans="1:6" ht="13.5" thickBot="1" x14ac:dyDescent="0.25">
      <c r="A106" s="160" t="s">
        <v>28</v>
      </c>
      <c r="B106" s="155" t="str">
        <f t="shared" si="1"/>
        <v>148FE0</v>
      </c>
      <c r="C106" s="154" t="s">
        <v>945</v>
      </c>
      <c r="D106" s="155"/>
    </row>
    <row r="107" spans="1:6" x14ac:dyDescent="0.2">
      <c r="A107" s="175" t="str">
        <f>IF(VLOOKUP('Job Wheel'!$AN$1,'Job Wheel'!$Z$416:$AC$552,4,FALSE)=3,"F0001032","00000000")</f>
        <v>00000000</v>
      </c>
      <c r="B107" s="155" t="str">
        <f t="shared" si="1"/>
        <v>148FE4</v>
      </c>
      <c r="C107" s="154" t="s">
        <v>1132</v>
      </c>
      <c r="D107" s="155"/>
    </row>
    <row r="108" spans="1:6" x14ac:dyDescent="0.2">
      <c r="A108" s="173" t="str">
        <f>VLOOKUP('Job Wheel'!AN3,'Job Wheel'!$Z$407:$AC$413,3,FALSE)</f>
        <v>00000000</v>
      </c>
      <c r="B108" s="155" t="str">
        <f t="shared" si="1"/>
        <v>148FE8</v>
      </c>
      <c r="C108" s="154" t="s">
        <v>1132</v>
      </c>
      <c r="D108" s="155"/>
      <c r="E108" s="154"/>
    </row>
    <row r="109" spans="1:6" ht="13.5" thickBot="1" x14ac:dyDescent="0.25">
      <c r="A109" s="169" t="str">
        <f>DEC2HEX(ROW(A$143)-ROW(A110))&amp;"00"&amp;VLOOKUP('Job Wheel'!AN3,'Job Wheel'!$Z$407:$AC$413,4,FALSE)</f>
        <v>21000316</v>
      </c>
      <c r="B109" s="155" t="str">
        <f t="shared" si="1"/>
        <v>148FEC</v>
      </c>
      <c r="C109" s="154" t="str">
        <f>"Variable Condition - Branch to 0x"&amp;$B$143&amp;" (failed check)"</f>
        <v>Variable Condition - Branch to 0x149074 (failed check)</v>
      </c>
      <c r="D109" s="155" t="s">
        <v>1135</v>
      </c>
    </row>
    <row r="110" spans="1:6" x14ac:dyDescent="0.2">
      <c r="A110" s="156" t="s">
        <v>28</v>
      </c>
      <c r="B110" s="155" t="str">
        <f t="shared" si="1"/>
        <v>148FF0</v>
      </c>
      <c r="C110" s="154" t="s">
        <v>945</v>
      </c>
      <c r="D110" s="155"/>
    </row>
    <row r="111" spans="1:6" x14ac:dyDescent="0.2">
      <c r="A111" s="93" t="s">
        <v>737</v>
      </c>
      <c r="B111" s="155" t="str">
        <f t="shared" si="1"/>
        <v>148FF4</v>
      </c>
      <c r="C111" s="154" t="s">
        <v>995</v>
      </c>
      <c r="D111" s="155"/>
    </row>
    <row r="112" spans="1:6" x14ac:dyDescent="0.2">
      <c r="A112" s="93" t="s">
        <v>872</v>
      </c>
      <c r="B112" s="155" t="str">
        <f t="shared" si="1"/>
        <v>148FF8</v>
      </c>
      <c r="C112" s="154" t="s">
        <v>996</v>
      </c>
      <c r="D112" s="155"/>
      <c r="E112" s="154"/>
      <c r="F112" s="160"/>
    </row>
    <row r="113" spans="1:5" x14ac:dyDescent="0.2">
      <c r="A113" s="93" t="s">
        <v>738</v>
      </c>
      <c r="B113" s="155" t="str">
        <f t="shared" si="1"/>
        <v>148FFC</v>
      </c>
      <c r="C113" s="154" t="s">
        <v>997</v>
      </c>
      <c r="D113" s="155"/>
    </row>
    <row r="114" spans="1:5" x14ac:dyDescent="0.2">
      <c r="A114" s="159" t="s">
        <v>1105</v>
      </c>
      <c r="B114" s="155" t="str">
        <f t="shared" si="1"/>
        <v>149000</v>
      </c>
      <c r="C114" s="154" t="str">
        <f>"beq r0,r3,0x00"&amp;B143</f>
        <v>beq r0,r3,0x00149074</v>
      </c>
      <c r="D114" s="155" t="s">
        <v>1135</v>
      </c>
      <c r="E114" s="154"/>
    </row>
    <row r="115" spans="1:5" x14ac:dyDescent="0.2">
      <c r="A115" s="93" t="s">
        <v>28</v>
      </c>
      <c r="B115" s="155" t="str">
        <f t="shared" si="1"/>
        <v>149004</v>
      </c>
      <c r="C115" s="154" t="s">
        <v>945</v>
      </c>
      <c r="E115" s="154"/>
    </row>
    <row r="116" spans="1:5" x14ac:dyDescent="0.2">
      <c r="A116" s="93" t="s">
        <v>739</v>
      </c>
      <c r="B116" s="155" t="str">
        <f t="shared" si="1"/>
        <v>149008</v>
      </c>
      <c r="C116" s="154" t="s">
        <v>998</v>
      </c>
      <c r="E116" s="154"/>
    </row>
    <row r="117" spans="1:5" x14ac:dyDescent="0.2">
      <c r="A117" s="93" t="s">
        <v>28</v>
      </c>
      <c r="B117" s="155" t="str">
        <f t="shared" si="1"/>
        <v>14900C</v>
      </c>
      <c r="C117" s="154" t="s">
        <v>945</v>
      </c>
      <c r="E117" s="154"/>
    </row>
    <row r="118" spans="1:5" x14ac:dyDescent="0.2">
      <c r="A118" s="159" t="s">
        <v>1027</v>
      </c>
      <c r="B118" s="155" t="str">
        <f t="shared" si="1"/>
        <v>149010</v>
      </c>
      <c r="C118" s="154" t="str">
        <f>"beq r0,r3,0x00"&amp;B122</f>
        <v>beq r0,r3,0x00149020</v>
      </c>
      <c r="D118" s="155" t="s">
        <v>1134</v>
      </c>
      <c r="E118" s="154"/>
    </row>
    <row r="119" spans="1:5" x14ac:dyDescent="0.2">
      <c r="A119" s="93" t="s">
        <v>740</v>
      </c>
      <c r="B119" s="155" t="str">
        <f t="shared" si="1"/>
        <v>149014</v>
      </c>
      <c r="C119" s="154" t="s">
        <v>994</v>
      </c>
      <c r="E119" s="154"/>
    </row>
    <row r="120" spans="1:5" x14ac:dyDescent="0.2">
      <c r="A120" s="159" t="s">
        <v>1106</v>
      </c>
      <c r="B120" s="155" t="str">
        <f t="shared" si="1"/>
        <v>149018</v>
      </c>
      <c r="C120" s="154" t="str">
        <f>"beq r0,r3,0x00"&amp;B143</f>
        <v>beq r0,r3,0x00149074</v>
      </c>
      <c r="D120" s="155" t="s">
        <v>1135</v>
      </c>
    </row>
    <row r="121" spans="1:5" x14ac:dyDescent="0.2">
      <c r="A121" s="93" t="s">
        <v>28</v>
      </c>
      <c r="B121" s="155" t="str">
        <f t="shared" si="1"/>
        <v>14901C</v>
      </c>
      <c r="C121" s="154" t="s">
        <v>945</v>
      </c>
    </row>
    <row r="122" spans="1:5" x14ac:dyDescent="0.2">
      <c r="A122" s="93" t="s">
        <v>4</v>
      </c>
      <c r="B122" s="155" t="str">
        <f t="shared" si="1"/>
        <v>149020</v>
      </c>
      <c r="C122" s="154" t="s">
        <v>981</v>
      </c>
    </row>
    <row r="123" spans="1:5" x14ac:dyDescent="0.2">
      <c r="A123" s="93" t="s">
        <v>741</v>
      </c>
      <c r="B123" s="155" t="str">
        <f t="shared" si="1"/>
        <v>149024</v>
      </c>
      <c r="C123" s="154" t="s">
        <v>999</v>
      </c>
    </row>
    <row r="124" spans="1:5" x14ac:dyDescent="0.2">
      <c r="A124" s="161" t="s">
        <v>1028</v>
      </c>
      <c r="B124" s="155" t="str">
        <f t="shared" si="1"/>
        <v>149028</v>
      </c>
      <c r="C124" s="154" t="s">
        <v>1000</v>
      </c>
    </row>
    <row r="125" spans="1:5" x14ac:dyDescent="0.2">
      <c r="A125" s="93" t="s">
        <v>28</v>
      </c>
      <c r="B125" s="155" t="str">
        <f t="shared" si="1"/>
        <v>14902C</v>
      </c>
      <c r="C125" s="154" t="s">
        <v>945</v>
      </c>
    </row>
    <row r="126" spans="1:5" x14ac:dyDescent="0.2">
      <c r="A126" s="159" t="s">
        <v>1029</v>
      </c>
      <c r="B126" s="155" t="str">
        <f t="shared" si="1"/>
        <v>149030</v>
      </c>
      <c r="C126" s="154" t="str">
        <f>"bne r3,r16,0x00"&amp;B133</f>
        <v>bne r3,r16,0x0014904C</v>
      </c>
    </row>
    <row r="127" spans="1:5" x14ac:dyDescent="0.2">
      <c r="A127" s="93" t="s">
        <v>38</v>
      </c>
      <c r="B127" s="155" t="str">
        <f t="shared" si="1"/>
        <v>149034</v>
      </c>
      <c r="C127" s="154" t="s">
        <v>1001</v>
      </c>
    </row>
    <row r="128" spans="1:5" x14ac:dyDescent="0.2">
      <c r="A128" s="93" t="s">
        <v>39</v>
      </c>
      <c r="B128" s="155" t="str">
        <f t="shared" si="1"/>
        <v>149038</v>
      </c>
      <c r="C128" s="154" t="s">
        <v>1002</v>
      </c>
    </row>
    <row r="129" spans="1:4" x14ac:dyDescent="0.2">
      <c r="A129" s="93" t="s">
        <v>9</v>
      </c>
      <c r="B129" s="155" t="str">
        <f t="shared" si="1"/>
        <v>14903C</v>
      </c>
      <c r="C129" s="154" t="s">
        <v>1003</v>
      </c>
    </row>
    <row r="130" spans="1:4" x14ac:dyDescent="0.2">
      <c r="A130" s="159" t="s">
        <v>1030</v>
      </c>
      <c r="B130" s="155" t="str">
        <f t="shared" si="1"/>
        <v>149040</v>
      </c>
      <c r="C130" s="154" t="str">
        <f>"beq r0,r16,0x00"&amp;B133</f>
        <v>beq r0,r16,0x0014904C</v>
      </c>
    </row>
    <row r="131" spans="1:4" x14ac:dyDescent="0.2">
      <c r="A131" s="93" t="s">
        <v>28</v>
      </c>
      <c r="B131" s="155" t="str">
        <f t="shared" si="1"/>
        <v>149044</v>
      </c>
      <c r="C131" s="154" t="s">
        <v>945</v>
      </c>
    </row>
    <row r="132" spans="1:4" x14ac:dyDescent="0.2">
      <c r="A132" s="93" t="s">
        <v>40</v>
      </c>
      <c r="B132" s="155" t="str">
        <f t="shared" si="1"/>
        <v>149048</v>
      </c>
      <c r="C132" s="154" t="s">
        <v>1004</v>
      </c>
    </row>
    <row r="133" spans="1:4" x14ac:dyDescent="0.2">
      <c r="A133" s="93" t="s">
        <v>1107</v>
      </c>
      <c r="B133" s="155" t="str">
        <f t="shared" si="1"/>
        <v>14904C</v>
      </c>
      <c r="C133" s="154" t="s">
        <v>1099</v>
      </c>
      <c r="D133" s="154" t="s">
        <v>1100</v>
      </c>
    </row>
    <row r="134" spans="1:4" x14ac:dyDescent="0.2">
      <c r="A134" s="93" t="s">
        <v>1115</v>
      </c>
      <c r="B134" s="155" t="str">
        <f t="shared" si="1"/>
        <v>149050</v>
      </c>
      <c r="C134" s="154" t="s">
        <v>1112</v>
      </c>
      <c r="D134" s="154" t="s">
        <v>1113</v>
      </c>
    </row>
    <row r="135" spans="1:4" x14ac:dyDescent="0.2">
      <c r="A135" s="93" t="s">
        <v>1116</v>
      </c>
      <c r="B135" s="155" t="str">
        <f t="shared" si="1"/>
        <v>149054</v>
      </c>
      <c r="C135" s="154" t="s">
        <v>1114</v>
      </c>
      <c r="D135" s="154" t="s">
        <v>1101</v>
      </c>
    </row>
    <row r="136" spans="1:4" x14ac:dyDescent="0.2">
      <c r="A136" s="159" t="s">
        <v>1108</v>
      </c>
      <c r="B136" s="155" t="str">
        <f t="shared" si="1"/>
        <v>149058</v>
      </c>
      <c r="C136" s="154" t="str">
        <f>"beq r21,r0,0x00"&amp;B140</f>
        <v>beq r21,r0,0x00149068</v>
      </c>
      <c r="D136" s="154" t="s">
        <v>1103</v>
      </c>
    </row>
    <row r="137" spans="1:4" x14ac:dyDescent="0.2">
      <c r="A137" s="93" t="s">
        <v>28</v>
      </c>
      <c r="B137" s="155" t="str">
        <f t="shared" si="1"/>
        <v>14905C</v>
      </c>
      <c r="C137" s="154" t="s">
        <v>945</v>
      </c>
      <c r="D137" s="154" t="s">
        <v>1017</v>
      </c>
    </row>
    <row r="138" spans="1:4" x14ac:dyDescent="0.2">
      <c r="A138" s="93" t="s">
        <v>1067</v>
      </c>
      <c r="B138" s="155" t="str">
        <f t="shared" si="1"/>
        <v>149060</v>
      </c>
      <c r="C138" s="154" t="str">
        <f>"j 0x00"&amp;B160</f>
        <v>j 0x00149888</v>
      </c>
      <c r="D138" s="154" t="s">
        <v>1104</v>
      </c>
    </row>
    <row r="139" spans="1:4" x14ac:dyDescent="0.2">
      <c r="A139" s="93" t="s">
        <v>28</v>
      </c>
      <c r="B139" s="155" t="str">
        <f t="shared" si="1"/>
        <v>149064</v>
      </c>
      <c r="C139" s="154" t="s">
        <v>945</v>
      </c>
    </row>
    <row r="140" spans="1:4" x14ac:dyDescent="0.2">
      <c r="A140" s="93" t="s">
        <v>10</v>
      </c>
      <c r="B140" s="155" t="str">
        <f t="shared" si="1"/>
        <v>149068</v>
      </c>
      <c r="C140" s="154" t="s">
        <v>1006</v>
      </c>
      <c r="D140" s="154" t="s">
        <v>1019</v>
      </c>
    </row>
    <row r="141" spans="1:4" x14ac:dyDescent="0.2">
      <c r="A141" s="93" t="s">
        <v>41</v>
      </c>
      <c r="B141" s="155" t="str">
        <f t="shared" si="1"/>
        <v>14906C</v>
      </c>
      <c r="C141" s="154" t="s">
        <v>1005</v>
      </c>
      <c r="D141" s="154" t="s">
        <v>1131</v>
      </c>
    </row>
    <row r="142" spans="1:4" x14ac:dyDescent="0.2">
      <c r="A142" s="93" t="s">
        <v>42</v>
      </c>
      <c r="B142" s="155" t="str">
        <f t="shared" si="1"/>
        <v>149070</v>
      </c>
      <c r="C142" s="154" t="s">
        <v>1007</v>
      </c>
      <c r="D142" s="153" t="s">
        <v>1021</v>
      </c>
    </row>
    <row r="143" spans="1:4" x14ac:dyDescent="0.2">
      <c r="A143" s="162" t="s">
        <v>742</v>
      </c>
      <c r="B143" s="155" t="str">
        <f t="shared" si="1"/>
        <v>149074</v>
      </c>
      <c r="C143" s="154" t="s">
        <v>1008</v>
      </c>
      <c r="D143" s="153" t="s">
        <v>1020</v>
      </c>
    </row>
    <row r="144" spans="1:4" x14ac:dyDescent="0.2">
      <c r="A144" s="93" t="s">
        <v>11</v>
      </c>
      <c r="B144" s="155" t="str">
        <f t="shared" ref="B144:B157" si="2">DEC2HEX(HEX2DEC(B143)+4)</f>
        <v>149078</v>
      </c>
      <c r="C144" s="154" t="s">
        <v>1009</v>
      </c>
    </row>
    <row r="145" spans="1:8" x14ac:dyDescent="0.2">
      <c r="A145" s="93" t="s">
        <v>743</v>
      </c>
      <c r="B145" s="155" t="str">
        <f t="shared" si="2"/>
        <v>14907C</v>
      </c>
      <c r="C145" s="154" t="s">
        <v>1010</v>
      </c>
    </row>
    <row r="146" spans="1:8" x14ac:dyDescent="0.2">
      <c r="A146" s="93" t="s">
        <v>12</v>
      </c>
      <c r="B146" s="155" t="str">
        <f t="shared" si="2"/>
        <v>149080</v>
      </c>
      <c r="C146" s="154" t="s">
        <v>1011</v>
      </c>
      <c r="D146" s="154" t="s">
        <v>1136</v>
      </c>
    </row>
    <row r="147" spans="1:8" x14ac:dyDescent="0.2">
      <c r="A147" s="158" t="s">
        <v>1110</v>
      </c>
      <c r="B147" s="155" t="str">
        <f t="shared" si="2"/>
        <v>149084</v>
      </c>
      <c r="C147" s="154" t="str">
        <f>"bne r0,r21,0x00"&amp;B24</f>
        <v>bne r0,r21,0x00148E98</v>
      </c>
      <c r="D147" s="154" t="s">
        <v>1137</v>
      </c>
    </row>
    <row r="148" spans="1:8" x14ac:dyDescent="0.2">
      <c r="A148" s="93" t="s">
        <v>28</v>
      </c>
      <c r="B148" s="155" t="str">
        <f t="shared" si="2"/>
        <v>149088</v>
      </c>
      <c r="C148" s="154" t="s">
        <v>945</v>
      </c>
    </row>
    <row r="149" spans="1:8" x14ac:dyDescent="0.2">
      <c r="A149" s="93" t="s">
        <v>1022</v>
      </c>
      <c r="B149" s="155" t="str">
        <f t="shared" si="2"/>
        <v>14908C</v>
      </c>
      <c r="C149" s="154" t="s">
        <v>975</v>
      </c>
      <c r="D149" s="154" t="s">
        <v>1138</v>
      </c>
    </row>
    <row r="150" spans="1:8" x14ac:dyDescent="0.2">
      <c r="A150" s="93" t="s">
        <v>1025</v>
      </c>
      <c r="B150" s="155" t="str">
        <f t="shared" si="2"/>
        <v>149090</v>
      </c>
      <c r="C150" s="154" t="s">
        <v>978</v>
      </c>
      <c r="D150" s="154"/>
    </row>
    <row r="151" spans="1:8" x14ac:dyDescent="0.2">
      <c r="A151" s="93" t="s">
        <v>1026</v>
      </c>
      <c r="B151" s="155" t="str">
        <f t="shared" si="2"/>
        <v>149094</v>
      </c>
      <c r="C151" s="154" t="s">
        <v>979</v>
      </c>
    </row>
    <row r="152" spans="1:8" x14ac:dyDescent="0.2">
      <c r="A152" s="93" t="s">
        <v>1024</v>
      </c>
      <c r="B152" s="155" t="str">
        <f t="shared" si="2"/>
        <v>149098</v>
      </c>
      <c r="C152" s="154" t="s">
        <v>977</v>
      </c>
    </row>
    <row r="153" spans="1:8" x14ac:dyDescent="0.2">
      <c r="A153" s="93" t="s">
        <v>1051</v>
      </c>
      <c r="B153" s="155" t="str">
        <f t="shared" si="2"/>
        <v>14909C</v>
      </c>
      <c r="C153" s="154" t="s">
        <v>1049</v>
      </c>
      <c r="D153" s="154" t="s">
        <v>1139</v>
      </c>
    </row>
    <row r="154" spans="1:8" x14ac:dyDescent="0.2">
      <c r="A154" s="93" t="s">
        <v>13</v>
      </c>
      <c r="B154" s="155" t="str">
        <f t="shared" si="2"/>
        <v>1490A0</v>
      </c>
      <c r="C154" s="154" t="s">
        <v>1012</v>
      </c>
    </row>
    <row r="155" spans="1:8" x14ac:dyDescent="0.2">
      <c r="A155" s="93" t="s">
        <v>14</v>
      </c>
      <c r="B155" s="155" t="str">
        <f t="shared" si="2"/>
        <v>1490A4</v>
      </c>
      <c r="C155" s="154" t="s">
        <v>1013</v>
      </c>
      <c r="D155" s="154" t="s">
        <v>1142</v>
      </c>
    </row>
    <row r="156" spans="1:8" x14ac:dyDescent="0.2">
      <c r="A156" s="162" t="s">
        <v>15</v>
      </c>
      <c r="B156" s="155" t="str">
        <f t="shared" si="2"/>
        <v>1490A8</v>
      </c>
      <c r="C156" s="154" t="s">
        <v>1014</v>
      </c>
      <c r="D156" s="154" t="s">
        <v>1140</v>
      </c>
    </row>
    <row r="157" spans="1:8" x14ac:dyDescent="0.2">
      <c r="A157" s="93" t="s">
        <v>43</v>
      </c>
      <c r="B157" s="155" t="str">
        <f t="shared" si="2"/>
        <v>1490AC</v>
      </c>
      <c r="C157" s="154" t="s">
        <v>1015</v>
      </c>
    </row>
    <row r="158" spans="1:8" x14ac:dyDescent="0.2">
      <c r="A158" s="153" t="s">
        <v>2</v>
      </c>
      <c r="B158" s="155"/>
      <c r="C158" s="154"/>
    </row>
    <row r="159" spans="1:8" x14ac:dyDescent="0.2">
      <c r="A159" s="163" t="s">
        <v>1068</v>
      </c>
      <c r="B159" s="155"/>
      <c r="C159" s="164" t="s">
        <v>1210</v>
      </c>
    </row>
    <row r="160" spans="1:8" x14ac:dyDescent="0.2">
      <c r="A160" s="93" t="s">
        <v>1063</v>
      </c>
      <c r="B160" s="165">
        <v>149888</v>
      </c>
      <c r="C160" s="154" t="s">
        <v>1056</v>
      </c>
      <c r="D160" s="154" t="s">
        <v>1241</v>
      </c>
      <c r="E160" s="93" t="s">
        <v>1056</v>
      </c>
      <c r="F160" s="90" t="s">
        <v>1063</v>
      </c>
      <c r="G160" s="153" t="b">
        <f>C160=E160</f>
        <v>1</v>
      </c>
      <c r="H160" s="153" t="b">
        <f>A160=F160</f>
        <v>1</v>
      </c>
    </row>
    <row r="161" spans="1:8" x14ac:dyDescent="0.2">
      <c r="A161" s="93" t="s">
        <v>1306</v>
      </c>
      <c r="B161" s="155" t="str">
        <f t="shared" ref="B161" si="3">DEC2HEX(HEX2DEC(B160)+4)</f>
        <v>14988C</v>
      </c>
      <c r="C161" s="154" t="s">
        <v>1307</v>
      </c>
      <c r="E161" s="154" t="s">
        <v>1307</v>
      </c>
      <c r="F161" s="93" t="s">
        <v>1306</v>
      </c>
      <c r="G161" s="153" t="b">
        <f t="shared" ref="G161" si="4">C161=E161</f>
        <v>1</v>
      </c>
      <c r="H161" s="153" t="b">
        <f t="shared" ref="H161" si="5">A161=F161</f>
        <v>1</v>
      </c>
    </row>
    <row r="162" spans="1:8" x14ac:dyDescent="0.2">
      <c r="A162" s="158" t="s">
        <v>1243</v>
      </c>
      <c r="B162" s="155" t="str">
        <f t="shared" ref="B162:B224" si="6">DEC2HEX(HEX2DEC(B161)+4)</f>
        <v>149890</v>
      </c>
      <c r="C162" s="154" t="str">
        <f>"beq r17,r6,0x00"&amp;B169</f>
        <v>beq r17,r6,0x001498AC</v>
      </c>
      <c r="D162" s="154" t="str">
        <f>"If Job ID checked = Additional Job ID, skip to 0x"&amp;B169</f>
        <v>If Job ID checked = Additional Job ID, skip to 0x1498AC</v>
      </c>
      <c r="E162" s="93" t="s">
        <v>1244</v>
      </c>
      <c r="F162" s="90" t="s">
        <v>1243</v>
      </c>
      <c r="G162" s="153" t="b">
        <f t="shared" ref="G162:G223" si="7">C162=E162</f>
        <v>1</v>
      </c>
      <c r="H162" s="153" t="b">
        <f t="shared" ref="H162:H223" si="8">A162=F162</f>
        <v>1</v>
      </c>
    </row>
    <row r="163" spans="1:8" x14ac:dyDescent="0.2">
      <c r="A163" s="93" t="s">
        <v>1304</v>
      </c>
      <c r="B163" s="155" t="str">
        <f t="shared" si="6"/>
        <v>149894</v>
      </c>
      <c r="C163" s="154" t="str">
        <f>"addiu r7,r7,0x"&amp;DEC2HEX(HEX2DEC(RIGHT(B268,4))+1)</f>
        <v>addiu r7,r7,0x76CB</v>
      </c>
      <c r="D163" s="154" t="s">
        <v>1189</v>
      </c>
      <c r="E163" s="93" t="s">
        <v>1305</v>
      </c>
      <c r="F163" s="93" t="s">
        <v>1304</v>
      </c>
      <c r="G163" s="153" t="b">
        <f t="shared" si="7"/>
        <v>1</v>
      </c>
      <c r="H163" s="153" t="b">
        <f t="shared" si="8"/>
        <v>1</v>
      </c>
    </row>
    <row r="164" spans="1:8" x14ac:dyDescent="0.2">
      <c r="A164" s="93" t="s">
        <v>1266</v>
      </c>
      <c r="B164" s="155" t="str">
        <f t="shared" si="6"/>
        <v>149898</v>
      </c>
      <c r="C164" s="154" t="s">
        <v>1262</v>
      </c>
      <c r="D164" s="154" t="s">
        <v>1053</v>
      </c>
      <c r="E164" s="93" t="s">
        <v>1262</v>
      </c>
      <c r="F164" s="90" t="s">
        <v>1266</v>
      </c>
      <c r="G164" s="153" t="b">
        <f t="shared" si="7"/>
        <v>1</v>
      </c>
      <c r="H164" s="153" t="b">
        <f t="shared" si="8"/>
        <v>1</v>
      </c>
    </row>
    <row r="165" spans="1:8" x14ac:dyDescent="0.2">
      <c r="A165" s="90" t="s">
        <v>1064</v>
      </c>
      <c r="B165" s="155" t="str">
        <f t="shared" si="6"/>
        <v>14989C</v>
      </c>
      <c r="C165" s="154" t="s">
        <v>1052</v>
      </c>
      <c r="D165" s="154" t="s">
        <v>1058</v>
      </c>
      <c r="E165" s="93" t="s">
        <v>1052</v>
      </c>
      <c r="F165" s="90" t="s">
        <v>1064</v>
      </c>
      <c r="G165" s="153" t="b">
        <f t="shared" si="7"/>
        <v>1</v>
      </c>
      <c r="H165" s="153" t="b">
        <f t="shared" si="8"/>
        <v>1</v>
      </c>
    </row>
    <row r="166" spans="1:8" x14ac:dyDescent="0.2">
      <c r="A166" s="158" t="s">
        <v>1299</v>
      </c>
      <c r="B166" s="155" t="str">
        <f t="shared" si="6"/>
        <v>1498A0</v>
      </c>
      <c r="C166" s="154" t="str">
        <f>"blez r7,0x00"&amp;B245</f>
        <v>blez r7,0x001499DC</v>
      </c>
      <c r="D166" s="154" t="str">
        <f>"If beyond the last line, skip to 0x"&amp;B143&amp;" (skip back to main routine)"</f>
        <v>If beyond the last line, skip to 0x149074 (skip back to main routine)</v>
      </c>
      <c r="E166" s="93" t="s">
        <v>1289</v>
      </c>
      <c r="F166" s="90" t="s">
        <v>1299</v>
      </c>
      <c r="G166" s="153" t="b">
        <f t="shared" si="7"/>
        <v>1</v>
      </c>
      <c r="H166" s="153" t="b">
        <f t="shared" si="8"/>
        <v>1</v>
      </c>
    </row>
    <row r="167" spans="1:8" x14ac:dyDescent="0.2">
      <c r="A167" s="93" t="s">
        <v>28</v>
      </c>
      <c r="B167" s="155" t="str">
        <f t="shared" si="6"/>
        <v>1498A4</v>
      </c>
      <c r="C167" s="154" t="s">
        <v>945</v>
      </c>
      <c r="E167" s="90" t="s">
        <v>945</v>
      </c>
      <c r="F167" s="90" t="s">
        <v>28</v>
      </c>
      <c r="G167" s="153" t="b">
        <f t="shared" si="7"/>
        <v>1</v>
      </c>
      <c r="H167" s="153" t="b">
        <f t="shared" si="8"/>
        <v>1</v>
      </c>
    </row>
    <row r="168" spans="1:8" x14ac:dyDescent="0.2">
      <c r="A168" s="162" t="s">
        <v>1067</v>
      </c>
      <c r="B168" s="155" t="str">
        <f t="shared" si="6"/>
        <v>1498A8</v>
      </c>
      <c r="C168" s="154" t="str">
        <f>"j 0x00"&amp;B160</f>
        <v>j 0x00149888</v>
      </c>
      <c r="D168" s="154" t="s">
        <v>1059</v>
      </c>
      <c r="E168" s="90" t="s">
        <v>1221</v>
      </c>
      <c r="F168" s="90" t="s">
        <v>1067</v>
      </c>
      <c r="G168" s="153" t="b">
        <f t="shared" si="7"/>
        <v>1</v>
      </c>
      <c r="H168" s="153" t="b">
        <f t="shared" si="8"/>
        <v>1</v>
      </c>
    </row>
    <row r="169" spans="1:8" x14ac:dyDescent="0.2">
      <c r="A169" s="93" t="s">
        <v>28</v>
      </c>
      <c r="B169" s="155" t="str">
        <f t="shared" si="6"/>
        <v>1498AC</v>
      </c>
      <c r="C169" s="154" t="s">
        <v>945</v>
      </c>
      <c r="E169" s="93" t="s">
        <v>945</v>
      </c>
      <c r="F169" s="90" t="s">
        <v>28</v>
      </c>
      <c r="G169" s="153" t="b">
        <f t="shared" si="7"/>
        <v>1</v>
      </c>
      <c r="H169" s="153" t="b">
        <f t="shared" si="8"/>
        <v>1</v>
      </c>
    </row>
    <row r="170" spans="1:8" x14ac:dyDescent="0.2">
      <c r="A170" s="93" t="s">
        <v>1092</v>
      </c>
      <c r="B170" s="155" t="str">
        <f t="shared" si="6"/>
        <v>1498B0</v>
      </c>
      <c r="C170" s="154" t="s">
        <v>1085</v>
      </c>
      <c r="D170" s="154" t="s">
        <v>1086</v>
      </c>
      <c r="E170" s="93" t="s">
        <v>1085</v>
      </c>
      <c r="F170" s="90" t="s">
        <v>1092</v>
      </c>
      <c r="G170" s="153" t="b">
        <f t="shared" si="7"/>
        <v>1</v>
      </c>
      <c r="H170" s="153" t="b">
        <f t="shared" si="8"/>
        <v>1</v>
      </c>
    </row>
    <row r="171" spans="1:8" x14ac:dyDescent="0.2">
      <c r="A171" s="93" t="s">
        <v>1125</v>
      </c>
      <c r="B171" s="155" t="str">
        <f t="shared" si="6"/>
        <v>1498B4</v>
      </c>
      <c r="C171" s="154" t="s">
        <v>1119</v>
      </c>
      <c r="D171" s="154" t="s">
        <v>1192</v>
      </c>
      <c r="E171" s="93" t="s">
        <v>1119</v>
      </c>
      <c r="F171" s="90" t="s">
        <v>1125</v>
      </c>
      <c r="G171" s="153" t="b">
        <f t="shared" si="7"/>
        <v>1</v>
      </c>
      <c r="H171" s="153" t="b">
        <f t="shared" si="8"/>
        <v>1</v>
      </c>
    </row>
    <row r="172" spans="1:8" x14ac:dyDescent="0.2">
      <c r="A172" s="93" t="s">
        <v>4</v>
      </c>
      <c r="B172" s="155" t="str">
        <f t="shared" si="6"/>
        <v>1498B8</v>
      </c>
      <c r="C172" s="154" t="s">
        <v>981</v>
      </c>
      <c r="D172" s="154" t="s">
        <v>1060</v>
      </c>
      <c r="E172" s="90" t="s">
        <v>981</v>
      </c>
      <c r="F172" s="90" t="s">
        <v>4</v>
      </c>
      <c r="G172" s="153" t="b">
        <f t="shared" si="7"/>
        <v>1</v>
      </c>
      <c r="H172" s="153" t="b">
        <f t="shared" si="8"/>
        <v>1</v>
      </c>
    </row>
    <row r="173" spans="1:8" x14ac:dyDescent="0.2">
      <c r="A173" s="93" t="s">
        <v>1065</v>
      </c>
      <c r="B173" s="155" t="str">
        <f t="shared" si="6"/>
        <v>1498BC</v>
      </c>
      <c r="C173" s="154" t="s">
        <v>1062</v>
      </c>
      <c r="D173" s="154" t="s">
        <v>1141</v>
      </c>
      <c r="E173" s="93" t="s">
        <v>1062</v>
      </c>
      <c r="F173" s="90" t="s">
        <v>1065</v>
      </c>
      <c r="G173" s="153" t="b">
        <f t="shared" si="7"/>
        <v>1</v>
      </c>
      <c r="H173" s="153" t="b">
        <f t="shared" si="8"/>
        <v>1</v>
      </c>
    </row>
    <row r="174" spans="1:8" x14ac:dyDescent="0.2">
      <c r="A174" s="93" t="s">
        <v>1093</v>
      </c>
      <c r="B174" s="155" t="str">
        <f t="shared" si="6"/>
        <v>1498C0</v>
      </c>
      <c r="C174" s="154" t="s">
        <v>1087</v>
      </c>
      <c r="D174" s="154" t="s">
        <v>1211</v>
      </c>
      <c r="E174" s="93" t="s">
        <v>1087</v>
      </c>
      <c r="F174" s="90" t="s">
        <v>1093</v>
      </c>
      <c r="G174" s="153" t="b">
        <f t="shared" si="7"/>
        <v>1</v>
      </c>
      <c r="H174" s="153" t="b">
        <f t="shared" si="8"/>
        <v>1</v>
      </c>
    </row>
    <row r="175" spans="1:8" x14ac:dyDescent="0.2">
      <c r="A175" s="93" t="s">
        <v>1070</v>
      </c>
      <c r="B175" s="155" t="str">
        <f t="shared" si="6"/>
        <v>1498C4</v>
      </c>
      <c r="C175" s="154" t="s">
        <v>1069</v>
      </c>
      <c r="D175" s="154" t="s">
        <v>1194</v>
      </c>
      <c r="E175" s="90" t="s">
        <v>1069</v>
      </c>
      <c r="F175" s="90" t="s">
        <v>1070</v>
      </c>
      <c r="G175" s="153" t="b">
        <f t="shared" si="7"/>
        <v>1</v>
      </c>
      <c r="H175" s="153" t="b">
        <f t="shared" si="8"/>
        <v>1</v>
      </c>
    </row>
    <row r="176" spans="1:8" x14ac:dyDescent="0.2">
      <c r="A176" s="93" t="s">
        <v>1066</v>
      </c>
      <c r="B176" s="155" t="str">
        <f t="shared" si="6"/>
        <v>1498C8</v>
      </c>
      <c r="C176" s="154" t="s">
        <v>1061</v>
      </c>
      <c r="D176" s="154" t="s">
        <v>1217</v>
      </c>
      <c r="E176" s="90" t="s">
        <v>1061</v>
      </c>
      <c r="F176" s="90" t="s">
        <v>1066</v>
      </c>
      <c r="G176" s="153" t="b">
        <f t="shared" si="7"/>
        <v>1</v>
      </c>
      <c r="H176" s="153" t="b">
        <f t="shared" si="8"/>
        <v>1</v>
      </c>
    </row>
    <row r="177" spans="1:8" x14ac:dyDescent="0.2">
      <c r="A177" s="93" t="s">
        <v>1079</v>
      </c>
      <c r="B177" s="155" t="str">
        <f t="shared" si="6"/>
        <v>1498CC</v>
      </c>
      <c r="C177" s="154" t="s">
        <v>1077</v>
      </c>
      <c r="D177" s="154" t="s">
        <v>1071</v>
      </c>
      <c r="E177" s="93" t="s">
        <v>1077</v>
      </c>
      <c r="F177" s="90" t="s">
        <v>1079</v>
      </c>
      <c r="G177" s="153" t="b">
        <f t="shared" si="7"/>
        <v>1</v>
      </c>
      <c r="H177" s="153" t="b">
        <f t="shared" si="8"/>
        <v>1</v>
      </c>
    </row>
    <row r="178" spans="1:8" x14ac:dyDescent="0.2">
      <c r="A178" s="93" t="s">
        <v>1080</v>
      </c>
      <c r="B178" s="155" t="str">
        <f t="shared" si="6"/>
        <v>1498D0</v>
      </c>
      <c r="C178" s="155" t="s">
        <v>1078</v>
      </c>
      <c r="D178" s="154" t="s">
        <v>1073</v>
      </c>
      <c r="E178" s="90" t="s">
        <v>1078</v>
      </c>
      <c r="F178" s="90" t="s">
        <v>1080</v>
      </c>
      <c r="G178" s="153" t="b">
        <f t="shared" si="7"/>
        <v>1</v>
      </c>
      <c r="H178" s="153" t="b">
        <f t="shared" si="8"/>
        <v>1</v>
      </c>
    </row>
    <row r="179" spans="1:8" x14ac:dyDescent="0.2">
      <c r="A179" s="93" t="s">
        <v>13</v>
      </c>
      <c r="B179" s="155" t="str">
        <f t="shared" si="6"/>
        <v>1498D4</v>
      </c>
      <c r="C179" s="154" t="s">
        <v>1012</v>
      </c>
      <c r="D179" s="154"/>
      <c r="E179" s="90" t="s">
        <v>1012</v>
      </c>
      <c r="F179" s="90" t="s">
        <v>13</v>
      </c>
      <c r="G179" s="153" t="b">
        <f t="shared" si="7"/>
        <v>1</v>
      </c>
      <c r="H179" s="153" t="b">
        <f t="shared" si="8"/>
        <v>1</v>
      </c>
    </row>
    <row r="180" spans="1:8" ht="13.5" thickBot="1" x14ac:dyDescent="0.25">
      <c r="A180" s="93" t="s">
        <v>1281</v>
      </c>
      <c r="B180" s="155" t="str">
        <f t="shared" si="6"/>
        <v>1498D8</v>
      </c>
      <c r="C180" s="154" t="str">
        <f>"beq r17,r21,0x00"&amp;B184</f>
        <v>beq r17,r21,0x001498E8</v>
      </c>
      <c r="D180" s="154" t="s">
        <v>1282</v>
      </c>
      <c r="E180" s="90" t="s">
        <v>1279</v>
      </c>
      <c r="F180" s="90" t="s">
        <v>1281</v>
      </c>
      <c r="G180" s="153" t="b">
        <f t="shared" si="7"/>
        <v>1</v>
      </c>
      <c r="H180" s="153" t="b">
        <f t="shared" si="8"/>
        <v>1</v>
      </c>
    </row>
    <row r="181" spans="1:8" x14ac:dyDescent="0.2">
      <c r="A181" s="182" t="str">
        <f>VLOOKUP('Job Wheel'!$AQ$1,'Job Wheel'!$Z$459:$AA$460,2,0)</f>
        <v>2238C700</v>
      </c>
      <c r="B181" s="155" t="str">
        <f t="shared" si="6"/>
        <v>1498DC</v>
      </c>
      <c r="C181" s="154" t="str">
        <f>IF(A181="00000000","nop","sub r7,r6,r7")</f>
        <v>sub r7,r6,r7</v>
      </c>
      <c r="D181" s="154" t="s">
        <v>1072</v>
      </c>
      <c r="E181" s="90" t="s">
        <v>1222</v>
      </c>
      <c r="F181" s="90" t="s">
        <v>1076</v>
      </c>
      <c r="G181" s="153" t="b">
        <f t="shared" si="7"/>
        <v>1</v>
      </c>
      <c r="H181" s="153" t="b">
        <f t="shared" si="8"/>
        <v>1</v>
      </c>
    </row>
    <row r="182" spans="1:8" x14ac:dyDescent="0.2">
      <c r="A182" s="181" t="str">
        <f>VLOOKUP('Job Wheel'!$AQ$3,'Job Wheel'!$Z$453:$AB$456,2,0)</f>
        <v>2A38F100</v>
      </c>
      <c r="B182" s="155" t="str">
        <f t="shared" si="6"/>
        <v>1498E0</v>
      </c>
      <c r="C182" s="154" t="str">
        <f>IF(A182='Job Wheel'!$AA$453,"sub r7,r7,r17","slt r7,r7,r17")</f>
        <v>slt r7,r7,r17</v>
      </c>
      <c r="D182" s="154" t="s">
        <v>1150</v>
      </c>
      <c r="E182" s="90" t="s">
        <v>1223</v>
      </c>
      <c r="F182" s="90" t="s">
        <v>1126</v>
      </c>
      <c r="G182" s="153" t="b">
        <f t="shared" si="7"/>
        <v>1</v>
      </c>
      <c r="H182" s="153" t="b">
        <f t="shared" si="8"/>
        <v>1</v>
      </c>
    </row>
    <row r="183" spans="1:8" ht="13.5" thickBot="1" x14ac:dyDescent="0.25">
      <c r="A183" s="169" t="str">
        <f>DEC2HEX(ROW(A$245)-ROW(A184))&amp;"00E"&amp;VLOOKUP('Job Wheel'!$AQ$3,'Job Wheel'!$Z$453:$AB$456,3,0)</f>
        <v>3D00E014</v>
      </c>
      <c r="B183" s="155" t="str">
        <f t="shared" si="6"/>
        <v>1498E4</v>
      </c>
      <c r="C183" s="154" t="str">
        <f>IF(RIGHT(A183,2)="10","beq","bne")&amp;" r7,r0,0x00"&amp;B$245</f>
        <v>bne r7,r0,0x001499DC</v>
      </c>
      <c r="D183" s="166" t="str">
        <f>"If First JP check too low, skip to 0x"&amp;B$245&amp;" (skip back to main routine - Total JP req not met)"</f>
        <v>If First JP check too low, skip to 0x1499DC (skip back to main routine - Total JP req not met)</v>
      </c>
      <c r="E183" s="93" t="s">
        <v>1290</v>
      </c>
      <c r="F183" s="90" t="s">
        <v>1300</v>
      </c>
      <c r="G183" s="153" t="b">
        <f t="shared" si="7"/>
        <v>1</v>
      </c>
      <c r="H183" s="153" t="b">
        <f t="shared" si="8"/>
        <v>1</v>
      </c>
    </row>
    <row r="184" spans="1:8" x14ac:dyDescent="0.2">
      <c r="A184" s="93" t="s">
        <v>1124</v>
      </c>
      <c r="B184" s="155" t="str">
        <f t="shared" si="6"/>
        <v>1498E8</v>
      </c>
      <c r="C184" s="154" t="s">
        <v>1118</v>
      </c>
      <c r="D184" s="154" t="s">
        <v>1193</v>
      </c>
      <c r="E184" s="90" t="s">
        <v>1118</v>
      </c>
      <c r="F184" s="90" t="s">
        <v>1124</v>
      </c>
      <c r="G184" s="153" t="b">
        <f t="shared" si="7"/>
        <v>1</v>
      </c>
      <c r="H184" s="153" t="b">
        <f t="shared" si="8"/>
        <v>1</v>
      </c>
    </row>
    <row r="185" spans="1:8" x14ac:dyDescent="0.2">
      <c r="A185" s="93" t="s">
        <v>1080</v>
      </c>
      <c r="B185" s="155" t="str">
        <f t="shared" si="6"/>
        <v>1498EC</v>
      </c>
      <c r="C185" s="154" t="s">
        <v>1078</v>
      </c>
      <c r="D185" s="154" t="s">
        <v>1073</v>
      </c>
      <c r="E185" s="93" t="s">
        <v>1078</v>
      </c>
      <c r="F185" s="90" t="s">
        <v>1080</v>
      </c>
      <c r="G185" s="153" t="b">
        <f t="shared" si="7"/>
        <v>1</v>
      </c>
      <c r="H185" s="153" t="b">
        <f t="shared" si="8"/>
        <v>1</v>
      </c>
    </row>
    <row r="186" spans="1:8" ht="13.5" thickBot="1" x14ac:dyDescent="0.25">
      <c r="A186" s="93" t="s">
        <v>1281</v>
      </c>
      <c r="B186" s="155" t="str">
        <f t="shared" si="6"/>
        <v>1498F0</v>
      </c>
      <c r="C186" s="154" t="str">
        <f>"beq r17,r21,0x00"&amp;B190</f>
        <v>beq r17,r21,0x00149900</v>
      </c>
      <c r="D186" s="154" t="s">
        <v>1283</v>
      </c>
      <c r="E186" s="93" t="s">
        <v>1280</v>
      </c>
      <c r="F186" s="90" t="s">
        <v>1281</v>
      </c>
      <c r="G186" s="153" t="b">
        <f t="shared" si="7"/>
        <v>1</v>
      </c>
      <c r="H186" s="153" t="b">
        <f t="shared" si="8"/>
        <v>1</v>
      </c>
    </row>
    <row r="187" spans="1:8" x14ac:dyDescent="0.2">
      <c r="A187" s="182" t="str">
        <f>VLOOKUP('Job Wheel'!$AR$1,'Job Wheel'!$Z$459:$AA$460,2,0)</f>
        <v>2238C700</v>
      </c>
      <c r="B187" s="155" t="str">
        <f t="shared" si="6"/>
        <v>1498F4</v>
      </c>
      <c r="C187" s="154" t="str">
        <f>IF(A187="00000000","nop","sub r7,r6,r7")</f>
        <v>sub r7,r6,r7</v>
      </c>
      <c r="D187" s="154" t="s">
        <v>1072</v>
      </c>
      <c r="E187" s="93" t="s">
        <v>1222</v>
      </c>
      <c r="F187" s="90" t="s">
        <v>1076</v>
      </c>
      <c r="G187" s="153" t="b">
        <f t="shared" si="7"/>
        <v>1</v>
      </c>
      <c r="H187" s="153" t="b">
        <f t="shared" si="8"/>
        <v>1</v>
      </c>
    </row>
    <row r="188" spans="1:8" x14ac:dyDescent="0.2">
      <c r="A188" s="181" t="str">
        <f>VLOOKUP('Job Wheel'!$AR$3,'Job Wheel'!$Z$453:$AB$456,2,0)</f>
        <v>2A38F100</v>
      </c>
      <c r="B188" s="155" t="str">
        <f t="shared" si="6"/>
        <v>1498F8</v>
      </c>
      <c r="C188" s="154" t="str">
        <f>IF(A188='Job Wheel'!$AA$453,"sub r7,r7,r17","slt r7,r7,r17")</f>
        <v>slt r7,r7,r17</v>
      </c>
      <c r="D188" s="154" t="s">
        <v>1082</v>
      </c>
      <c r="E188" s="93" t="s">
        <v>1223</v>
      </c>
      <c r="F188" s="90" t="s">
        <v>1126</v>
      </c>
      <c r="G188" s="153" t="b">
        <f t="shared" si="7"/>
        <v>1</v>
      </c>
      <c r="H188" s="153" t="b">
        <f t="shared" si="8"/>
        <v>1</v>
      </c>
    </row>
    <row r="189" spans="1:8" ht="13.5" thickBot="1" x14ac:dyDescent="0.25">
      <c r="A189" s="169" t="str">
        <f>DEC2HEX(ROW(A$245)-ROW(A190))&amp;"00E"&amp;VLOOKUP('Job Wheel'!$AR$3,'Job Wheel'!$Z$453:$AB$456,3,0)</f>
        <v>3700E010</v>
      </c>
      <c r="B189" s="155" t="str">
        <f t="shared" si="6"/>
        <v>1498FC</v>
      </c>
      <c r="C189" s="154" t="str">
        <f>IF(RIGHT(A189,2)="10","beq","bne")&amp;" r7,r0,0x00"&amp;B$245</f>
        <v>beq r7,r0,0x001499DC</v>
      </c>
      <c r="D189" s="153" t="str">
        <f>"If Second JP check too low, skip to 0x"&amp;B$245&amp;" (skip back to main routine - Spent JP req not met)"</f>
        <v>If Second JP check too low, skip to 0x1499DC (skip back to main routine - Spent JP req not met)</v>
      </c>
      <c r="E189" s="93" t="s">
        <v>1291</v>
      </c>
      <c r="F189" s="90" t="s">
        <v>1301</v>
      </c>
      <c r="G189" s="153" t="b">
        <f t="shared" si="7"/>
        <v>1</v>
      </c>
      <c r="H189" s="153" t="b">
        <f t="shared" si="8"/>
        <v>1</v>
      </c>
    </row>
    <row r="190" spans="1:8" x14ac:dyDescent="0.2">
      <c r="A190" s="229" t="s">
        <v>1206</v>
      </c>
      <c r="B190" s="155" t="str">
        <f t="shared" si="6"/>
        <v>149900</v>
      </c>
      <c r="C190" s="154" t="s">
        <v>1195</v>
      </c>
      <c r="D190" s="154" t="s">
        <v>1214</v>
      </c>
      <c r="E190" s="93" t="s">
        <v>1195</v>
      </c>
      <c r="F190" s="90" t="s">
        <v>1206</v>
      </c>
      <c r="G190" s="153" t="b">
        <f t="shared" si="7"/>
        <v>1</v>
      </c>
      <c r="H190" s="153" t="b">
        <f t="shared" si="8"/>
        <v>1</v>
      </c>
    </row>
    <row r="191" spans="1:8" x14ac:dyDescent="0.2">
      <c r="A191" s="229" t="s">
        <v>1267</v>
      </c>
      <c r="B191" s="155" t="str">
        <f t="shared" si="6"/>
        <v>149904</v>
      </c>
      <c r="C191" s="154" t="s">
        <v>1261</v>
      </c>
      <c r="D191" s="154" t="s">
        <v>1233</v>
      </c>
      <c r="E191" s="93" t="s">
        <v>1261</v>
      </c>
      <c r="F191" s="90" t="s">
        <v>1267</v>
      </c>
      <c r="G191" s="153" t="b">
        <f t="shared" si="7"/>
        <v>1</v>
      </c>
      <c r="H191" s="153" t="b">
        <f t="shared" si="8"/>
        <v>1</v>
      </c>
    </row>
    <row r="192" spans="1:8" x14ac:dyDescent="0.2">
      <c r="A192" s="229" t="s">
        <v>1092</v>
      </c>
      <c r="B192" s="155" t="str">
        <f t="shared" si="6"/>
        <v>149908</v>
      </c>
      <c r="C192" s="154" t="s">
        <v>1085</v>
      </c>
      <c r="D192" s="154" t="s">
        <v>1086</v>
      </c>
      <c r="E192" s="93" t="s">
        <v>1085</v>
      </c>
      <c r="F192" s="90" t="s">
        <v>1092</v>
      </c>
      <c r="G192" s="153" t="b">
        <f t="shared" si="7"/>
        <v>1</v>
      </c>
      <c r="H192" s="153" t="b">
        <f t="shared" si="8"/>
        <v>1</v>
      </c>
    </row>
    <row r="193" spans="1:8" x14ac:dyDescent="0.2">
      <c r="A193" s="90" t="s">
        <v>1065</v>
      </c>
      <c r="B193" s="155" t="str">
        <f t="shared" si="6"/>
        <v>14990C</v>
      </c>
      <c r="C193" s="154" t="s">
        <v>1062</v>
      </c>
      <c r="D193" s="154" t="s">
        <v>1141</v>
      </c>
      <c r="E193" s="93" t="s">
        <v>1062</v>
      </c>
      <c r="F193" s="90" t="s">
        <v>1065</v>
      </c>
      <c r="G193" s="153" t="b">
        <f t="shared" si="7"/>
        <v>1</v>
      </c>
      <c r="H193" s="153" t="b">
        <f t="shared" si="8"/>
        <v>1</v>
      </c>
    </row>
    <row r="194" spans="1:8" x14ac:dyDescent="0.2">
      <c r="A194" s="90" t="s">
        <v>1093</v>
      </c>
      <c r="B194" s="155" t="str">
        <f t="shared" si="6"/>
        <v>149910</v>
      </c>
      <c r="C194" s="154" t="s">
        <v>1087</v>
      </c>
      <c r="D194" s="154" t="s">
        <v>1211</v>
      </c>
      <c r="E194" s="93" t="s">
        <v>1087</v>
      </c>
      <c r="F194" s="90" t="s">
        <v>1093</v>
      </c>
      <c r="G194" s="153" t="b">
        <f t="shared" si="7"/>
        <v>1</v>
      </c>
      <c r="H194" s="153" t="b">
        <f t="shared" si="8"/>
        <v>1</v>
      </c>
    </row>
    <row r="195" spans="1:8" x14ac:dyDescent="0.2">
      <c r="A195" s="90" t="s">
        <v>1066</v>
      </c>
      <c r="B195" s="155" t="str">
        <f t="shared" si="6"/>
        <v>149914</v>
      </c>
      <c r="C195" s="154" t="s">
        <v>1061</v>
      </c>
      <c r="D195" s="154" t="s">
        <v>1218</v>
      </c>
      <c r="E195" s="93" t="s">
        <v>1061</v>
      </c>
      <c r="F195" s="90" t="s">
        <v>1066</v>
      </c>
      <c r="G195" s="153" t="b">
        <f t="shared" si="7"/>
        <v>1</v>
      </c>
      <c r="H195" s="153" t="b">
        <f t="shared" si="8"/>
        <v>1</v>
      </c>
    </row>
    <row r="196" spans="1:8" x14ac:dyDescent="0.2">
      <c r="A196" s="158" t="s">
        <v>1302</v>
      </c>
      <c r="B196" s="155" t="str">
        <f t="shared" si="6"/>
        <v>149918</v>
      </c>
      <c r="C196" s="154" t="str">
        <f>"bne r7,r0,0x00"&amp;B211</f>
        <v>bne r7,r0,0x00149954</v>
      </c>
      <c r="D196" s="154" t="s">
        <v>1232</v>
      </c>
      <c r="E196" s="93" t="s">
        <v>1292</v>
      </c>
      <c r="F196" s="90" t="s">
        <v>1302</v>
      </c>
      <c r="G196" s="153" t="b">
        <f t="shared" si="7"/>
        <v>1</v>
      </c>
      <c r="H196" s="153" t="b">
        <f t="shared" si="8"/>
        <v>1</v>
      </c>
    </row>
    <row r="197" spans="1:8" x14ac:dyDescent="0.2">
      <c r="A197" s="229" t="s">
        <v>1207</v>
      </c>
      <c r="B197" s="155" t="str">
        <f t="shared" si="6"/>
        <v>14991C</v>
      </c>
      <c r="C197" s="154" t="s">
        <v>1196</v>
      </c>
      <c r="D197" s="154" t="s">
        <v>1203</v>
      </c>
      <c r="E197" s="93" t="s">
        <v>1196</v>
      </c>
      <c r="F197" s="90" t="s">
        <v>1207</v>
      </c>
      <c r="G197" s="153" t="b">
        <f t="shared" si="7"/>
        <v>1</v>
      </c>
      <c r="H197" s="153" t="b">
        <f t="shared" si="8"/>
        <v>1</v>
      </c>
    </row>
    <row r="198" spans="1:8" ht="13.5" thickBot="1" x14ac:dyDescent="0.25">
      <c r="A198" s="93" t="s">
        <v>28</v>
      </c>
      <c r="B198" s="155" t="str">
        <f t="shared" si="6"/>
        <v>149920</v>
      </c>
      <c r="C198" s="154" t="s">
        <v>945</v>
      </c>
      <c r="D198" s="154"/>
      <c r="E198" s="93" t="s">
        <v>945</v>
      </c>
      <c r="F198" s="90" t="s">
        <v>28</v>
      </c>
      <c r="G198" s="153" t="b">
        <f t="shared" si="7"/>
        <v>1</v>
      </c>
      <c r="H198" s="153" t="b">
        <f t="shared" si="8"/>
        <v>1</v>
      </c>
    </row>
    <row r="199" spans="1:8" x14ac:dyDescent="0.2">
      <c r="A199" s="182" t="str">
        <f>IF('Job Wheel'!$AS$2="Minimum Requirement","2A38F100","00000000")</f>
        <v>2A38F100</v>
      </c>
      <c r="B199" s="155" t="str">
        <f t="shared" si="6"/>
        <v>149924</v>
      </c>
      <c r="C199" s="154" t="str">
        <f>IF('Job Wheel'!$AS$2="Minimum Requirement","slt r7,r7,r17","nop")</f>
        <v>slt r7,r7,r17</v>
      </c>
      <c r="D199" s="154"/>
      <c r="E199" s="93" t="s">
        <v>1223</v>
      </c>
      <c r="F199" s="90" t="s">
        <v>1126</v>
      </c>
      <c r="G199" s="153" t="b">
        <f t="shared" si="7"/>
        <v>1</v>
      </c>
      <c r="H199" s="153" t="b">
        <f t="shared" si="8"/>
        <v>1</v>
      </c>
    </row>
    <row r="200" spans="1:8" ht="13.5" thickBot="1" x14ac:dyDescent="0.25">
      <c r="A200" s="169" t="str">
        <f>DEC2HEX(ROW(A$245)-ROW(A201))&amp;"00"&amp;IF('Job Wheel'!$AS$2="Minimum Requirement","E014","F110")</f>
        <v>2C00E014</v>
      </c>
      <c r="B200" s="155" t="str">
        <f t="shared" si="6"/>
        <v>149928</v>
      </c>
      <c r="C200" s="154" t="str">
        <f>IF('Job Wheel'!$AS$2="Minimum Requirement","bne r7,r0","beq r7,r17")&amp;",0x00"&amp;B$245</f>
        <v>bne r7,r0,0x001499DC</v>
      </c>
      <c r="D200" s="153" t="str">
        <f>"If A1-8 fails, skip to 0x"&amp;B$245&amp;" (skip back to main routine - Spent JP req not met)"</f>
        <v>If A1-8 fails, skip to 0x1499DC (skip back to main routine - Spent JP req not met)</v>
      </c>
      <c r="E200" s="93" t="s">
        <v>1290</v>
      </c>
      <c r="F200" s="90" t="s">
        <v>1268</v>
      </c>
      <c r="G200" s="153" t="b">
        <f t="shared" si="7"/>
        <v>1</v>
      </c>
      <c r="H200" s="153" t="b">
        <f t="shared" si="8"/>
        <v>1</v>
      </c>
    </row>
    <row r="201" spans="1:8" x14ac:dyDescent="0.2">
      <c r="A201" s="229" t="s">
        <v>1208</v>
      </c>
      <c r="B201" s="155" t="str">
        <f t="shared" si="6"/>
        <v>14992C</v>
      </c>
      <c r="C201" s="154" t="s">
        <v>1197</v>
      </c>
      <c r="D201" s="154" t="s">
        <v>1213</v>
      </c>
      <c r="E201" s="93" t="s">
        <v>1197</v>
      </c>
      <c r="F201" s="90" t="s">
        <v>1208</v>
      </c>
      <c r="G201" s="153" t="b">
        <f t="shared" si="7"/>
        <v>1</v>
      </c>
      <c r="H201" s="153" t="b">
        <f t="shared" si="8"/>
        <v>1</v>
      </c>
    </row>
    <row r="202" spans="1:8" x14ac:dyDescent="0.2">
      <c r="A202" s="229" t="s">
        <v>1209</v>
      </c>
      <c r="B202" s="155" t="str">
        <f t="shared" si="6"/>
        <v>149930</v>
      </c>
      <c r="C202" s="154" t="s">
        <v>1199</v>
      </c>
      <c r="D202" s="154" t="s">
        <v>1201</v>
      </c>
      <c r="E202" s="93" t="s">
        <v>1199</v>
      </c>
      <c r="F202" s="90" t="s">
        <v>1209</v>
      </c>
      <c r="G202" s="153" t="b">
        <f t="shared" si="7"/>
        <v>1</v>
      </c>
      <c r="H202" s="153" t="b">
        <f t="shared" si="8"/>
        <v>1</v>
      </c>
    </row>
    <row r="203" spans="1:8" ht="13.5" thickBot="1" x14ac:dyDescent="0.25">
      <c r="A203" s="93" t="s">
        <v>28</v>
      </c>
      <c r="B203" s="155" t="str">
        <f t="shared" si="6"/>
        <v>149934</v>
      </c>
      <c r="C203" s="154" t="s">
        <v>945</v>
      </c>
      <c r="E203" s="93" t="s">
        <v>945</v>
      </c>
      <c r="F203" s="90" t="s">
        <v>28</v>
      </c>
      <c r="G203" s="153" t="b">
        <f t="shared" si="7"/>
        <v>1</v>
      </c>
      <c r="H203" s="153" t="b">
        <f t="shared" si="8"/>
        <v>1</v>
      </c>
    </row>
    <row r="204" spans="1:8" x14ac:dyDescent="0.2">
      <c r="A204" s="182" t="str">
        <f>IF('Job Wheel'!$AS$2="Minimum Requirement","2A38F100","00000000")</f>
        <v>2A38F100</v>
      </c>
      <c r="B204" s="155" t="str">
        <f t="shared" si="6"/>
        <v>149938</v>
      </c>
      <c r="C204" s="154" t="str">
        <f>IF('Job Wheel'!$AS$2="Minimum Requirement","slt r7,r7,r17","nop")</f>
        <v>slt r7,r7,r17</v>
      </c>
      <c r="E204" s="93" t="s">
        <v>1223</v>
      </c>
      <c r="F204" s="90" t="s">
        <v>1126</v>
      </c>
      <c r="G204" s="153" t="b">
        <f t="shared" si="7"/>
        <v>1</v>
      </c>
      <c r="H204" s="153" t="b">
        <f t="shared" si="8"/>
        <v>1</v>
      </c>
    </row>
    <row r="205" spans="1:8" ht="13.5" thickBot="1" x14ac:dyDescent="0.25">
      <c r="A205" s="169" t="str">
        <f>DEC2HEX(ROW(A$245)-ROW(A206))&amp;"00"&amp;IF('Job Wheel'!$AS$2="Minimum Requirement","E014","F110")</f>
        <v>2700E014</v>
      </c>
      <c r="B205" s="155" t="str">
        <f t="shared" si="6"/>
        <v>14993C</v>
      </c>
      <c r="C205" s="154" t="str">
        <f>IF('Job Wheel'!$AS$2="Minimum Requirement","bne r7,r0","beq r7,r17")&amp;",0x00"&amp;B$245</f>
        <v>bne r7,r0,0x001499DC</v>
      </c>
      <c r="D205" s="153" t="str">
        <f>"If A9-16 fails, skip to 0x"&amp;B$245&amp;" (skip back to main routine - Spent JP req not met)"</f>
        <v>If A9-16 fails, skip to 0x1499DC (skip back to main routine - Spent JP req not met)</v>
      </c>
      <c r="E205" s="93" t="s">
        <v>1290</v>
      </c>
      <c r="F205" s="90" t="s">
        <v>1269</v>
      </c>
      <c r="G205" s="153" t="b">
        <f t="shared" si="7"/>
        <v>1</v>
      </c>
      <c r="H205" s="153" t="b">
        <f t="shared" si="8"/>
        <v>1</v>
      </c>
    </row>
    <row r="206" spans="1:8" x14ac:dyDescent="0.2">
      <c r="A206" s="229" t="s">
        <v>1205</v>
      </c>
      <c r="B206" s="155" t="str">
        <f t="shared" si="6"/>
        <v>149940</v>
      </c>
      <c r="C206" s="154" t="s">
        <v>1198</v>
      </c>
      <c r="D206" s="154" t="s">
        <v>1212</v>
      </c>
      <c r="E206" s="93" t="s">
        <v>1198</v>
      </c>
      <c r="F206" s="90" t="s">
        <v>1205</v>
      </c>
      <c r="G206" s="153" t="b">
        <f t="shared" si="7"/>
        <v>1</v>
      </c>
      <c r="H206" s="153" t="b">
        <f t="shared" si="8"/>
        <v>1</v>
      </c>
    </row>
    <row r="207" spans="1:8" x14ac:dyDescent="0.2">
      <c r="A207" s="229" t="s">
        <v>1204</v>
      </c>
      <c r="B207" s="155" t="str">
        <f t="shared" si="6"/>
        <v>149944</v>
      </c>
      <c r="C207" s="154" t="s">
        <v>1200</v>
      </c>
      <c r="D207" s="154" t="s">
        <v>1202</v>
      </c>
      <c r="E207" s="93" t="s">
        <v>1200</v>
      </c>
      <c r="F207" s="90" t="s">
        <v>1204</v>
      </c>
      <c r="G207" s="153" t="b">
        <f t="shared" si="7"/>
        <v>1</v>
      </c>
      <c r="H207" s="153" t="b">
        <f t="shared" si="8"/>
        <v>1</v>
      </c>
    </row>
    <row r="208" spans="1:8" ht="13.5" thickBot="1" x14ac:dyDescent="0.25">
      <c r="A208" s="93" t="s">
        <v>28</v>
      </c>
      <c r="B208" s="155" t="str">
        <f t="shared" si="6"/>
        <v>149948</v>
      </c>
      <c r="C208" s="154" t="s">
        <v>945</v>
      </c>
      <c r="E208" s="93" t="s">
        <v>945</v>
      </c>
      <c r="F208" s="90" t="s">
        <v>28</v>
      </c>
      <c r="G208" s="153" t="b">
        <f t="shared" si="7"/>
        <v>1</v>
      </c>
      <c r="H208" s="153" t="b">
        <f t="shared" si="8"/>
        <v>1</v>
      </c>
    </row>
    <row r="209" spans="1:8" x14ac:dyDescent="0.2">
      <c r="A209" s="182" t="str">
        <f>IF('Job Wheel'!$AS$2="Minimum Requirement","2A38F100","00000000")</f>
        <v>2A38F100</v>
      </c>
      <c r="B209" s="155" t="str">
        <f t="shared" si="6"/>
        <v>14994C</v>
      </c>
      <c r="C209" s="154" t="str">
        <f>IF('Job Wheel'!$AS$2="Minimum Requirement","slt r7,r7,r17","nop")</f>
        <v>slt r7,r7,r17</v>
      </c>
      <c r="E209" s="93" t="s">
        <v>1223</v>
      </c>
      <c r="F209" s="90" t="s">
        <v>1126</v>
      </c>
      <c r="G209" s="153" t="b">
        <f t="shared" si="7"/>
        <v>1</v>
      </c>
      <c r="H209" s="153" t="b">
        <f t="shared" si="8"/>
        <v>1</v>
      </c>
    </row>
    <row r="210" spans="1:8" ht="13.5" thickBot="1" x14ac:dyDescent="0.25">
      <c r="A210" s="169" t="str">
        <f>DEC2HEX(ROW(A$245)-ROW(A211))&amp;"00"&amp;IF('Job Wheel'!$AS$2="Minimum Requirement","E014","F110")</f>
        <v>2200E014</v>
      </c>
      <c r="B210" s="155" t="str">
        <f t="shared" si="6"/>
        <v>149950</v>
      </c>
      <c r="C210" s="154" t="str">
        <f>IF('Job Wheel'!$AS$2="Minimum Requirement","bne r7,r0","beq r7,r17")&amp;",0x00"&amp;B$245</f>
        <v>bne r7,r0,0x001499DC</v>
      </c>
      <c r="D210" s="153" t="str">
        <f>"If RSM1-6 fails, skip to 0x"&amp;B$245&amp;" (skip back to main routine - Spent JP req not met)"</f>
        <v>If RSM1-6 fails, skip to 0x1499DC (skip back to main routine - Spent JP req not met)</v>
      </c>
      <c r="E210" s="93" t="s">
        <v>1290</v>
      </c>
      <c r="F210" s="90" t="s">
        <v>1270</v>
      </c>
      <c r="G210" s="153" t="b">
        <f t="shared" si="7"/>
        <v>1</v>
      </c>
      <c r="H210" s="153" t="b">
        <f t="shared" si="8"/>
        <v>1</v>
      </c>
    </row>
    <row r="211" spans="1:8" x14ac:dyDescent="0.2">
      <c r="A211" s="93" t="s">
        <v>1191</v>
      </c>
      <c r="B211" s="155" t="str">
        <f t="shared" si="6"/>
        <v>149954</v>
      </c>
      <c r="C211" s="154" t="s">
        <v>1190</v>
      </c>
      <c r="D211" s="154" t="s">
        <v>1246</v>
      </c>
      <c r="E211" s="93" t="s">
        <v>1190</v>
      </c>
      <c r="F211" s="90" t="s">
        <v>1191</v>
      </c>
      <c r="G211" s="153" t="b">
        <f t="shared" si="7"/>
        <v>1</v>
      </c>
      <c r="H211" s="153" t="b">
        <f t="shared" si="8"/>
        <v>1</v>
      </c>
    </row>
    <row r="212" spans="1:8" x14ac:dyDescent="0.2">
      <c r="A212" s="93" t="s">
        <v>1127</v>
      </c>
      <c r="B212" s="155" t="str">
        <f t="shared" si="6"/>
        <v>149958</v>
      </c>
      <c r="C212" s="154" t="s">
        <v>1120</v>
      </c>
      <c r="D212" s="154" t="s">
        <v>1121</v>
      </c>
      <c r="E212" s="93" t="s">
        <v>1120</v>
      </c>
      <c r="F212" s="90" t="s">
        <v>1127</v>
      </c>
      <c r="G212" s="153" t="b">
        <f t="shared" si="7"/>
        <v>1</v>
      </c>
      <c r="H212" s="153" t="b">
        <f t="shared" si="8"/>
        <v>1</v>
      </c>
    </row>
    <row r="213" spans="1:8" x14ac:dyDescent="0.2">
      <c r="A213" s="158" t="s">
        <v>1249</v>
      </c>
      <c r="B213" s="155" t="str">
        <f t="shared" si="6"/>
        <v>14995C</v>
      </c>
      <c r="C213" s="154" t="str">
        <f>"beq r6,r0,0x00"&amp;B227</f>
        <v>beq r6,r0,0x00149994</v>
      </c>
      <c r="D213" s="154" t="str">
        <f>"If Replace Job disabled, skip to 0x"&amp;B227&amp;" (storing Job ID on Job Wheel)"</f>
        <v>If Replace Job disabled, skip to 0x149994 (storing Job ID on Job Wheel)</v>
      </c>
      <c r="E213" s="93" t="s">
        <v>1293</v>
      </c>
      <c r="F213" s="90" t="s">
        <v>1249</v>
      </c>
      <c r="G213" s="153" t="b">
        <f t="shared" si="7"/>
        <v>1</v>
      </c>
      <c r="H213" s="153" t="b">
        <f t="shared" si="8"/>
        <v>1</v>
      </c>
    </row>
    <row r="214" spans="1:8" x14ac:dyDescent="0.2">
      <c r="A214" s="93" t="s">
        <v>1242</v>
      </c>
      <c r="B214" s="155" t="str">
        <f t="shared" si="6"/>
        <v>149960</v>
      </c>
      <c r="C214" s="154" t="s">
        <v>1237</v>
      </c>
      <c r="D214" s="154" t="s">
        <v>1238</v>
      </c>
      <c r="E214" s="93" t="s">
        <v>1237</v>
      </c>
      <c r="F214" s="90" t="s">
        <v>1242</v>
      </c>
      <c r="G214" s="153" t="b">
        <f t="shared" si="7"/>
        <v>1</v>
      </c>
      <c r="H214" s="153" t="b">
        <f t="shared" si="8"/>
        <v>1</v>
      </c>
    </row>
    <row r="215" spans="1:8" x14ac:dyDescent="0.2">
      <c r="A215" s="93" t="s">
        <v>1250</v>
      </c>
      <c r="B215" s="155" t="str">
        <f t="shared" si="6"/>
        <v>149964</v>
      </c>
      <c r="C215" s="154" t="s">
        <v>1247</v>
      </c>
      <c r="D215" s="154" t="s">
        <v>1248</v>
      </c>
      <c r="E215" s="93" t="s">
        <v>1247</v>
      </c>
      <c r="F215" s="90" t="s">
        <v>1250</v>
      </c>
      <c r="G215" s="153" t="b">
        <f t="shared" si="7"/>
        <v>1</v>
      </c>
      <c r="H215" s="153" t="b">
        <f t="shared" si="8"/>
        <v>1</v>
      </c>
    </row>
    <row r="216" spans="1:8" x14ac:dyDescent="0.2">
      <c r="A216" s="93" t="s">
        <v>1094</v>
      </c>
      <c r="B216" s="155" t="str">
        <f t="shared" si="6"/>
        <v>149968</v>
      </c>
      <c r="C216" s="154" t="s">
        <v>1091</v>
      </c>
      <c r="D216" s="154" t="s">
        <v>1084</v>
      </c>
      <c r="E216" s="93" t="s">
        <v>1091</v>
      </c>
      <c r="F216" s="90" t="s">
        <v>1094</v>
      </c>
      <c r="G216" s="153" t="b">
        <f t="shared" si="7"/>
        <v>1</v>
      </c>
      <c r="H216" s="153" t="b">
        <f t="shared" si="8"/>
        <v>1</v>
      </c>
    </row>
    <row r="217" spans="1:8" x14ac:dyDescent="0.2">
      <c r="A217" s="93" t="s">
        <v>1271</v>
      </c>
      <c r="B217" s="155" t="str">
        <f t="shared" si="6"/>
        <v>14996C</v>
      </c>
      <c r="C217" s="154" t="s">
        <v>1264</v>
      </c>
      <c r="D217" s="154" t="s">
        <v>1239</v>
      </c>
      <c r="E217" s="93" t="s">
        <v>1264</v>
      </c>
      <c r="F217" s="90" t="s">
        <v>1271</v>
      </c>
      <c r="G217" s="153" t="b">
        <f t="shared" si="7"/>
        <v>1</v>
      </c>
      <c r="H217" s="153" t="b">
        <f t="shared" si="8"/>
        <v>1</v>
      </c>
    </row>
    <row r="218" spans="1:8" x14ac:dyDescent="0.2">
      <c r="A218" s="93" t="s">
        <v>1095</v>
      </c>
      <c r="B218" s="155" t="str">
        <f t="shared" si="6"/>
        <v>149970</v>
      </c>
      <c r="C218" s="154" t="s">
        <v>1083</v>
      </c>
      <c r="D218" s="154" t="s">
        <v>1240</v>
      </c>
      <c r="E218" s="93" t="s">
        <v>1083</v>
      </c>
      <c r="F218" s="90" t="s">
        <v>1095</v>
      </c>
      <c r="G218" s="153" t="b">
        <f t="shared" si="7"/>
        <v>1</v>
      </c>
      <c r="H218" s="153" t="b">
        <f t="shared" si="8"/>
        <v>1</v>
      </c>
    </row>
    <row r="219" spans="1:8" x14ac:dyDescent="0.2">
      <c r="A219" s="158" t="s">
        <v>1130</v>
      </c>
      <c r="B219" s="155" t="str">
        <f t="shared" si="6"/>
        <v>149974</v>
      </c>
      <c r="C219" s="154" t="str">
        <f>"beq r7,r0,0x00"&amp;B227</f>
        <v>beq r7,r0,0x00149994</v>
      </c>
      <c r="D219" s="154" t="str">
        <f>"If r6 has caught up with r2 (current slot on Job Wheel), skip to 0x"&amp;B227&amp;" (Store Job ID on Job Wheel)"</f>
        <v>If r6 has caught up with r2 (current slot on Job Wheel), skip to 0x149994 (Store Job ID on Job Wheel)</v>
      </c>
      <c r="E219" s="93" t="s">
        <v>1294</v>
      </c>
      <c r="F219" s="90" t="s">
        <v>1130</v>
      </c>
      <c r="G219" s="153" t="b">
        <f t="shared" si="7"/>
        <v>1</v>
      </c>
      <c r="H219" s="153" t="b">
        <f t="shared" si="8"/>
        <v>1</v>
      </c>
    </row>
    <row r="220" spans="1:8" x14ac:dyDescent="0.2">
      <c r="A220" s="93" t="s">
        <v>28</v>
      </c>
      <c r="B220" s="155" t="str">
        <f t="shared" si="6"/>
        <v>149978</v>
      </c>
      <c r="C220" s="154" t="s">
        <v>945</v>
      </c>
      <c r="D220" s="154" t="s">
        <v>1017</v>
      </c>
      <c r="E220" s="93" t="s">
        <v>945</v>
      </c>
      <c r="F220" s="90" t="s">
        <v>28</v>
      </c>
      <c r="G220" s="153" t="b">
        <f t="shared" si="7"/>
        <v>1</v>
      </c>
      <c r="H220" s="153" t="b">
        <f t="shared" si="8"/>
        <v>1</v>
      </c>
    </row>
    <row r="221" spans="1:8" x14ac:dyDescent="0.2">
      <c r="A221" s="93" t="s">
        <v>1096</v>
      </c>
      <c r="B221" s="155" t="str">
        <f t="shared" si="6"/>
        <v>14997C</v>
      </c>
      <c r="C221" s="154" t="s">
        <v>1088</v>
      </c>
      <c r="D221" s="154" t="s">
        <v>1089</v>
      </c>
      <c r="E221" s="93" t="s">
        <v>1088</v>
      </c>
      <c r="F221" s="90" t="s">
        <v>1096</v>
      </c>
      <c r="G221" s="153" t="b">
        <f t="shared" si="7"/>
        <v>1</v>
      </c>
      <c r="H221" s="153" t="b">
        <f t="shared" si="8"/>
        <v>1</v>
      </c>
    </row>
    <row r="222" spans="1:8" x14ac:dyDescent="0.2">
      <c r="A222" s="93" t="s">
        <v>28</v>
      </c>
      <c r="B222" s="155" t="str">
        <f t="shared" si="6"/>
        <v>149980</v>
      </c>
      <c r="C222" s="154" t="s">
        <v>945</v>
      </c>
      <c r="D222" s="154"/>
      <c r="E222" s="93" t="s">
        <v>945</v>
      </c>
      <c r="F222" s="90" t="s">
        <v>28</v>
      </c>
      <c r="G222" s="153" t="b">
        <f t="shared" si="7"/>
        <v>1</v>
      </c>
      <c r="H222" s="153" t="b">
        <f t="shared" si="8"/>
        <v>1</v>
      </c>
    </row>
    <row r="223" spans="1:8" x14ac:dyDescent="0.2">
      <c r="A223" s="158" t="s">
        <v>1098</v>
      </c>
      <c r="B223" s="155" t="str">
        <f t="shared" si="6"/>
        <v>149984</v>
      </c>
      <c r="C223" s="154" t="str">
        <f>"beq r7,r21,0x00"&amp;B229</f>
        <v>beq r7,r21,0x0014999C</v>
      </c>
      <c r="D223" s="154" t="str">
        <f>"If Job ID to replace = Replace Job ID, skip to 0x"&amp;B229&amp;" (Store Job ID but replaces existing Job ID on Job Wheel instead)"</f>
        <v>If Job ID to replace = Replace Job ID, skip to 0x14999C (Store Job ID but replaces existing Job ID on Job Wheel instead)</v>
      </c>
      <c r="E223" s="93" t="s">
        <v>1295</v>
      </c>
      <c r="F223" s="90" t="s">
        <v>1098</v>
      </c>
      <c r="G223" s="153" t="b">
        <f t="shared" si="7"/>
        <v>1</v>
      </c>
      <c r="H223" s="153" t="b">
        <f t="shared" si="8"/>
        <v>1</v>
      </c>
    </row>
    <row r="224" spans="1:8" x14ac:dyDescent="0.2">
      <c r="A224" s="93" t="s">
        <v>1128</v>
      </c>
      <c r="B224" s="155" t="str">
        <f t="shared" si="6"/>
        <v>149988</v>
      </c>
      <c r="C224" s="154" t="s">
        <v>1122</v>
      </c>
      <c r="D224" s="154" t="s">
        <v>1153</v>
      </c>
      <c r="E224" s="93" t="s">
        <v>1122</v>
      </c>
      <c r="F224" s="90" t="s">
        <v>1128</v>
      </c>
      <c r="G224" s="153" t="b">
        <f t="shared" ref="G224:G246" si="9">C224=E224</f>
        <v>1</v>
      </c>
      <c r="H224" s="153" t="b">
        <f t="shared" ref="H224:H246" si="10">A224=F224</f>
        <v>1</v>
      </c>
    </row>
    <row r="225" spans="1:8" x14ac:dyDescent="0.2">
      <c r="A225" s="162" t="s">
        <v>1303</v>
      </c>
      <c r="B225" s="155" t="str">
        <f t="shared" ref="B225:B246" si="11">DEC2HEX(HEX2DEC(B224)+4)</f>
        <v>14998C</v>
      </c>
      <c r="C225" s="153" t="str">
        <f>"j 0x00"&amp;B218</f>
        <v>j 0x00149970</v>
      </c>
      <c r="D225" s="154" t="str">
        <f>"Loop (Jump back to 0x"&amp;B218&amp;")"</f>
        <v>Loop (Jump back to 0x149970)</v>
      </c>
      <c r="E225" s="93" t="s">
        <v>1296</v>
      </c>
      <c r="F225" s="90" t="s">
        <v>1303</v>
      </c>
      <c r="G225" s="153" t="b">
        <f t="shared" si="9"/>
        <v>1</v>
      </c>
      <c r="H225" s="153" t="b">
        <f t="shared" si="10"/>
        <v>1</v>
      </c>
    </row>
    <row r="226" spans="1:8" x14ac:dyDescent="0.2">
      <c r="A226" s="93" t="s">
        <v>1097</v>
      </c>
      <c r="B226" s="155" t="str">
        <f t="shared" si="11"/>
        <v>149990</v>
      </c>
      <c r="C226" s="166" t="s">
        <v>1090</v>
      </c>
      <c r="D226" s="154" t="s">
        <v>1154</v>
      </c>
      <c r="E226" s="93" t="s">
        <v>1090</v>
      </c>
      <c r="F226" s="90" t="s">
        <v>1097</v>
      </c>
      <c r="G226" s="153" t="b">
        <f t="shared" si="9"/>
        <v>1</v>
      </c>
      <c r="H226" s="153" t="b">
        <f t="shared" si="10"/>
        <v>1</v>
      </c>
    </row>
    <row r="227" spans="1:8" x14ac:dyDescent="0.2">
      <c r="A227" s="93" t="s">
        <v>41</v>
      </c>
      <c r="B227" s="155" t="str">
        <f t="shared" si="11"/>
        <v>149994</v>
      </c>
      <c r="C227" s="154" t="s">
        <v>1005</v>
      </c>
      <c r="D227" s="154" t="s">
        <v>1131</v>
      </c>
      <c r="E227" s="93" t="s">
        <v>1005</v>
      </c>
      <c r="F227" s="90" t="s">
        <v>41</v>
      </c>
      <c r="G227" s="153" t="b">
        <f t="shared" si="9"/>
        <v>1</v>
      </c>
      <c r="H227" s="153" t="b">
        <f t="shared" si="10"/>
        <v>1</v>
      </c>
    </row>
    <row r="228" spans="1:8" x14ac:dyDescent="0.2">
      <c r="A228" s="93" t="s">
        <v>42</v>
      </c>
      <c r="B228" s="155" t="str">
        <f t="shared" si="11"/>
        <v>149998</v>
      </c>
      <c r="C228" s="154" t="s">
        <v>1007</v>
      </c>
      <c r="D228" s="154" t="s">
        <v>1055</v>
      </c>
      <c r="E228" s="93" t="s">
        <v>1007</v>
      </c>
      <c r="F228" s="90" t="s">
        <v>42</v>
      </c>
      <c r="G228" s="153" t="b">
        <f t="shared" si="9"/>
        <v>1</v>
      </c>
      <c r="H228" s="153" t="b">
        <f t="shared" si="10"/>
        <v>1</v>
      </c>
    </row>
    <row r="229" spans="1:8" x14ac:dyDescent="0.2">
      <c r="A229" s="93" t="s">
        <v>1129</v>
      </c>
      <c r="B229" s="155" t="str">
        <f t="shared" si="11"/>
        <v>14999C</v>
      </c>
      <c r="C229" s="153" t="s">
        <v>1123</v>
      </c>
      <c r="D229" s="153" t="s">
        <v>1054</v>
      </c>
      <c r="E229" s="93" t="s">
        <v>1123</v>
      </c>
      <c r="F229" s="90" t="s">
        <v>1129</v>
      </c>
      <c r="G229" s="153" t="b">
        <f t="shared" si="9"/>
        <v>1</v>
      </c>
      <c r="H229" s="153" t="b">
        <f t="shared" si="10"/>
        <v>1</v>
      </c>
    </row>
    <row r="230" spans="1:8" x14ac:dyDescent="0.2">
      <c r="A230" s="93" t="s">
        <v>1234</v>
      </c>
      <c r="B230" s="155" t="str">
        <f t="shared" si="11"/>
        <v>1499A0</v>
      </c>
      <c r="C230" s="154" t="s">
        <v>1219</v>
      </c>
      <c r="D230" s="154" t="s">
        <v>1254</v>
      </c>
      <c r="E230" s="93" t="s">
        <v>1219</v>
      </c>
      <c r="F230" s="90" t="s">
        <v>1234</v>
      </c>
      <c r="G230" s="153" t="b">
        <f t="shared" si="9"/>
        <v>1</v>
      </c>
      <c r="H230" s="153" t="b">
        <f t="shared" si="10"/>
        <v>1</v>
      </c>
    </row>
    <row r="231" spans="1:8" x14ac:dyDescent="0.2">
      <c r="A231" s="93" t="s">
        <v>28</v>
      </c>
      <c r="B231" s="155" t="str">
        <f t="shared" si="11"/>
        <v>1499A4</v>
      </c>
      <c r="C231" s="154" t="s">
        <v>945</v>
      </c>
      <c r="E231" s="93" t="s">
        <v>945</v>
      </c>
      <c r="F231" s="90" t="s">
        <v>28</v>
      </c>
      <c r="G231" s="153" t="b">
        <f t="shared" si="9"/>
        <v>1</v>
      </c>
      <c r="H231" s="153" t="b">
        <f t="shared" si="10"/>
        <v>1</v>
      </c>
    </row>
    <row r="232" spans="1:8" x14ac:dyDescent="0.2">
      <c r="A232" s="158" t="s">
        <v>1272</v>
      </c>
      <c r="B232" s="155" t="str">
        <f t="shared" si="11"/>
        <v>1499A8</v>
      </c>
      <c r="C232" s="154" t="str">
        <f>"beq r7,r0,0x00"&amp;B235</f>
        <v>beq r7,r0,0x001499B4</v>
      </c>
      <c r="D232" s="154" t="s">
        <v>1258</v>
      </c>
      <c r="E232" s="93" t="s">
        <v>1297</v>
      </c>
      <c r="F232" s="90" t="s">
        <v>1272</v>
      </c>
      <c r="G232" s="153" t="b">
        <f t="shared" si="9"/>
        <v>1</v>
      </c>
      <c r="H232" s="153" t="b">
        <f t="shared" si="10"/>
        <v>1</v>
      </c>
    </row>
    <row r="233" spans="1:8" x14ac:dyDescent="0.2">
      <c r="A233" s="93" t="s">
        <v>28</v>
      </c>
      <c r="B233" s="155" t="str">
        <f t="shared" si="11"/>
        <v>1499AC</v>
      </c>
      <c r="C233" s="154" t="s">
        <v>945</v>
      </c>
      <c r="E233" s="93" t="s">
        <v>945</v>
      </c>
      <c r="F233" s="90" t="s">
        <v>28</v>
      </c>
      <c r="G233" s="153" t="b">
        <f t="shared" si="9"/>
        <v>1</v>
      </c>
      <c r="H233" s="153" t="b">
        <f t="shared" si="10"/>
        <v>1</v>
      </c>
    </row>
    <row r="234" spans="1:8" x14ac:dyDescent="0.2">
      <c r="A234" s="93" t="s">
        <v>1229</v>
      </c>
      <c r="B234" s="155" t="str">
        <f t="shared" si="11"/>
        <v>1499B0</v>
      </c>
      <c r="C234" s="154" t="s">
        <v>1227</v>
      </c>
      <c r="D234" s="154" t="s">
        <v>1235</v>
      </c>
      <c r="E234" s="93" t="s">
        <v>1227</v>
      </c>
      <c r="F234" s="90" t="s">
        <v>1229</v>
      </c>
      <c r="G234" s="153" t="b">
        <f t="shared" si="9"/>
        <v>1</v>
      </c>
      <c r="H234" s="153" t="b">
        <f t="shared" si="10"/>
        <v>1</v>
      </c>
    </row>
    <row r="235" spans="1:8" x14ac:dyDescent="0.2">
      <c r="A235" s="93" t="s">
        <v>1225</v>
      </c>
      <c r="B235" s="155" t="str">
        <f t="shared" si="11"/>
        <v>1499B4</v>
      </c>
      <c r="C235" s="154" t="s">
        <v>1220</v>
      </c>
      <c r="D235" s="154" t="s">
        <v>1255</v>
      </c>
      <c r="E235" s="93" t="s">
        <v>1220</v>
      </c>
      <c r="F235" s="90" t="s">
        <v>1225</v>
      </c>
      <c r="G235" s="153" t="b">
        <f t="shared" si="9"/>
        <v>1</v>
      </c>
      <c r="H235" s="153" t="b">
        <f t="shared" si="10"/>
        <v>1</v>
      </c>
    </row>
    <row r="236" spans="1:8" x14ac:dyDescent="0.2">
      <c r="A236" s="93" t="s">
        <v>28</v>
      </c>
      <c r="B236" s="155" t="str">
        <f t="shared" si="11"/>
        <v>1499B8</v>
      </c>
      <c r="C236" s="154" t="s">
        <v>945</v>
      </c>
      <c r="E236" s="93" t="s">
        <v>945</v>
      </c>
      <c r="F236" s="90" t="s">
        <v>28</v>
      </c>
      <c r="G236" s="153" t="b">
        <f t="shared" si="9"/>
        <v>1</v>
      </c>
      <c r="H236" s="153" t="b">
        <f t="shared" si="10"/>
        <v>1</v>
      </c>
    </row>
    <row r="237" spans="1:8" x14ac:dyDescent="0.2">
      <c r="A237" s="158" t="s">
        <v>1272</v>
      </c>
      <c r="B237" s="155" t="str">
        <f t="shared" si="11"/>
        <v>1499BC</v>
      </c>
      <c r="C237" s="154" t="str">
        <f>"beq r7,r0,0x00"&amp;B240</f>
        <v>beq r7,r0,0x001499C8</v>
      </c>
      <c r="D237" s="154" t="s">
        <v>1259</v>
      </c>
      <c r="E237" s="93" t="s">
        <v>1298</v>
      </c>
      <c r="F237" s="90" t="s">
        <v>1272</v>
      </c>
      <c r="G237" s="153" t="b">
        <f t="shared" si="9"/>
        <v>1</v>
      </c>
      <c r="H237" s="153" t="b">
        <f t="shared" si="10"/>
        <v>1</v>
      </c>
    </row>
    <row r="238" spans="1:8" x14ac:dyDescent="0.2">
      <c r="A238" s="93" t="s">
        <v>28</v>
      </c>
      <c r="B238" s="155" t="str">
        <f t="shared" si="11"/>
        <v>1499C0</v>
      </c>
      <c r="C238" s="154" t="s">
        <v>945</v>
      </c>
      <c r="E238" s="93" t="s">
        <v>945</v>
      </c>
      <c r="F238" s="90" t="s">
        <v>28</v>
      </c>
      <c r="G238" s="153" t="b">
        <f t="shared" si="9"/>
        <v>1</v>
      </c>
      <c r="H238" s="153" t="b">
        <f t="shared" si="10"/>
        <v>1</v>
      </c>
    </row>
    <row r="239" spans="1:8" x14ac:dyDescent="0.2">
      <c r="A239" s="93" t="s">
        <v>1230</v>
      </c>
      <c r="B239" s="155" t="str">
        <f t="shared" si="11"/>
        <v>1499C4</v>
      </c>
      <c r="C239" s="154" t="s">
        <v>1226</v>
      </c>
      <c r="D239" s="154" t="s">
        <v>1236</v>
      </c>
      <c r="E239" s="93" t="s">
        <v>1226</v>
      </c>
      <c r="F239" s="90" t="s">
        <v>1230</v>
      </c>
      <c r="G239" s="153" t="b">
        <f t="shared" si="9"/>
        <v>1</v>
      </c>
      <c r="H239" s="153" t="b">
        <f t="shared" si="10"/>
        <v>1</v>
      </c>
    </row>
    <row r="240" spans="1:8" x14ac:dyDescent="0.2">
      <c r="A240" s="93" t="s">
        <v>1273</v>
      </c>
      <c r="B240" s="155" t="str">
        <f t="shared" si="11"/>
        <v>1499C8</v>
      </c>
      <c r="C240" s="154" t="s">
        <v>1256</v>
      </c>
      <c r="D240" s="154" t="s">
        <v>1257</v>
      </c>
      <c r="E240" s="93" t="s">
        <v>1256</v>
      </c>
      <c r="F240" s="90" t="s">
        <v>1273</v>
      </c>
      <c r="G240" s="153" t="b">
        <f t="shared" si="9"/>
        <v>1</v>
      </c>
      <c r="H240" s="153" t="b">
        <f t="shared" si="10"/>
        <v>1</v>
      </c>
    </row>
    <row r="241" spans="1:8" x14ac:dyDescent="0.2">
      <c r="A241" s="93" t="s">
        <v>28</v>
      </c>
      <c r="B241" s="155" t="str">
        <f t="shared" si="11"/>
        <v>1499CC</v>
      </c>
      <c r="C241" s="154" t="s">
        <v>945</v>
      </c>
      <c r="E241" s="93" t="s">
        <v>945</v>
      </c>
      <c r="F241" s="90" t="s">
        <v>28</v>
      </c>
      <c r="G241" s="153" t="b">
        <f t="shared" si="9"/>
        <v>1</v>
      </c>
      <c r="H241" s="153" t="b">
        <f t="shared" si="10"/>
        <v>1</v>
      </c>
    </row>
    <row r="242" spans="1:8" x14ac:dyDescent="0.2">
      <c r="A242" s="158" t="s">
        <v>1272</v>
      </c>
      <c r="B242" s="155" t="str">
        <f t="shared" si="11"/>
        <v>1499D0</v>
      </c>
      <c r="C242" s="154" t="str">
        <f>"beq r7,r0,0x00"&amp;B245</f>
        <v>beq r7,r0,0x001499DC</v>
      </c>
      <c r="D242" s="154" t="s">
        <v>1265</v>
      </c>
      <c r="E242" s="93" t="s">
        <v>1291</v>
      </c>
      <c r="F242" s="90" t="s">
        <v>1272</v>
      </c>
      <c r="G242" s="153" t="b">
        <f t="shared" si="9"/>
        <v>1</v>
      </c>
      <c r="H242" s="153" t="b">
        <f t="shared" si="10"/>
        <v>1</v>
      </c>
    </row>
    <row r="243" spans="1:8" x14ac:dyDescent="0.2">
      <c r="A243" s="93" t="s">
        <v>28</v>
      </c>
      <c r="B243" s="155" t="str">
        <f t="shared" si="11"/>
        <v>1499D4</v>
      </c>
      <c r="C243" s="154" t="s">
        <v>945</v>
      </c>
      <c r="E243" s="93" t="s">
        <v>945</v>
      </c>
      <c r="F243" s="90" t="s">
        <v>28</v>
      </c>
      <c r="G243" s="153" t="b">
        <f t="shared" si="9"/>
        <v>1</v>
      </c>
      <c r="H243" s="153" t="b">
        <f t="shared" si="10"/>
        <v>1</v>
      </c>
    </row>
    <row r="244" spans="1:8" x14ac:dyDescent="0.2">
      <c r="A244" s="93" t="s">
        <v>1231</v>
      </c>
      <c r="B244" s="155" t="str">
        <f t="shared" si="11"/>
        <v>1499D8</v>
      </c>
      <c r="C244" s="154" t="s">
        <v>1228</v>
      </c>
      <c r="D244" s="154" t="s">
        <v>1260</v>
      </c>
      <c r="E244" s="93" t="s">
        <v>1228</v>
      </c>
      <c r="F244" s="90" t="s">
        <v>1231</v>
      </c>
      <c r="G244" s="153" t="b">
        <f t="shared" si="9"/>
        <v>1</v>
      </c>
      <c r="H244" s="153" t="b">
        <f t="shared" si="10"/>
        <v>1</v>
      </c>
    </row>
    <row r="245" spans="1:8" x14ac:dyDescent="0.2">
      <c r="A245" s="162" t="s">
        <v>1117</v>
      </c>
      <c r="B245" s="155" t="str">
        <f t="shared" si="11"/>
        <v>1499DC</v>
      </c>
      <c r="C245" s="154" t="str">
        <f>"j 0x00"&amp;B143</f>
        <v>j 0x00149074</v>
      </c>
      <c r="D245" s="154" t="s">
        <v>1102</v>
      </c>
      <c r="E245" s="93" t="s">
        <v>1224</v>
      </c>
      <c r="F245" s="90" t="s">
        <v>1117</v>
      </c>
      <c r="G245" s="153" t="b">
        <f t="shared" si="9"/>
        <v>1</v>
      </c>
      <c r="H245" s="153" t="b">
        <f t="shared" si="10"/>
        <v>1</v>
      </c>
    </row>
    <row r="246" spans="1:8" x14ac:dyDescent="0.2">
      <c r="A246" s="93" t="s">
        <v>28</v>
      </c>
      <c r="B246" s="155" t="str">
        <f t="shared" si="11"/>
        <v>1499E0</v>
      </c>
      <c r="C246" s="154" t="s">
        <v>945</v>
      </c>
      <c r="E246" s="93" t="s">
        <v>945</v>
      </c>
      <c r="F246" s="90" t="s">
        <v>28</v>
      </c>
      <c r="G246" s="153" t="b">
        <f t="shared" si="9"/>
        <v>1</v>
      </c>
      <c r="H246" s="153" t="b">
        <f t="shared" si="10"/>
        <v>1</v>
      </c>
    </row>
    <row r="247" spans="1:8" x14ac:dyDescent="0.2">
      <c r="A247" s="153" t="s">
        <v>2</v>
      </c>
      <c r="B247" s="155"/>
      <c r="C247" s="154"/>
      <c r="D247" s="154"/>
    </row>
    <row r="248" spans="1:8" ht="13.5" thickBot="1" x14ac:dyDescent="0.25">
      <c r="A248" s="163" t="s">
        <v>1286</v>
      </c>
      <c r="B248" s="155"/>
      <c r="C248" s="164" t="s">
        <v>1111</v>
      </c>
    </row>
    <row r="249" spans="1:8" x14ac:dyDescent="0.2">
      <c r="A249" s="177" t="str">
        <f>TEXT('Job Wheel'!C24,"00")&amp;INDEX('Job Wheel'!$C$4:$C$23,MATCH('Job Wheel'!$Z24,'Job Wheel'!$B$4:$B$23,0),1)&amp;RIGHT('Job Wheel'!BT24,2)&amp;LEFT('Job Wheel'!BT24,2)&amp;RIGHT('Job Wheel'!BU24,2)&amp;LEFT('Job Wheel'!BU24,2)&amp;'Job Wheel'!BV24&amp;'Job Wheel'!BW24&amp;'Job Wheel'!BX24&amp;TEXT('Job Wheel'!BO24,"00")&amp;IF('Job Wheel'!BP24="Yes","01","00")&amp;IF('Job Wheel'!BQ24="Yes","01","00")&amp;IF('Job Wheel'!BR24="Yes","01","00")&amp;"00"</f>
        <v>084CFFFFFFFFFF00F04C01010100</v>
      </c>
      <c r="B249" s="245" t="s">
        <v>1287</v>
      </c>
      <c r="C249" s="154" t="s">
        <v>1018</v>
      </c>
      <c r="D249" s="155" t="s">
        <v>1263</v>
      </c>
      <c r="E249" s="155"/>
    </row>
    <row r="250" spans="1:8" x14ac:dyDescent="0.2">
      <c r="A250" s="178" t="str">
        <f>TEXT('Job Wheel'!C25,"00")&amp;INDEX('Job Wheel'!$C$4:$C$23,MATCH('Job Wheel'!$Z25,'Job Wheel'!$B$4:$B$23,0),1)&amp;RIGHT('Job Wheel'!BT25,2)&amp;LEFT('Job Wheel'!BT25,2)&amp;RIGHT('Job Wheel'!BU25,2)&amp;LEFT('Job Wheel'!BU25,2)&amp;'Job Wheel'!BV25&amp;'Job Wheel'!BW25&amp;'Job Wheel'!BX25&amp;TEXT('Job Wheel'!BO25,"00")&amp;IF('Job Wheel'!BP25="Yes","01","00")&amp;IF('Job Wheel'!BQ25="Yes","01","00")&amp;IF('Job Wheel'!BR25="Yes","01","00")&amp;"00"</f>
        <v>114CFFFFFFFFF000FC0801010100</v>
      </c>
      <c r="B250" s="155" t="str">
        <f>DEC2HEX(HEX2DEC(B249)+LEN(A250)/2)</f>
        <v>275CE</v>
      </c>
      <c r="D250" s="155"/>
      <c r="E250" s="155"/>
    </row>
    <row r="251" spans="1:8" x14ac:dyDescent="0.2">
      <c r="A251" s="178" t="str">
        <f>TEXT('Job Wheel'!C26,"00")&amp;INDEX('Job Wheel'!$C$4:$C$23,MATCH('Job Wheel'!$Z26,'Job Wheel'!$B$4:$B$23,0),1)&amp;RIGHT('Job Wheel'!BT26,2)&amp;LEFT('Job Wheel'!BT26,2)&amp;RIGHT('Job Wheel'!BU26,2)&amp;LEFT('Job Wheel'!BU26,2)&amp;'Job Wheel'!BV26&amp;'Job Wheel'!BW26&amp;'Job Wheel'!BX26&amp;TEXT('Job Wheel'!BO26,"00")&amp;IF('Job Wheel'!BP26="Yes","01","00")&amp;IF('Job Wheel'!BQ26="Yes","01","00")&amp;IF('Job Wheel'!BR26="Yes","01","00")&amp;"00"</f>
        <v>154CFFFFFFFF0000000000000000</v>
      </c>
      <c r="B251" s="155" t="str">
        <f t="shared" ref="B251:B268" si="12">DEC2HEX(HEX2DEC(B250)+LEN(A251)/2)</f>
        <v>275DC</v>
      </c>
      <c r="D251" s="155"/>
      <c r="E251" s="155"/>
    </row>
    <row r="252" spans="1:8" x14ac:dyDescent="0.2">
      <c r="A252" s="178" t="str">
        <f>TEXT('Job Wheel'!C27,"00")&amp;INDEX('Job Wheel'!$C$4:$C$23,MATCH('Job Wheel'!$Z27,'Job Wheel'!$B$4:$B$23,0),1)&amp;RIGHT('Job Wheel'!BT27,2)&amp;LEFT('Job Wheel'!BT27,2)&amp;RIGHT('Job Wheel'!BU27,2)&amp;LEFT('Job Wheel'!BU27,2)&amp;'Job Wheel'!BV27&amp;'Job Wheel'!BW27&amp;'Job Wheel'!BX27&amp;TEXT('Job Wheel'!BO27,"00")&amp;IF('Job Wheel'!BP27="Yes","01","00")&amp;IF('Job Wheel'!BQ27="Yes","01","00")&amp;IF('Job Wheel'!BR27="Yes","01","00")&amp;"00"</f>
        <v>154DFFFFFFFF0000000000000000</v>
      </c>
      <c r="B252" s="155" t="str">
        <f t="shared" si="12"/>
        <v>275EA</v>
      </c>
      <c r="D252" s="155"/>
      <c r="E252" s="154"/>
    </row>
    <row r="253" spans="1:8" x14ac:dyDescent="0.2">
      <c r="A253" s="178" t="str">
        <f>TEXT('Job Wheel'!C28,"00")&amp;INDEX('Job Wheel'!$C$4:$C$23,MATCH('Job Wheel'!$Z28,'Job Wheel'!$B$4:$B$23,0),1)&amp;RIGHT('Job Wheel'!BT28,2)&amp;LEFT('Job Wheel'!BT28,2)&amp;RIGHT('Job Wheel'!BU28,2)&amp;LEFT('Job Wheel'!BU28,2)&amp;'Job Wheel'!BV28&amp;'Job Wheel'!BW28&amp;'Job Wheel'!BX28&amp;TEXT('Job Wheel'!BO28,"00")&amp;IF('Job Wheel'!BP28="Yes","01","00")&amp;IF('Job Wheel'!BQ28="Yes","01","00")&amp;IF('Job Wheel'!BR28="Yes","01","00")&amp;"00"</f>
        <v>154EFFFFFFFF0000000000000000</v>
      </c>
      <c r="B253" s="155" t="str">
        <f t="shared" si="12"/>
        <v>275F8</v>
      </c>
      <c r="D253" s="155"/>
      <c r="E253" s="155"/>
    </row>
    <row r="254" spans="1:8" x14ac:dyDescent="0.2">
      <c r="A254" s="178" t="str">
        <f>TEXT('Job Wheel'!C29,"00")&amp;INDEX('Job Wheel'!$C$4:$C$23,MATCH('Job Wheel'!$Z29,'Job Wheel'!$B$4:$B$23,0),1)&amp;RIGHT('Job Wheel'!BT29,2)&amp;LEFT('Job Wheel'!BT29,2)&amp;RIGHT('Job Wheel'!BU29,2)&amp;LEFT('Job Wheel'!BU29,2)&amp;'Job Wheel'!BV29&amp;'Job Wheel'!BW29&amp;'Job Wheel'!BX29&amp;TEXT('Job Wheel'!BO29,"00")&amp;IF('Job Wheel'!BP29="Yes","01","00")&amp;IF('Job Wheel'!BQ29="Yes","01","00")&amp;IF('Job Wheel'!BR29="Yes","01","00")&amp;"00"</f>
        <v>154FFFFFFFFF0000000000000000</v>
      </c>
      <c r="B254" s="155" t="str">
        <f t="shared" si="12"/>
        <v>27606</v>
      </c>
      <c r="D254" s="155"/>
      <c r="E254" s="155"/>
    </row>
    <row r="255" spans="1:8" x14ac:dyDescent="0.2">
      <c r="A255" s="178" t="str">
        <f>TEXT('Job Wheel'!C30,"00")&amp;INDEX('Job Wheel'!$C$4:$C$23,MATCH('Job Wheel'!$Z30,'Job Wheel'!$B$4:$B$23,0),1)&amp;RIGHT('Job Wheel'!BT30,2)&amp;LEFT('Job Wheel'!BT30,2)&amp;RIGHT('Job Wheel'!BU30,2)&amp;LEFT('Job Wheel'!BU30,2)&amp;'Job Wheel'!BV30&amp;'Job Wheel'!BW30&amp;'Job Wheel'!BX30&amp;TEXT('Job Wheel'!BO30,"00")&amp;IF('Job Wheel'!BP30="Yes","01","00")&amp;IF('Job Wheel'!BQ30="Yes","01","00")&amp;IF('Job Wheel'!BR30="Yes","01","00")&amp;"00"</f>
        <v>1550FFFFFFFF0000000000000000</v>
      </c>
      <c r="B255" s="155" t="str">
        <f t="shared" si="12"/>
        <v>27614</v>
      </c>
      <c r="D255" s="155"/>
      <c r="E255" s="155"/>
    </row>
    <row r="256" spans="1:8" x14ac:dyDescent="0.2">
      <c r="A256" s="178" t="str">
        <f>TEXT('Job Wheel'!C31,"00")&amp;INDEX('Job Wheel'!$C$4:$C$23,MATCH('Job Wheel'!$Z31,'Job Wheel'!$B$4:$B$23,0),1)&amp;RIGHT('Job Wheel'!BT31,2)&amp;LEFT('Job Wheel'!BT31,2)&amp;RIGHT('Job Wheel'!BU31,2)&amp;LEFT('Job Wheel'!BU31,2)&amp;'Job Wheel'!BV31&amp;'Job Wheel'!BW31&amp;'Job Wheel'!BX31&amp;TEXT('Job Wheel'!BO31,"00")&amp;IF('Job Wheel'!BP31="Yes","01","00")&amp;IF('Job Wheel'!BQ31="Yes","01","00")&amp;IF('Job Wheel'!BR31="Yes","01","00")&amp;"00"</f>
        <v>1551FFFFFFFF0000000000000000</v>
      </c>
      <c r="B256" s="155" t="str">
        <f t="shared" si="12"/>
        <v>27622</v>
      </c>
      <c r="D256" s="155"/>
      <c r="E256" s="160"/>
    </row>
    <row r="257" spans="1:5" x14ac:dyDescent="0.2">
      <c r="A257" s="178" t="str">
        <f>TEXT('Job Wheel'!C32,"00")&amp;INDEX('Job Wheel'!$C$4:$C$23,MATCH('Job Wheel'!$Z32,'Job Wheel'!$B$4:$B$23,0),1)&amp;RIGHT('Job Wheel'!BT32,2)&amp;LEFT('Job Wheel'!BT32,2)&amp;RIGHT('Job Wheel'!BU32,2)&amp;LEFT('Job Wheel'!BU32,2)&amp;'Job Wheel'!BV32&amp;'Job Wheel'!BW32&amp;'Job Wheel'!BX32&amp;TEXT('Job Wheel'!BO32,"00")&amp;IF('Job Wheel'!BP32="Yes","01","00")&amp;IF('Job Wheel'!BQ32="Yes","01","00")&amp;IF('Job Wheel'!BR32="Yes","01","00")&amp;"00"</f>
        <v>1552FFFFFFFF0000000000000000</v>
      </c>
      <c r="B257" s="155" t="str">
        <f t="shared" si="12"/>
        <v>27630</v>
      </c>
      <c r="D257" s="155"/>
      <c r="E257" s="160"/>
    </row>
    <row r="258" spans="1:5" x14ac:dyDescent="0.2">
      <c r="A258" s="178" t="str">
        <f>TEXT('Job Wheel'!C33,"00")&amp;INDEX('Job Wheel'!$C$4:$C$23,MATCH('Job Wheel'!$Z33,'Job Wheel'!$B$4:$B$23,0),1)&amp;RIGHT('Job Wheel'!BT33,2)&amp;LEFT('Job Wheel'!BT33,2)&amp;RIGHT('Job Wheel'!BU33,2)&amp;LEFT('Job Wheel'!BU33,2)&amp;'Job Wheel'!BV33&amp;'Job Wheel'!BW33&amp;'Job Wheel'!BX33&amp;TEXT('Job Wheel'!BO33,"00")&amp;IF('Job Wheel'!BP33="Yes","01","00")&amp;IF('Job Wheel'!BQ33="Yes","01","00")&amp;IF('Job Wheel'!BR33="Yes","01","00")&amp;"00"</f>
        <v>1553FFFFFFFF0000000000000000</v>
      </c>
      <c r="B258" s="155" t="str">
        <f t="shared" si="12"/>
        <v>2763E</v>
      </c>
      <c r="D258" s="155"/>
      <c r="E258" s="155"/>
    </row>
    <row r="259" spans="1:5" x14ac:dyDescent="0.2">
      <c r="A259" s="178" t="str">
        <f>TEXT('Job Wheel'!C34,"00")&amp;INDEX('Job Wheel'!$C$4:$C$23,MATCH('Job Wheel'!$Z34,'Job Wheel'!$B$4:$B$23,0),1)&amp;RIGHT('Job Wheel'!BT34,2)&amp;LEFT('Job Wheel'!BT34,2)&amp;RIGHT('Job Wheel'!BU34,2)&amp;LEFT('Job Wheel'!BU34,2)&amp;'Job Wheel'!BV34&amp;'Job Wheel'!BW34&amp;'Job Wheel'!BX34&amp;TEXT('Job Wheel'!BO34,"00")&amp;IF('Job Wheel'!BP34="Yes","01","00")&amp;IF('Job Wheel'!BQ34="Yes","01","00")&amp;IF('Job Wheel'!BR34="Yes","01","00")&amp;"00"</f>
        <v>1554FFFFFFFF0000000000000000</v>
      </c>
      <c r="B259" s="155" t="str">
        <f t="shared" si="12"/>
        <v>2764C</v>
      </c>
      <c r="D259" s="155"/>
      <c r="E259" s="155"/>
    </row>
    <row r="260" spans="1:5" x14ac:dyDescent="0.2">
      <c r="A260" s="178" t="str">
        <f>TEXT('Job Wheel'!C35,"00")&amp;INDEX('Job Wheel'!$C$4:$C$23,MATCH('Job Wheel'!$Z35,'Job Wheel'!$B$4:$B$23,0),1)&amp;RIGHT('Job Wheel'!BT35,2)&amp;LEFT('Job Wheel'!BT35,2)&amp;RIGHT('Job Wheel'!BU35,2)&amp;LEFT('Job Wheel'!BU35,2)&amp;'Job Wheel'!BV35&amp;'Job Wheel'!BW35&amp;'Job Wheel'!BX35&amp;TEXT('Job Wheel'!BO35,"00")&amp;IF('Job Wheel'!BP35="Yes","01","00")&amp;IF('Job Wheel'!BQ35="Yes","01","00")&amp;IF('Job Wheel'!BR35="Yes","01","00")&amp;"00"</f>
        <v>1555FFFFFFFF0000000000000000</v>
      </c>
      <c r="B260" s="155" t="str">
        <f t="shared" si="12"/>
        <v>2765A</v>
      </c>
      <c r="D260" s="155"/>
      <c r="E260" s="155"/>
    </row>
    <row r="261" spans="1:5" x14ac:dyDescent="0.2">
      <c r="A261" s="178" t="str">
        <f>TEXT('Job Wheel'!C36,"00")&amp;INDEX('Job Wheel'!$C$4:$C$23,MATCH('Job Wheel'!$Z36,'Job Wheel'!$B$4:$B$23,0),1)&amp;RIGHT('Job Wheel'!BT36,2)&amp;LEFT('Job Wheel'!BT36,2)&amp;RIGHT('Job Wheel'!BU36,2)&amp;LEFT('Job Wheel'!BU36,2)&amp;'Job Wheel'!BV36&amp;'Job Wheel'!BW36&amp;'Job Wheel'!BX36&amp;TEXT('Job Wheel'!BO36,"00")&amp;IF('Job Wheel'!BP36="Yes","01","00")&amp;IF('Job Wheel'!BQ36="Yes","01","00")&amp;IF('Job Wheel'!BR36="Yes","01","00")&amp;"00"</f>
        <v>1556FFFFFFFF0000000000000000</v>
      </c>
      <c r="B261" s="155" t="str">
        <f t="shared" si="12"/>
        <v>27668</v>
      </c>
      <c r="D261" s="155"/>
      <c r="E261" s="155"/>
    </row>
    <row r="262" spans="1:5" x14ac:dyDescent="0.2">
      <c r="A262" s="178" t="str">
        <f>TEXT('Job Wheel'!C37,"00")&amp;INDEX('Job Wheel'!$C$4:$C$23,MATCH('Job Wheel'!$Z37,'Job Wheel'!$B$4:$B$23,0),1)&amp;RIGHT('Job Wheel'!BT37,2)&amp;LEFT('Job Wheel'!BT37,2)&amp;RIGHT('Job Wheel'!BU37,2)&amp;LEFT('Job Wheel'!BU37,2)&amp;'Job Wheel'!BV37&amp;'Job Wheel'!BW37&amp;'Job Wheel'!BX37&amp;TEXT('Job Wheel'!BO37,"00")&amp;IF('Job Wheel'!BP37="Yes","01","00")&amp;IF('Job Wheel'!BQ37="Yes","01","00")&amp;IF('Job Wheel'!BR37="Yes","01","00")&amp;"00"</f>
        <v>1557FFFFFFFF0000000000000000</v>
      </c>
      <c r="B262" s="155" t="str">
        <f t="shared" si="12"/>
        <v>27676</v>
      </c>
      <c r="D262" s="155"/>
      <c r="E262" s="155"/>
    </row>
    <row r="263" spans="1:5" x14ac:dyDescent="0.2">
      <c r="A263" s="178" t="str">
        <f>TEXT('Job Wheel'!C38,"00")&amp;INDEX('Job Wheel'!$C$4:$C$23,MATCH('Job Wheel'!$Z38,'Job Wheel'!$B$4:$B$23,0),1)&amp;RIGHT('Job Wheel'!BT38,2)&amp;LEFT('Job Wheel'!BT38,2)&amp;RIGHT('Job Wheel'!BU38,2)&amp;LEFT('Job Wheel'!BU38,2)&amp;'Job Wheel'!BV38&amp;'Job Wheel'!BW38&amp;'Job Wheel'!BX38&amp;TEXT('Job Wheel'!BO38,"00")&amp;IF('Job Wheel'!BP38="Yes","01","00")&amp;IF('Job Wheel'!BQ38="Yes","01","00")&amp;IF('Job Wheel'!BR38="Yes","01","00")&amp;"00"</f>
        <v>1558FFFFFFFF0000000000000000</v>
      </c>
      <c r="B263" s="155" t="str">
        <f t="shared" si="12"/>
        <v>27684</v>
      </c>
      <c r="D263" s="155"/>
      <c r="E263" s="155"/>
    </row>
    <row r="264" spans="1:5" x14ac:dyDescent="0.2">
      <c r="A264" s="179" t="str">
        <f>TEXT('Job Wheel'!C39,"00")&amp;INDEX('Job Wheel'!$C$4:$C$23,MATCH('Job Wheel'!$Z39,'Job Wheel'!$B$4:$B$23,0),1)&amp;RIGHT('Job Wheel'!BT39,2)&amp;LEFT('Job Wheel'!BT39,2)&amp;RIGHT('Job Wheel'!BU39,2)&amp;LEFT('Job Wheel'!BU39,2)&amp;'Job Wheel'!BV39&amp;'Job Wheel'!BW39&amp;'Job Wheel'!BX39&amp;TEXT('Job Wheel'!BO39,"00")&amp;IF('Job Wheel'!BP39="Yes","01","00")&amp;IF('Job Wheel'!BQ39="Yes","01","00")&amp;IF('Job Wheel'!BR39="Yes","01","00")&amp;"00"</f>
        <v>1559FFFFFFFF0000000000000000</v>
      </c>
      <c r="B264" s="155" t="str">
        <f t="shared" si="12"/>
        <v>27692</v>
      </c>
      <c r="D264" s="155"/>
      <c r="E264" s="155"/>
    </row>
    <row r="265" spans="1:5" x14ac:dyDescent="0.2">
      <c r="A265" s="179" t="str">
        <f>TEXT('Job Wheel'!C40,"00")&amp;INDEX('Job Wheel'!$C$4:$C$23,MATCH('Job Wheel'!$Z40,'Job Wheel'!$B$4:$B$23,0),1)&amp;RIGHT('Job Wheel'!BT40,2)&amp;LEFT('Job Wheel'!BT40,2)&amp;RIGHT('Job Wheel'!BU40,2)&amp;LEFT('Job Wheel'!BU40,2)&amp;'Job Wheel'!BV40&amp;'Job Wheel'!BW40&amp;'Job Wheel'!BX40&amp;TEXT('Job Wheel'!BO40,"00")&amp;IF('Job Wheel'!BP40="Yes","01","00")&amp;IF('Job Wheel'!BQ40="Yes","01","00")&amp;IF('Job Wheel'!BR40="Yes","01","00")&amp;"00"</f>
        <v>155AFFFFFFFF0000000000000000</v>
      </c>
      <c r="B265" s="155" t="str">
        <f t="shared" si="12"/>
        <v>276A0</v>
      </c>
      <c r="D265" s="155"/>
      <c r="E265" s="155"/>
    </row>
    <row r="266" spans="1:5" x14ac:dyDescent="0.2">
      <c r="A266" s="179" t="str">
        <f>TEXT('Job Wheel'!C41,"00")&amp;INDEX('Job Wheel'!$C$4:$C$23,MATCH('Job Wheel'!$Z41,'Job Wheel'!$B$4:$B$23,0),1)&amp;RIGHT('Job Wheel'!BT41,2)&amp;LEFT('Job Wheel'!BT41,2)&amp;RIGHT('Job Wheel'!BU41,2)&amp;LEFT('Job Wheel'!BU41,2)&amp;'Job Wheel'!BV41&amp;'Job Wheel'!BW41&amp;'Job Wheel'!BX41&amp;TEXT('Job Wheel'!BO41,"00")&amp;IF('Job Wheel'!BP41="Yes","01","00")&amp;IF('Job Wheel'!BQ41="Yes","01","00")&amp;IF('Job Wheel'!BR41="Yes","01","00")&amp;"00"</f>
        <v>155BFFFFFFFF0000000000000000</v>
      </c>
      <c r="B266" s="155" t="str">
        <f t="shared" si="12"/>
        <v>276AE</v>
      </c>
      <c r="D266" s="155"/>
      <c r="E266" s="155"/>
    </row>
    <row r="267" spans="1:5" x14ac:dyDescent="0.2">
      <c r="A267" s="179" t="str">
        <f>TEXT('Job Wheel'!C42,"00")&amp;INDEX('Job Wheel'!$C$4:$C$23,MATCH('Job Wheel'!$Z42,'Job Wheel'!$B$4:$B$23,0),1)&amp;RIGHT('Job Wheel'!BT42,2)&amp;LEFT('Job Wheel'!BT42,2)&amp;RIGHT('Job Wheel'!BU42,2)&amp;LEFT('Job Wheel'!BU42,2)&amp;'Job Wheel'!BV42&amp;'Job Wheel'!BW42&amp;'Job Wheel'!BX42&amp;TEXT('Job Wheel'!BO42,"00")&amp;IF('Job Wheel'!BP42="Yes","01","00")&amp;IF('Job Wheel'!BQ42="Yes","01","00")&amp;IF('Job Wheel'!BR42="Yes","01","00")&amp;"00"</f>
        <v>155CFFFFFFFF0000000000000000</v>
      </c>
      <c r="B267" s="155" t="str">
        <f t="shared" si="12"/>
        <v>276BC</v>
      </c>
      <c r="D267" s="155"/>
      <c r="E267" s="155"/>
    </row>
    <row r="268" spans="1:5" ht="13.5" thickBot="1" x14ac:dyDescent="0.25">
      <c r="A268" s="180" t="str">
        <f>TEXT('Job Wheel'!C43,"00")&amp;INDEX('Job Wheel'!$C$4:$C$23,MATCH('Job Wheel'!$Z43,'Job Wheel'!$B$4:$B$23,0),1)&amp;RIGHT('Job Wheel'!BT43,2)&amp;LEFT('Job Wheel'!BT43,2)&amp;RIGHT('Job Wheel'!BU43,2)&amp;LEFT('Job Wheel'!BU43,2)&amp;'Job Wheel'!BV43&amp;'Job Wheel'!BW43&amp;'Job Wheel'!BX43&amp;TEXT('Job Wheel'!BO43,"00")&amp;IF('Job Wheel'!BP43="Yes","01","00")&amp;IF('Job Wheel'!BQ43="Yes","01","00")&amp;IF('Job Wheel'!BR43="Yes","01","00")&amp;"00"</f>
        <v>155DFFFFFFFF0000000000000000</v>
      </c>
      <c r="B268" s="155" t="str">
        <f t="shared" si="12"/>
        <v>276CA</v>
      </c>
      <c r="D268" s="155"/>
      <c r="E268" s="155"/>
    </row>
    <row r="269" spans="1:5" x14ac:dyDescent="0.2">
      <c r="A269" s="153" t="s">
        <v>2</v>
      </c>
    </row>
    <row r="270" spans="1:5" x14ac:dyDescent="0.2">
      <c r="A270" s="153" t="s">
        <v>16</v>
      </c>
    </row>
    <row r="271" spans="1:5" x14ac:dyDescent="0.2">
      <c r="A271" s="153" t="s">
        <v>44</v>
      </c>
      <c r="B271" s="93" t="s">
        <v>819</v>
      </c>
      <c r="C271" s="154" t="s">
        <v>1312</v>
      </c>
    </row>
    <row r="272" spans="1:5" x14ac:dyDescent="0.2">
      <c r="A272" s="153" t="s">
        <v>2</v>
      </c>
    </row>
    <row r="273" spans="1:3" x14ac:dyDescent="0.2">
      <c r="A273" s="153" t="s">
        <v>17</v>
      </c>
    </row>
    <row r="274" spans="1:3" x14ac:dyDescent="0.2">
      <c r="A274" s="153" t="s">
        <v>45</v>
      </c>
      <c r="B274" s="90" t="s">
        <v>820</v>
      </c>
      <c r="C274" s="154" t="s">
        <v>1313</v>
      </c>
    </row>
    <row r="275" spans="1:3" x14ac:dyDescent="0.2">
      <c r="A275" s="153" t="s">
        <v>2</v>
      </c>
    </row>
    <row r="276" spans="1:3" x14ac:dyDescent="0.2">
      <c r="A276" s="153" t="s">
        <v>52</v>
      </c>
    </row>
    <row r="277" spans="1:3" x14ac:dyDescent="0.2">
      <c r="A277" s="153" t="s">
        <v>53</v>
      </c>
      <c r="B277" s="90" t="s">
        <v>821</v>
      </c>
      <c r="C277" s="154" t="s">
        <v>1314</v>
      </c>
    </row>
    <row r="278" spans="1:3" x14ac:dyDescent="0.2">
      <c r="A278" s="153" t="s">
        <v>2</v>
      </c>
    </row>
    <row r="279" spans="1:3" x14ac:dyDescent="0.2">
      <c r="A279" s="153" t="s">
        <v>18</v>
      </c>
    </row>
    <row r="280" spans="1:3" x14ac:dyDescent="0.2">
      <c r="A280" s="153" t="s">
        <v>19</v>
      </c>
      <c r="B280" s="90" t="s">
        <v>822</v>
      </c>
      <c r="C280" s="154" t="s">
        <v>1315</v>
      </c>
    </row>
    <row r="281" spans="1:3" x14ac:dyDescent="0.2">
      <c r="A281" s="153" t="s">
        <v>20</v>
      </c>
      <c r="B281" s="155" t="str">
        <f t="shared" ref="B281:B290" si="13">DEC2HEX(HEX2DEC(B280)+LEN(A280)/2)</f>
        <v>1223BC</v>
      </c>
      <c r="C281" s="153" t="s">
        <v>1016</v>
      </c>
    </row>
    <row r="282" spans="1:3" x14ac:dyDescent="0.2">
      <c r="A282" s="153" t="s">
        <v>46</v>
      </c>
      <c r="B282" s="155" t="str">
        <f t="shared" si="13"/>
        <v>1223C0</v>
      </c>
      <c r="C282" s="153" t="s">
        <v>1316</v>
      </c>
    </row>
    <row r="283" spans="1:3" x14ac:dyDescent="0.2">
      <c r="A283" s="153" t="s">
        <v>612</v>
      </c>
      <c r="B283" s="155" t="str">
        <f t="shared" si="13"/>
        <v>1223C4</v>
      </c>
      <c r="C283" s="153" t="s">
        <v>1317</v>
      </c>
    </row>
    <row r="284" spans="1:3" x14ac:dyDescent="0.2">
      <c r="A284" s="153" t="s">
        <v>28</v>
      </c>
      <c r="B284" s="155" t="str">
        <f t="shared" si="13"/>
        <v>1223C8</v>
      </c>
      <c r="C284" s="153" t="s">
        <v>945</v>
      </c>
    </row>
    <row r="285" spans="1:3" x14ac:dyDescent="0.2">
      <c r="A285" s="153" t="s">
        <v>28</v>
      </c>
      <c r="B285" s="155" t="str">
        <f t="shared" si="13"/>
        <v>1223CC</v>
      </c>
      <c r="C285" s="153" t="s">
        <v>945</v>
      </c>
    </row>
    <row r="286" spans="1:3" x14ac:dyDescent="0.2">
      <c r="A286" s="153" t="s">
        <v>28</v>
      </c>
      <c r="B286" s="155" t="str">
        <f t="shared" si="13"/>
        <v>1223D0</v>
      </c>
      <c r="C286" s="153" t="s">
        <v>945</v>
      </c>
    </row>
    <row r="287" spans="1:3" x14ac:dyDescent="0.2">
      <c r="A287" s="153" t="s">
        <v>28</v>
      </c>
      <c r="B287" s="155" t="str">
        <f t="shared" si="13"/>
        <v>1223D4</v>
      </c>
      <c r="C287" s="153" t="s">
        <v>945</v>
      </c>
    </row>
    <row r="288" spans="1:3" x14ac:dyDescent="0.2">
      <c r="A288" s="153" t="s">
        <v>47</v>
      </c>
      <c r="B288" s="155" t="str">
        <f t="shared" si="13"/>
        <v>1223D8</v>
      </c>
      <c r="C288" s="153" t="s">
        <v>1318</v>
      </c>
    </row>
    <row r="289" spans="1:3" x14ac:dyDescent="0.2">
      <c r="A289" s="153" t="s">
        <v>48</v>
      </c>
      <c r="B289" s="155" t="str">
        <f t="shared" si="13"/>
        <v>1223DC</v>
      </c>
      <c r="C289" s="153" t="s">
        <v>962</v>
      </c>
    </row>
    <row r="290" spans="1:3" x14ac:dyDescent="0.2">
      <c r="A290" s="153" t="s">
        <v>49</v>
      </c>
      <c r="B290" s="155" t="str">
        <f t="shared" si="13"/>
        <v>1223E0</v>
      </c>
      <c r="C290" s="153" t="s">
        <v>1319</v>
      </c>
    </row>
    <row r="291" spans="1:3" x14ac:dyDescent="0.2">
      <c r="A291" s="153" t="s">
        <v>2</v>
      </c>
    </row>
    <row r="292" spans="1:3" x14ac:dyDescent="0.2">
      <c r="A292" s="153" t="s">
        <v>158</v>
      </c>
    </row>
    <row r="293" spans="1:3" x14ac:dyDescent="0.2">
      <c r="A293" s="153" t="str">
        <f>'Job Wheel'!E108&amp;'Job Wheel'!F108&amp;'Job Wheel'!G108&amp;'Job Wheel'!H108</f>
        <v>00000000</v>
      </c>
      <c r="B293" s="90" t="s">
        <v>823</v>
      </c>
      <c r="C293" s="154"/>
    </row>
    <row r="294" spans="1:3" x14ac:dyDescent="0.2">
      <c r="A294" s="153" t="str">
        <f>'Job Wheel'!E109&amp;'Job Wheel'!F109&amp;'Job Wheel'!G109&amp;'Job Wheel'!H109</f>
        <v>00000000</v>
      </c>
      <c r="B294" s="155" t="str">
        <f t="shared" ref="B294:B316" si="14">DEC2HEX(HEX2DEC(B293)+LEN(A293)/2)</f>
        <v>149104</v>
      </c>
    </row>
    <row r="295" spans="1:3" x14ac:dyDescent="0.2">
      <c r="A295" s="153" t="str">
        <f>'Job Wheel'!E110&amp;'Job Wheel'!F110&amp;'Job Wheel'!G110&amp;'Job Wheel'!H110</f>
        <v>02000000</v>
      </c>
      <c r="B295" s="155" t="str">
        <f t="shared" si="14"/>
        <v>149108</v>
      </c>
    </row>
    <row r="296" spans="1:3" x14ac:dyDescent="0.2">
      <c r="A296" s="153" t="str">
        <f>'Job Wheel'!E111&amp;'Job Wheel'!F111&amp;'Job Wheel'!G111&amp;'Job Wheel'!H111</f>
        <v>00000000</v>
      </c>
      <c r="B296" s="155" t="str">
        <f t="shared" si="14"/>
        <v>14910C</v>
      </c>
    </row>
    <row r="297" spans="1:3" x14ac:dyDescent="0.2">
      <c r="A297" s="153" t="str">
        <f>'Job Wheel'!E112&amp;'Job Wheel'!F112&amp;'Job Wheel'!G112&amp;'Job Wheel'!H112</f>
        <v>00020000</v>
      </c>
      <c r="B297" s="155" t="str">
        <f t="shared" si="14"/>
        <v>149110</v>
      </c>
    </row>
    <row r="298" spans="1:3" x14ac:dyDescent="0.2">
      <c r="A298" s="153" t="str">
        <f>'Job Wheel'!E113&amp;'Job Wheel'!F113&amp;'Job Wheel'!G113&amp;'Job Wheel'!H113</f>
        <v>00020000</v>
      </c>
      <c r="B298" s="155" t="str">
        <f t="shared" si="14"/>
        <v>149114</v>
      </c>
    </row>
    <row r="299" spans="1:3" x14ac:dyDescent="0.2">
      <c r="A299" s="153" t="str">
        <f>'Job Wheel'!E114&amp;'Job Wheel'!F114&amp;'Job Wheel'!G114&amp;'Job Wheel'!H114</f>
        <v>00000000</v>
      </c>
      <c r="B299" s="155" t="str">
        <f t="shared" si="14"/>
        <v>149118</v>
      </c>
    </row>
    <row r="300" spans="1:3" x14ac:dyDescent="0.2">
      <c r="A300" s="153" t="str">
        <f>'Job Wheel'!E115&amp;'Job Wheel'!F115&amp;'Job Wheel'!G115&amp;'Job Wheel'!H115</f>
        <v>00000000</v>
      </c>
      <c r="B300" s="155" t="str">
        <f t="shared" si="14"/>
        <v>14911C</v>
      </c>
    </row>
    <row r="301" spans="1:3" x14ac:dyDescent="0.2">
      <c r="A301" s="153" t="str">
        <f>'Job Wheel'!E116&amp;'Job Wheel'!F116&amp;'Job Wheel'!G116&amp;'Job Wheel'!H116</f>
        <v>00000000</v>
      </c>
      <c r="B301" s="155" t="str">
        <f t="shared" si="14"/>
        <v>149120</v>
      </c>
    </row>
    <row r="302" spans="1:3" x14ac:dyDescent="0.2">
      <c r="A302" s="153" t="str">
        <f>'Job Wheel'!E117&amp;'Job Wheel'!F117&amp;'Job Wheel'!G117&amp;'Job Wheel'!H117</f>
        <v>00000000</v>
      </c>
      <c r="B302" s="155" t="str">
        <f t="shared" si="14"/>
        <v>149124</v>
      </c>
    </row>
    <row r="303" spans="1:3" x14ac:dyDescent="0.2">
      <c r="A303" s="153" t="str">
        <f>'Job Wheel'!E118&amp;'Job Wheel'!F118&amp;'Job Wheel'!G118&amp;'Job Wheel'!H118</f>
        <v>00000000</v>
      </c>
      <c r="B303" s="155" t="str">
        <f t="shared" si="14"/>
        <v>149128</v>
      </c>
    </row>
    <row r="304" spans="1:3" x14ac:dyDescent="0.2">
      <c r="A304" s="153" t="str">
        <f>'Job Wheel'!E119&amp;'Job Wheel'!F119&amp;'Job Wheel'!G119&amp;'Job Wheel'!H119</f>
        <v>00000000</v>
      </c>
      <c r="B304" s="155" t="str">
        <f t="shared" si="14"/>
        <v>14912C</v>
      </c>
    </row>
    <row r="305" spans="1:3" x14ac:dyDescent="0.2">
      <c r="A305" s="153" t="str">
        <f>'Job Wheel'!E120&amp;'Job Wheel'!F120&amp;'Job Wheel'!G120&amp;'Job Wheel'!H120</f>
        <v>00000000</v>
      </c>
      <c r="B305" s="155" t="str">
        <f t="shared" si="14"/>
        <v>149130</v>
      </c>
    </row>
    <row r="306" spans="1:3" x14ac:dyDescent="0.2">
      <c r="A306" s="153" t="str">
        <f>'Job Wheel'!E121&amp;'Job Wheel'!F121&amp;'Job Wheel'!G121&amp;'Job Wheel'!H121</f>
        <v>00000000</v>
      </c>
      <c r="B306" s="155" t="str">
        <f t="shared" si="14"/>
        <v>149134</v>
      </c>
    </row>
    <row r="307" spans="1:3" x14ac:dyDescent="0.2">
      <c r="A307" s="153" t="str">
        <f>'Job Wheel'!E122&amp;'Job Wheel'!F122&amp;'Job Wheel'!G122&amp;'Job Wheel'!H122</f>
        <v>00000000</v>
      </c>
      <c r="B307" s="155" t="str">
        <f t="shared" si="14"/>
        <v>149138</v>
      </c>
    </row>
    <row r="308" spans="1:3" x14ac:dyDescent="0.2">
      <c r="A308" s="153" t="str">
        <f>'Job Wheel'!E123&amp;'Job Wheel'!F123&amp;'Job Wheel'!G123&amp;'Job Wheel'!H123</f>
        <v>00000000</v>
      </c>
      <c r="B308" s="155" t="str">
        <f t="shared" si="14"/>
        <v>14913C</v>
      </c>
    </row>
    <row r="309" spans="1:3" x14ac:dyDescent="0.2">
      <c r="A309" s="153" t="str">
        <f>'Job Wheel'!E124&amp;'Job Wheel'!F124&amp;'Job Wheel'!G124&amp;'Job Wheel'!H124</f>
        <v>00000000</v>
      </c>
      <c r="B309" s="155" t="str">
        <f t="shared" si="14"/>
        <v>149140</v>
      </c>
    </row>
    <row r="310" spans="1:3" x14ac:dyDescent="0.2">
      <c r="A310" s="153" t="str">
        <f>'Job Wheel'!E125&amp;'Job Wheel'!F125&amp;'Job Wheel'!G125&amp;'Job Wheel'!H125</f>
        <v>00000000</v>
      </c>
      <c r="B310" s="155" t="str">
        <f t="shared" si="14"/>
        <v>149144</v>
      </c>
    </row>
    <row r="311" spans="1:3" x14ac:dyDescent="0.2">
      <c r="A311" s="153" t="str">
        <f>'Job Wheel'!E126&amp;'Job Wheel'!F126&amp;'Job Wheel'!G126&amp;'Job Wheel'!H126</f>
        <v>00000001</v>
      </c>
      <c r="B311" s="155" t="str">
        <f t="shared" si="14"/>
        <v>149148</v>
      </c>
    </row>
    <row r="312" spans="1:3" x14ac:dyDescent="0.2">
      <c r="A312" s="153" t="str">
        <f>'Job Wheel'!E127&amp;'Job Wheel'!F127&amp;'Job Wheel'!G127&amp;'Job Wheel'!H127</f>
        <v>02030405</v>
      </c>
      <c r="B312" s="155" t="str">
        <f t="shared" si="14"/>
        <v>14914C</v>
      </c>
    </row>
    <row r="313" spans="1:3" x14ac:dyDescent="0.2">
      <c r="A313" s="153" t="str">
        <f>'Job Wheel'!E128&amp;'Job Wheel'!F128&amp;'Job Wheel'!G128&amp;'Job Wheel'!H128</f>
        <v>06070809</v>
      </c>
      <c r="B313" s="155" t="str">
        <f t="shared" si="14"/>
        <v>149150</v>
      </c>
    </row>
    <row r="314" spans="1:3" x14ac:dyDescent="0.2">
      <c r="A314" s="153" t="str">
        <f>'Job Wheel'!E129&amp;'Job Wheel'!F129&amp;'Job Wheel'!G129&amp;'Job Wheel'!H129</f>
        <v>0A0B0C0D</v>
      </c>
      <c r="B314" s="155" t="str">
        <f t="shared" si="14"/>
        <v>149154</v>
      </c>
    </row>
    <row r="315" spans="1:3" x14ac:dyDescent="0.2">
      <c r="A315" s="153" t="str">
        <f>'Job Wheel'!E130&amp;'Job Wheel'!F130&amp;'Job Wheel'!G130&amp;'Job Wheel'!H130</f>
        <v>0E0F1011</v>
      </c>
      <c r="B315" s="155" t="str">
        <f t="shared" si="14"/>
        <v>149158</v>
      </c>
    </row>
    <row r="316" spans="1:3" x14ac:dyDescent="0.2">
      <c r="A316" s="153" t="str">
        <f>'Job Wheel'!E131&amp;'Job Wheel'!F131&amp;'Job Wheel'!G131&amp;'Job Wheel'!H131</f>
        <v>12130000</v>
      </c>
      <c r="B316" s="155" t="str">
        <f t="shared" si="14"/>
        <v>14915C</v>
      </c>
    </row>
    <row r="317" spans="1:3" x14ac:dyDescent="0.2">
      <c r="A317" s="153" t="s">
        <v>2</v>
      </c>
    </row>
    <row r="318" spans="1:3" x14ac:dyDescent="0.2">
      <c r="A318" s="153" t="s">
        <v>21</v>
      </c>
    </row>
    <row r="319" spans="1:3" x14ac:dyDescent="0.2">
      <c r="A319" s="153" t="str">
        <f>'Job Wheel'!E108&amp;'Job Wheel'!F108&amp;'Job Wheel'!G108&amp;'Job Wheel'!H108</f>
        <v>00000000</v>
      </c>
      <c r="B319" s="90" t="s">
        <v>824</v>
      </c>
      <c r="C319" s="154"/>
    </row>
    <row r="320" spans="1:3" x14ac:dyDescent="0.2">
      <c r="A320" s="153" t="str">
        <f>'Job Wheel'!E109&amp;'Job Wheel'!F109&amp;'Job Wheel'!G109&amp;'Job Wheel'!H109</f>
        <v>00000000</v>
      </c>
      <c r="B320" s="155" t="str">
        <f t="shared" ref="B320:B342" si="15">DEC2HEX(HEX2DEC(B319)+LEN(A319)/2)</f>
        <v>15BD04</v>
      </c>
    </row>
    <row r="321" spans="1:2" x14ac:dyDescent="0.2">
      <c r="A321" s="153" t="str">
        <f>'Job Wheel'!E110&amp;'Job Wheel'!F110&amp;'Job Wheel'!G110&amp;'Job Wheel'!H110</f>
        <v>02000000</v>
      </c>
      <c r="B321" s="155" t="str">
        <f t="shared" si="15"/>
        <v>15BD08</v>
      </c>
    </row>
    <row r="322" spans="1:2" x14ac:dyDescent="0.2">
      <c r="A322" s="153" t="str">
        <f>'Job Wheel'!E111&amp;'Job Wheel'!F111&amp;'Job Wheel'!G111&amp;'Job Wheel'!H111</f>
        <v>00000000</v>
      </c>
      <c r="B322" s="155" t="str">
        <f t="shared" si="15"/>
        <v>15BD0C</v>
      </c>
    </row>
    <row r="323" spans="1:2" x14ac:dyDescent="0.2">
      <c r="A323" s="153" t="str">
        <f>'Job Wheel'!E112&amp;'Job Wheel'!F112&amp;'Job Wheel'!G112&amp;'Job Wheel'!H112</f>
        <v>00020000</v>
      </c>
      <c r="B323" s="155" t="str">
        <f t="shared" si="15"/>
        <v>15BD10</v>
      </c>
    </row>
    <row r="324" spans="1:2" x14ac:dyDescent="0.2">
      <c r="A324" s="153" t="str">
        <f>'Job Wheel'!E113&amp;'Job Wheel'!F113&amp;'Job Wheel'!G113&amp;'Job Wheel'!H113</f>
        <v>00020000</v>
      </c>
      <c r="B324" s="155" t="str">
        <f t="shared" si="15"/>
        <v>15BD14</v>
      </c>
    </row>
    <row r="325" spans="1:2" x14ac:dyDescent="0.2">
      <c r="A325" s="153" t="str">
        <f>'Job Wheel'!E114&amp;'Job Wheel'!F114&amp;'Job Wheel'!G114&amp;'Job Wheel'!H114</f>
        <v>00000000</v>
      </c>
      <c r="B325" s="155" t="str">
        <f t="shared" si="15"/>
        <v>15BD18</v>
      </c>
    </row>
    <row r="326" spans="1:2" x14ac:dyDescent="0.2">
      <c r="A326" s="153" t="str">
        <f>'Job Wheel'!E115&amp;'Job Wheel'!F115&amp;'Job Wheel'!G115&amp;'Job Wheel'!H115</f>
        <v>00000000</v>
      </c>
      <c r="B326" s="155" t="str">
        <f t="shared" si="15"/>
        <v>15BD1C</v>
      </c>
    </row>
    <row r="327" spans="1:2" x14ac:dyDescent="0.2">
      <c r="A327" s="153" t="str">
        <f>'Job Wheel'!E116&amp;'Job Wheel'!F116&amp;'Job Wheel'!G116&amp;'Job Wheel'!H116</f>
        <v>00000000</v>
      </c>
      <c r="B327" s="155" t="str">
        <f t="shared" si="15"/>
        <v>15BD20</v>
      </c>
    </row>
    <row r="328" spans="1:2" x14ac:dyDescent="0.2">
      <c r="A328" s="153" t="str">
        <f>'Job Wheel'!E117&amp;'Job Wheel'!F117&amp;'Job Wheel'!G117&amp;'Job Wheel'!H117</f>
        <v>00000000</v>
      </c>
      <c r="B328" s="155" t="str">
        <f t="shared" si="15"/>
        <v>15BD24</v>
      </c>
    </row>
    <row r="329" spans="1:2" x14ac:dyDescent="0.2">
      <c r="A329" s="153" t="str">
        <f>'Job Wheel'!E118&amp;'Job Wheel'!F118&amp;'Job Wheel'!G118&amp;'Job Wheel'!H118</f>
        <v>00000000</v>
      </c>
      <c r="B329" s="155" t="str">
        <f t="shared" si="15"/>
        <v>15BD28</v>
      </c>
    </row>
    <row r="330" spans="1:2" x14ac:dyDescent="0.2">
      <c r="A330" s="153" t="str">
        <f>'Job Wheel'!E119&amp;'Job Wheel'!F119&amp;'Job Wheel'!G119&amp;'Job Wheel'!H119</f>
        <v>00000000</v>
      </c>
      <c r="B330" s="155" t="str">
        <f t="shared" si="15"/>
        <v>15BD2C</v>
      </c>
    </row>
    <row r="331" spans="1:2" x14ac:dyDescent="0.2">
      <c r="A331" s="153" t="str">
        <f>'Job Wheel'!E120&amp;'Job Wheel'!F120&amp;'Job Wheel'!G120&amp;'Job Wheel'!H120</f>
        <v>00000000</v>
      </c>
      <c r="B331" s="155" t="str">
        <f t="shared" si="15"/>
        <v>15BD30</v>
      </c>
    </row>
    <row r="332" spans="1:2" x14ac:dyDescent="0.2">
      <c r="A332" s="153" t="str">
        <f>'Job Wheel'!E121&amp;'Job Wheel'!F121&amp;'Job Wheel'!G121&amp;'Job Wheel'!H121</f>
        <v>00000000</v>
      </c>
      <c r="B332" s="155" t="str">
        <f t="shared" si="15"/>
        <v>15BD34</v>
      </c>
    </row>
    <row r="333" spans="1:2" x14ac:dyDescent="0.2">
      <c r="A333" s="153" t="str">
        <f>'Job Wheel'!E122&amp;'Job Wheel'!F122&amp;'Job Wheel'!G122&amp;'Job Wheel'!H122</f>
        <v>00000000</v>
      </c>
      <c r="B333" s="155" t="str">
        <f t="shared" si="15"/>
        <v>15BD38</v>
      </c>
    </row>
    <row r="334" spans="1:2" x14ac:dyDescent="0.2">
      <c r="A334" s="153" t="str">
        <f>'Job Wheel'!E123&amp;'Job Wheel'!F123&amp;'Job Wheel'!G123&amp;'Job Wheel'!H123</f>
        <v>00000000</v>
      </c>
      <c r="B334" s="155" t="str">
        <f t="shared" si="15"/>
        <v>15BD3C</v>
      </c>
    </row>
    <row r="335" spans="1:2" x14ac:dyDescent="0.2">
      <c r="A335" s="153" t="str">
        <f>'Job Wheel'!E124&amp;'Job Wheel'!F124&amp;'Job Wheel'!G124&amp;'Job Wheel'!H124</f>
        <v>00000000</v>
      </c>
      <c r="B335" s="155" t="str">
        <f t="shared" si="15"/>
        <v>15BD40</v>
      </c>
    </row>
    <row r="336" spans="1:2" x14ac:dyDescent="0.2">
      <c r="A336" s="153" t="str">
        <f>'Job Wheel'!E125&amp;'Job Wheel'!F125&amp;'Job Wheel'!G125&amp;'Job Wheel'!H125</f>
        <v>00000000</v>
      </c>
      <c r="B336" s="155" t="str">
        <f t="shared" si="15"/>
        <v>15BD44</v>
      </c>
    </row>
    <row r="337" spans="1:3" x14ac:dyDescent="0.2">
      <c r="A337" s="153" t="str">
        <f>'Job Wheel'!E126&amp;'Job Wheel'!F126&amp;'Job Wheel'!G126&amp;'Job Wheel'!H126</f>
        <v>00000001</v>
      </c>
      <c r="B337" s="155" t="str">
        <f t="shared" si="15"/>
        <v>15BD48</v>
      </c>
    </row>
    <row r="338" spans="1:3" x14ac:dyDescent="0.2">
      <c r="A338" s="153" t="str">
        <f>'Job Wheel'!E127&amp;'Job Wheel'!F127&amp;'Job Wheel'!G127&amp;'Job Wheel'!H127</f>
        <v>02030405</v>
      </c>
      <c r="B338" s="155" t="str">
        <f t="shared" si="15"/>
        <v>15BD4C</v>
      </c>
    </row>
    <row r="339" spans="1:3" x14ac:dyDescent="0.2">
      <c r="A339" s="153" t="str">
        <f>'Job Wheel'!E128&amp;'Job Wheel'!F128&amp;'Job Wheel'!G128&amp;'Job Wheel'!H128</f>
        <v>06070809</v>
      </c>
      <c r="B339" s="155" t="str">
        <f t="shared" si="15"/>
        <v>15BD50</v>
      </c>
    </row>
    <row r="340" spans="1:3" x14ac:dyDescent="0.2">
      <c r="A340" s="153" t="str">
        <f>'Job Wheel'!E129&amp;'Job Wheel'!F129&amp;'Job Wheel'!G129&amp;'Job Wheel'!H129</f>
        <v>0A0B0C0D</v>
      </c>
      <c r="B340" s="155" t="str">
        <f t="shared" si="15"/>
        <v>15BD54</v>
      </c>
    </row>
    <row r="341" spans="1:3" x14ac:dyDescent="0.2">
      <c r="A341" s="153" t="str">
        <f>'Job Wheel'!E130&amp;'Job Wheel'!F130&amp;'Job Wheel'!G130&amp;'Job Wheel'!H130</f>
        <v>0E0F1011</v>
      </c>
      <c r="B341" s="155" t="str">
        <f t="shared" si="15"/>
        <v>15BD58</v>
      </c>
    </row>
    <row r="342" spans="1:3" x14ac:dyDescent="0.2">
      <c r="A342" s="153" t="str">
        <f>'Job Wheel'!E131&amp;'Job Wheel'!F131&amp;'Job Wheel'!G131&amp;'Job Wheel'!H131</f>
        <v>12130000</v>
      </c>
      <c r="B342" s="155" t="str">
        <f t="shared" si="15"/>
        <v>15BD5C</v>
      </c>
    </row>
    <row r="343" spans="1:3" x14ac:dyDescent="0.2">
      <c r="A343" s="153" t="s">
        <v>2</v>
      </c>
    </row>
    <row r="344" spans="1:3" x14ac:dyDescent="0.2">
      <c r="A344" s="153" t="s">
        <v>22</v>
      </c>
    </row>
    <row r="345" spans="1:3" x14ac:dyDescent="0.2">
      <c r="A345" s="153" t="s">
        <v>23</v>
      </c>
      <c r="B345" s="90" t="s">
        <v>825</v>
      </c>
      <c r="C345" s="154" t="s">
        <v>1320</v>
      </c>
    </row>
    <row r="346" spans="1:3" x14ac:dyDescent="0.2">
      <c r="A346" s="153" t="s">
        <v>50</v>
      </c>
      <c r="B346" s="155" t="str">
        <f t="shared" ref="B346:B351" si="16">DEC2HEX(HEX2DEC(B345)+LEN(A345)/2)</f>
        <v>17EA2C</v>
      </c>
      <c r="C346" s="153" t="s">
        <v>1321</v>
      </c>
    </row>
    <row r="347" spans="1:3" x14ac:dyDescent="0.2">
      <c r="A347" s="153" t="s">
        <v>24</v>
      </c>
      <c r="B347" s="155" t="str">
        <f t="shared" si="16"/>
        <v>17EA30</v>
      </c>
      <c r="C347" s="153" t="s">
        <v>1322</v>
      </c>
    </row>
    <row r="348" spans="1:3" x14ac:dyDescent="0.2">
      <c r="A348" s="153" t="s">
        <v>28</v>
      </c>
      <c r="B348" s="155" t="str">
        <f t="shared" si="16"/>
        <v>17EA34</v>
      </c>
      <c r="C348" s="153" t="s">
        <v>945</v>
      </c>
    </row>
    <row r="349" spans="1:3" x14ac:dyDescent="0.2">
      <c r="A349" s="153" t="s">
        <v>25</v>
      </c>
      <c r="B349" s="155" t="str">
        <f t="shared" si="16"/>
        <v>17EA38</v>
      </c>
      <c r="C349" s="153" t="s">
        <v>1323</v>
      </c>
    </row>
    <row r="350" spans="1:3" x14ac:dyDescent="0.2">
      <c r="A350" s="153" t="s">
        <v>28</v>
      </c>
      <c r="B350" s="155" t="str">
        <f t="shared" si="16"/>
        <v>17EA3C</v>
      </c>
      <c r="C350" s="153" t="s">
        <v>945</v>
      </c>
    </row>
    <row r="351" spans="1:3" x14ac:dyDescent="0.2">
      <c r="A351" s="153" t="s">
        <v>28</v>
      </c>
      <c r="B351" s="155" t="str">
        <f t="shared" si="16"/>
        <v>17EA40</v>
      </c>
      <c r="C351" s="153" t="s">
        <v>945</v>
      </c>
    </row>
    <row r="352" spans="1:3" x14ac:dyDescent="0.2">
      <c r="A352" s="153" t="s">
        <v>2</v>
      </c>
    </row>
    <row r="353" spans="1:3" x14ac:dyDescent="0.2">
      <c r="A353" s="153" t="s">
        <v>114</v>
      </c>
    </row>
    <row r="354" spans="1:3" x14ac:dyDescent="0.2">
      <c r="A354" s="153" t="str">
        <f>'Job Wheel'!E133&amp;'Job Wheel'!F133&amp;'Job Wheel'!G133&amp;'Job Wheel'!H133</f>
        <v>FFFFFFFF</v>
      </c>
      <c r="B354" s="90" t="s">
        <v>826</v>
      </c>
      <c r="C354" s="154"/>
    </row>
    <row r="355" spans="1:3" x14ac:dyDescent="0.2">
      <c r="A355" s="153" t="str">
        <f>'Job Wheel'!E134&amp;'Job Wheel'!F134&amp;'Job Wheel'!G134&amp;'Job Wheel'!H134</f>
        <v>FF000102</v>
      </c>
      <c r="B355" s="155" t="str">
        <f t="shared" ref="B355:B397" si="17">DEC2HEX(HEX2DEC(B354)+LEN(A354)/2)</f>
        <v>15BD64</v>
      </c>
    </row>
    <row r="356" spans="1:3" x14ac:dyDescent="0.2">
      <c r="A356" s="153" t="str">
        <f>'Job Wheel'!E135&amp;'Job Wheel'!F135&amp;'Job Wheel'!G135&amp;'Job Wheel'!H135</f>
        <v>03040506</v>
      </c>
      <c r="B356" s="155" t="str">
        <f t="shared" si="17"/>
        <v>15BD68</v>
      </c>
    </row>
    <row r="357" spans="1:3" x14ac:dyDescent="0.2">
      <c r="A357" s="153" t="str">
        <f>'Job Wheel'!E136&amp;'Job Wheel'!F136&amp;'Job Wheel'!G136&amp;'Job Wheel'!H136</f>
        <v>0708090A</v>
      </c>
      <c r="B357" s="155" t="str">
        <f t="shared" si="17"/>
        <v>15BD6C</v>
      </c>
    </row>
    <row r="358" spans="1:3" x14ac:dyDescent="0.2">
      <c r="A358" s="153" t="str">
        <f>'Job Wheel'!E137&amp;'Job Wheel'!F137&amp;'Job Wheel'!G137&amp;'Job Wheel'!H137</f>
        <v>0B0C0D0E</v>
      </c>
      <c r="B358" s="155" t="str">
        <f t="shared" si="17"/>
        <v>15BD70</v>
      </c>
    </row>
    <row r="359" spans="1:3" x14ac:dyDescent="0.2">
      <c r="A359" s="153" t="str">
        <f>'Job Wheel'!E138&amp;'Job Wheel'!F138&amp;'Job Wheel'!G138&amp;'Job Wheel'!H138</f>
        <v>0F101112</v>
      </c>
      <c r="B359" s="155" t="str">
        <f t="shared" si="17"/>
        <v>15BD74</v>
      </c>
    </row>
    <row r="360" spans="1:3" x14ac:dyDescent="0.2">
      <c r="A360" s="153" t="str">
        <f>'Job Wheel'!E139&amp;'Job Wheel'!F139&amp;'Job Wheel'!G139&amp;'Job Wheel'!H139</f>
        <v>13FFFFFF</v>
      </c>
      <c r="B360" s="155" t="str">
        <f t="shared" si="17"/>
        <v>15BD78</v>
      </c>
    </row>
    <row r="361" spans="1:3" x14ac:dyDescent="0.2">
      <c r="A361" s="153" t="str">
        <f>'Job Wheel'!E140&amp;'Job Wheel'!F140&amp;'Job Wheel'!G140&amp;'Job Wheel'!H140</f>
        <v>FFFFFFFF</v>
      </c>
      <c r="B361" s="155" t="str">
        <f t="shared" si="17"/>
        <v>15BD7C</v>
      </c>
    </row>
    <row r="362" spans="1:3" x14ac:dyDescent="0.2">
      <c r="A362" s="153" t="str">
        <f>'Job Wheel'!E141&amp;'Job Wheel'!F141&amp;'Job Wheel'!G141&amp;'Job Wheel'!H141</f>
        <v>FFFFFFFF</v>
      </c>
      <c r="B362" s="155" t="str">
        <f t="shared" si="17"/>
        <v>15BD80</v>
      </c>
    </row>
    <row r="363" spans="1:3" x14ac:dyDescent="0.2">
      <c r="A363" s="153" t="str">
        <f>'Job Wheel'!E142&amp;'Job Wheel'!F142&amp;'Job Wheel'!G142&amp;'Job Wheel'!H142</f>
        <v>FFFFFF02</v>
      </c>
      <c r="B363" s="155" t="str">
        <f t="shared" si="17"/>
        <v>15BD84</v>
      </c>
    </row>
    <row r="364" spans="1:3" x14ac:dyDescent="0.2">
      <c r="A364" s="153" t="str">
        <f>'Job Wheel'!E143&amp;'Job Wheel'!F143&amp;'Job Wheel'!G143&amp;'Job Wheel'!H143</f>
        <v>FFFFFFFF</v>
      </c>
      <c r="B364" s="155" t="str">
        <f t="shared" si="17"/>
        <v>15BD88</v>
      </c>
    </row>
    <row r="365" spans="1:3" x14ac:dyDescent="0.2">
      <c r="A365" s="153" t="str">
        <f>'Job Wheel'!E144&amp;'Job Wheel'!F144&amp;'Job Wheel'!G144&amp;'Job Wheel'!H144</f>
        <v>FFFFFF02</v>
      </c>
      <c r="B365" s="155" t="str">
        <f t="shared" si="17"/>
        <v>15BD8C</v>
      </c>
    </row>
    <row r="366" spans="1:3" x14ac:dyDescent="0.2">
      <c r="A366" s="153" t="str">
        <f>'Job Wheel'!E145&amp;'Job Wheel'!F145&amp;'Job Wheel'!G145&amp;'Job Wheel'!H145</f>
        <v>FFFFFFFF</v>
      </c>
      <c r="B366" s="155" t="str">
        <f t="shared" si="17"/>
        <v>15BD90</v>
      </c>
    </row>
    <row r="367" spans="1:3" x14ac:dyDescent="0.2">
      <c r="A367" s="153" t="str">
        <f>'Job Wheel'!E146&amp;'Job Wheel'!F146&amp;'Job Wheel'!G146&amp;'Job Wheel'!H146</f>
        <v>FFFFFFFF</v>
      </c>
      <c r="B367" s="155" t="str">
        <f t="shared" si="17"/>
        <v>15BD94</v>
      </c>
    </row>
    <row r="368" spans="1:3" x14ac:dyDescent="0.2">
      <c r="A368" s="153" t="str">
        <f>'Job Wheel'!E147&amp;'Job Wheel'!F147&amp;'Job Wheel'!G147&amp;'Job Wheel'!H147</f>
        <v>FFFFFFFF</v>
      </c>
      <c r="B368" s="155" t="str">
        <f t="shared" si="17"/>
        <v>15BD98</v>
      </c>
    </row>
    <row r="369" spans="1:2" x14ac:dyDescent="0.2">
      <c r="A369" s="153" t="str">
        <f>'Job Wheel'!E148&amp;'Job Wheel'!F148&amp;'Job Wheel'!G148&amp;'Job Wheel'!H148</f>
        <v>FFFFFFFF</v>
      </c>
      <c r="B369" s="155" t="str">
        <f t="shared" si="17"/>
        <v>15BD9C</v>
      </c>
    </row>
    <row r="370" spans="1:2" x14ac:dyDescent="0.2">
      <c r="A370" s="153" t="str">
        <f>'Job Wheel'!E149&amp;'Job Wheel'!F149&amp;'Job Wheel'!G149&amp;'Job Wheel'!H149</f>
        <v>FFFFFFFF</v>
      </c>
      <c r="B370" s="155" t="str">
        <f t="shared" si="17"/>
        <v>15BDA0</v>
      </c>
    </row>
    <row r="371" spans="1:2" x14ac:dyDescent="0.2">
      <c r="A371" s="153" t="str">
        <f>'Job Wheel'!E150&amp;'Job Wheel'!F150&amp;'Job Wheel'!G150&amp;'Job Wheel'!H150</f>
        <v>FFFFFFFF</v>
      </c>
      <c r="B371" s="155" t="str">
        <f t="shared" si="17"/>
        <v>15BDA4</v>
      </c>
    </row>
    <row r="372" spans="1:2" x14ac:dyDescent="0.2">
      <c r="A372" s="153" t="str">
        <f>'Job Wheel'!E151&amp;'Job Wheel'!F151&amp;'Job Wheel'!G151&amp;'Job Wheel'!H151</f>
        <v>FFFFFF02</v>
      </c>
      <c r="B372" s="155" t="str">
        <f t="shared" si="17"/>
        <v>15BDA8</v>
      </c>
    </row>
    <row r="373" spans="1:2" x14ac:dyDescent="0.2">
      <c r="A373" s="153" t="str">
        <f>'Job Wheel'!E152&amp;'Job Wheel'!F152&amp;'Job Wheel'!G152&amp;'Job Wheel'!H152</f>
        <v>FFFFFFFF</v>
      </c>
      <c r="B373" s="155" t="str">
        <f t="shared" si="17"/>
        <v>15BDAC</v>
      </c>
    </row>
    <row r="374" spans="1:2" x14ac:dyDescent="0.2">
      <c r="A374" s="153" t="str">
        <f>'Job Wheel'!E153&amp;'Job Wheel'!F153&amp;'Job Wheel'!G153&amp;'Job Wheel'!H153</f>
        <v>FFFFFFFF</v>
      </c>
      <c r="B374" s="155" t="str">
        <f t="shared" si="17"/>
        <v>15BDB0</v>
      </c>
    </row>
    <row r="375" spans="1:2" x14ac:dyDescent="0.2">
      <c r="A375" s="153" t="str">
        <f>'Job Wheel'!E154&amp;'Job Wheel'!F154&amp;'Job Wheel'!G154&amp;'Job Wheel'!H154</f>
        <v>FFFFFFFF</v>
      </c>
      <c r="B375" s="155" t="str">
        <f t="shared" si="17"/>
        <v>15BDB4</v>
      </c>
    </row>
    <row r="376" spans="1:2" x14ac:dyDescent="0.2">
      <c r="A376" s="153" t="str">
        <f>'Job Wheel'!E155&amp;'Job Wheel'!F155&amp;'Job Wheel'!G155&amp;'Job Wheel'!H155</f>
        <v>FFFFFFFF</v>
      </c>
      <c r="B376" s="155" t="str">
        <f t="shared" si="17"/>
        <v>15BDB8</v>
      </c>
    </row>
    <row r="377" spans="1:2" x14ac:dyDescent="0.2">
      <c r="A377" s="153" t="str">
        <f>'Job Wheel'!E156&amp;'Job Wheel'!F156&amp;'Job Wheel'!G156&amp;'Job Wheel'!H156</f>
        <v>FFFFFFFF</v>
      </c>
      <c r="B377" s="155" t="str">
        <f t="shared" si="17"/>
        <v>15BDBC</v>
      </c>
    </row>
    <row r="378" spans="1:2" x14ac:dyDescent="0.2">
      <c r="A378" s="153" t="str">
        <f>'Job Wheel'!E157&amp;'Job Wheel'!F157&amp;'Job Wheel'!G157&amp;'Job Wheel'!H157</f>
        <v>FFFFFFFF</v>
      </c>
      <c r="B378" s="155" t="str">
        <f t="shared" si="17"/>
        <v>15BDC0</v>
      </c>
    </row>
    <row r="379" spans="1:2" x14ac:dyDescent="0.2">
      <c r="A379" s="153" t="str">
        <f>'Job Wheel'!E158&amp;'Job Wheel'!F158&amp;'Job Wheel'!G158&amp;'Job Wheel'!H158</f>
        <v>FFFFFFFF</v>
      </c>
      <c r="B379" s="155" t="str">
        <f t="shared" si="17"/>
        <v>15BDC4</v>
      </c>
    </row>
    <row r="380" spans="1:2" x14ac:dyDescent="0.2">
      <c r="A380" s="153" t="str">
        <f>'Job Wheel'!E159&amp;'Job Wheel'!F159&amp;'Job Wheel'!G159&amp;'Job Wheel'!H159</f>
        <v>FFFFFFFF</v>
      </c>
      <c r="B380" s="155" t="str">
        <f t="shared" si="17"/>
        <v>15BDC8</v>
      </c>
    </row>
    <row r="381" spans="1:2" x14ac:dyDescent="0.2">
      <c r="A381" s="153" t="str">
        <f>'Job Wheel'!E160&amp;'Job Wheel'!F160&amp;'Job Wheel'!G160&amp;'Job Wheel'!H160</f>
        <v>FFFFFFFF</v>
      </c>
      <c r="B381" s="155" t="str">
        <f t="shared" si="17"/>
        <v>15BDCC</v>
      </c>
    </row>
    <row r="382" spans="1:2" x14ac:dyDescent="0.2">
      <c r="A382" s="153" t="str">
        <f>'Job Wheel'!E161&amp;'Job Wheel'!F161&amp;'Job Wheel'!G161&amp;'Job Wheel'!H161</f>
        <v>FFFFFFFF</v>
      </c>
      <c r="B382" s="155" t="str">
        <f t="shared" si="17"/>
        <v>15BDD0</v>
      </c>
    </row>
    <row r="383" spans="1:2" x14ac:dyDescent="0.2">
      <c r="A383" s="153" t="str">
        <f>'Job Wheel'!E162&amp;'Job Wheel'!F162&amp;'Job Wheel'!G162&amp;'Job Wheel'!H162</f>
        <v>FFFFFFFF</v>
      </c>
      <c r="B383" s="155" t="str">
        <f t="shared" si="17"/>
        <v>15BDD4</v>
      </c>
    </row>
    <row r="384" spans="1:2" x14ac:dyDescent="0.2">
      <c r="A384" s="153" t="str">
        <f>'Job Wheel'!E163&amp;'Job Wheel'!F163&amp;'Job Wheel'!G163&amp;'Job Wheel'!H163</f>
        <v>FFFFFFFF</v>
      </c>
      <c r="B384" s="155" t="str">
        <f t="shared" si="17"/>
        <v>15BDD8</v>
      </c>
    </row>
    <row r="385" spans="1:3" x14ac:dyDescent="0.2">
      <c r="A385" s="153" t="str">
        <f>'Job Wheel'!E164&amp;'Job Wheel'!F164&amp;'Job Wheel'!G164&amp;'Job Wheel'!H164</f>
        <v>FFFFFFFF</v>
      </c>
      <c r="B385" s="155" t="str">
        <f t="shared" si="17"/>
        <v>15BDDC</v>
      </c>
    </row>
    <row r="386" spans="1:3" x14ac:dyDescent="0.2">
      <c r="A386" s="153" t="str">
        <f>'Job Wheel'!E165&amp;'Job Wheel'!F165&amp;'Job Wheel'!G165&amp;'Job Wheel'!H165</f>
        <v>FFFFFFFF</v>
      </c>
      <c r="B386" s="155" t="str">
        <f t="shared" si="17"/>
        <v>15BDE0</v>
      </c>
    </row>
    <row r="387" spans="1:3" x14ac:dyDescent="0.2">
      <c r="A387" s="153" t="str">
        <f>'Job Wheel'!E166&amp;'Job Wheel'!F166&amp;'Job Wheel'!G166&amp;'Job Wheel'!H166</f>
        <v>FFFFFFFF</v>
      </c>
      <c r="B387" s="155" t="str">
        <f t="shared" si="17"/>
        <v>15BDE4</v>
      </c>
    </row>
    <row r="388" spans="1:3" x14ac:dyDescent="0.2">
      <c r="A388" s="153" t="str">
        <f>'Job Wheel'!E167&amp;'Job Wheel'!F167&amp;'Job Wheel'!G167&amp;'Job Wheel'!H167</f>
        <v>FFFFFFFF</v>
      </c>
      <c r="B388" s="155" t="str">
        <f t="shared" si="17"/>
        <v>15BDE8</v>
      </c>
    </row>
    <row r="389" spans="1:3" x14ac:dyDescent="0.2">
      <c r="A389" s="153" t="str">
        <f>'Job Wheel'!E168&amp;'Job Wheel'!F168&amp;'Job Wheel'!G168&amp;'Job Wheel'!H168</f>
        <v>FFFFFFFF</v>
      </c>
      <c r="B389" s="155" t="str">
        <f t="shared" si="17"/>
        <v>15BDEC</v>
      </c>
    </row>
    <row r="390" spans="1:3" x14ac:dyDescent="0.2">
      <c r="A390" s="153" t="str">
        <f>'Job Wheel'!E169&amp;'Job Wheel'!F169&amp;'Job Wheel'!G169&amp;'Job Wheel'!H169</f>
        <v>FFFFFFFF</v>
      </c>
      <c r="B390" s="155" t="str">
        <f t="shared" si="17"/>
        <v>15BDF0</v>
      </c>
    </row>
    <row r="391" spans="1:3" x14ac:dyDescent="0.2">
      <c r="A391" s="153" t="str">
        <f>'Job Wheel'!E170&amp;'Job Wheel'!F170&amp;'Job Wheel'!G170&amp;'Job Wheel'!H170</f>
        <v>FFFFFFFF</v>
      </c>
      <c r="B391" s="155" t="str">
        <f t="shared" si="17"/>
        <v>15BDF4</v>
      </c>
    </row>
    <row r="392" spans="1:3" x14ac:dyDescent="0.2">
      <c r="A392" s="153" t="str">
        <f>'Job Wheel'!E171&amp;'Job Wheel'!F171&amp;'Job Wheel'!G171&amp;'Job Wheel'!H171</f>
        <v>FFFFFFFF</v>
      </c>
      <c r="B392" s="155" t="str">
        <f t="shared" si="17"/>
        <v>15BDF8</v>
      </c>
    </row>
    <row r="393" spans="1:3" x14ac:dyDescent="0.2">
      <c r="A393" s="153" t="str">
        <f>'Job Wheel'!E172&amp;'Job Wheel'!F172&amp;'Job Wheel'!G172&amp;'Job Wheel'!H172</f>
        <v>FFFFFFFF</v>
      </c>
      <c r="B393" s="155" t="str">
        <f t="shared" si="17"/>
        <v>15BDFC</v>
      </c>
    </row>
    <row r="394" spans="1:3" x14ac:dyDescent="0.2">
      <c r="A394" s="153" t="str">
        <f>'Job Wheel'!E173&amp;'Job Wheel'!F173&amp;'Job Wheel'!G173&amp;'Job Wheel'!H173</f>
        <v>FFFFFFFF</v>
      </c>
      <c r="B394" s="155" t="str">
        <f t="shared" si="17"/>
        <v>15BE00</v>
      </c>
    </row>
    <row r="395" spans="1:3" x14ac:dyDescent="0.2">
      <c r="A395" s="153" t="str">
        <f>'Job Wheel'!E174&amp;'Job Wheel'!F174&amp;'Job Wheel'!G174&amp;'Job Wheel'!H174</f>
        <v>FFFFFFFF</v>
      </c>
      <c r="B395" s="155" t="str">
        <f t="shared" si="17"/>
        <v>15BE04</v>
      </c>
    </row>
    <row r="396" spans="1:3" x14ac:dyDescent="0.2">
      <c r="A396" s="153" t="str">
        <f>'Job Wheel'!E175&amp;'Job Wheel'!F175&amp;'Job Wheel'!G175&amp;'Job Wheel'!H175</f>
        <v>FFFFFFFF</v>
      </c>
      <c r="B396" s="155" t="str">
        <f t="shared" si="17"/>
        <v>15BE08</v>
      </c>
    </row>
    <row r="397" spans="1:3" x14ac:dyDescent="0.2">
      <c r="A397" s="153" t="str">
        <f>'Job Wheel'!E176&amp;'Job Wheel'!F176&amp;'Job Wheel'!G176&amp;'Job Wheel'!H176</f>
        <v>FFFFFFFF</v>
      </c>
      <c r="B397" s="155" t="str">
        <f t="shared" si="17"/>
        <v>15BE0C</v>
      </c>
    </row>
    <row r="398" spans="1:3" x14ac:dyDescent="0.2">
      <c r="A398" s="153" t="s">
        <v>2</v>
      </c>
    </row>
    <row r="399" spans="1:3" x14ac:dyDescent="0.2">
      <c r="A399" s="153" t="s">
        <v>115</v>
      </c>
    </row>
    <row r="400" spans="1:3" x14ac:dyDescent="0.2">
      <c r="A400" s="153" t="s">
        <v>116</v>
      </c>
      <c r="B400" s="90" t="s">
        <v>827</v>
      </c>
      <c r="C400" s="154" t="s">
        <v>1324</v>
      </c>
    </row>
    <row r="401" spans="1:3" x14ac:dyDescent="0.2">
      <c r="A401" s="153" t="s">
        <v>23</v>
      </c>
      <c r="B401" s="155" t="str">
        <f t="shared" ref="B401:B409" si="18">DEC2HEX(HEX2DEC(B400)+LEN(A400)/2)</f>
        <v>1818E8</v>
      </c>
      <c r="C401" s="153" t="s">
        <v>1320</v>
      </c>
    </row>
    <row r="402" spans="1:3" x14ac:dyDescent="0.2">
      <c r="A402" s="153" t="s">
        <v>121</v>
      </c>
      <c r="B402" s="155" t="str">
        <f t="shared" si="18"/>
        <v>1818EC</v>
      </c>
      <c r="C402" s="153" t="s">
        <v>1325</v>
      </c>
    </row>
    <row r="403" spans="1:3" x14ac:dyDescent="0.2">
      <c r="A403" s="153" t="s">
        <v>117</v>
      </c>
      <c r="B403" s="155" t="str">
        <f t="shared" si="18"/>
        <v>1818F0</v>
      </c>
      <c r="C403" s="153" t="s">
        <v>1326</v>
      </c>
    </row>
    <row r="404" spans="1:3" x14ac:dyDescent="0.2">
      <c r="A404" s="153" t="s">
        <v>28</v>
      </c>
      <c r="B404" s="155" t="str">
        <f t="shared" si="18"/>
        <v>1818F4</v>
      </c>
      <c r="C404" s="153" t="s">
        <v>945</v>
      </c>
    </row>
    <row r="405" spans="1:3" x14ac:dyDescent="0.2">
      <c r="A405" s="153" t="s">
        <v>118</v>
      </c>
      <c r="B405" s="155" t="str">
        <f t="shared" si="18"/>
        <v>1818F8</v>
      </c>
      <c r="C405" s="153" t="s">
        <v>1327</v>
      </c>
    </row>
    <row r="406" spans="1:3" x14ac:dyDescent="0.2">
      <c r="A406" s="153" t="s">
        <v>122</v>
      </c>
      <c r="B406" s="155" t="str">
        <f t="shared" si="18"/>
        <v>1818FC</v>
      </c>
      <c r="C406" s="153" t="s">
        <v>1328</v>
      </c>
    </row>
    <row r="407" spans="1:3" x14ac:dyDescent="0.2">
      <c r="A407" s="153" t="s">
        <v>28</v>
      </c>
      <c r="B407" s="155" t="str">
        <f t="shared" si="18"/>
        <v>181900</v>
      </c>
      <c r="C407" s="153" t="s">
        <v>945</v>
      </c>
    </row>
    <row r="408" spans="1:3" x14ac:dyDescent="0.2">
      <c r="A408" s="153" t="s">
        <v>119</v>
      </c>
      <c r="B408" s="155" t="str">
        <f t="shared" si="18"/>
        <v>181904</v>
      </c>
      <c r="C408" s="153" t="s">
        <v>1329</v>
      </c>
    </row>
    <row r="409" spans="1:3" x14ac:dyDescent="0.2">
      <c r="A409" s="153" t="s">
        <v>120</v>
      </c>
      <c r="B409" s="155" t="str">
        <f t="shared" si="18"/>
        <v>181908</v>
      </c>
      <c r="C409" s="153" t="s">
        <v>1330</v>
      </c>
    </row>
    <row r="410" spans="1:3" x14ac:dyDescent="0.2">
      <c r="A410" s="153" t="s">
        <v>2</v>
      </c>
    </row>
    <row r="411" spans="1:3" x14ac:dyDescent="0.2">
      <c r="A411" s="153" t="s">
        <v>159</v>
      </c>
    </row>
    <row r="412" spans="1:3" x14ac:dyDescent="0.2">
      <c r="A412" s="153" t="str">
        <f>VLOOKUP('Job Wheel'!AA24,'Job Wheel'!$Z$47:$AA$130,2,FALSE)</f>
        <v>c000500018002800d4396400</v>
      </c>
      <c r="B412" s="90" t="s">
        <v>828</v>
      </c>
      <c r="C412" s="154"/>
    </row>
    <row r="413" spans="1:3" x14ac:dyDescent="0.2">
      <c r="A413" s="153" t="str">
        <f>VLOOKUP('Job Wheel'!AB24,'Job Wheel'!$Z$47:$AA$130,2,FALSE)</f>
        <v>d800500018002800d5396400</v>
      </c>
      <c r="B413" s="155" t="str">
        <f t="shared" ref="B413:B451" si="19">DEC2HEX(HEX2DEC(B412)+LEN(A412)/2)</f>
        <v>14916C</v>
      </c>
    </row>
    <row r="414" spans="1:3" x14ac:dyDescent="0.2">
      <c r="A414" s="153" t="str">
        <f>VLOOKUP('Job Wheel'!AA25,'Job Wheel'!$Z$47:$AA$130,2,FALSE)</f>
        <v>c000500018002800d4396400</v>
      </c>
      <c r="B414" s="155" t="str">
        <f t="shared" si="19"/>
        <v>149178</v>
      </c>
    </row>
    <row r="415" spans="1:3" x14ac:dyDescent="0.2">
      <c r="A415" s="153" t="str">
        <f>VLOOKUP('Job Wheel'!AB25,'Job Wheel'!$Z$47:$AA$130,2,FALSE)</f>
        <v>d800500018002800d5396400</v>
      </c>
      <c r="B415" s="155" t="str">
        <f t="shared" si="19"/>
        <v>149184</v>
      </c>
    </row>
    <row r="416" spans="1:3" x14ac:dyDescent="0.2">
      <c r="A416" s="153" t="str">
        <f>VLOOKUP('Job Wheel'!AA26,'Job Wheel'!$Z$47:$AA$130,2,FALSE)</f>
        <v>c000500018002800d4396400</v>
      </c>
      <c r="B416" s="155" t="str">
        <f t="shared" si="19"/>
        <v>149190</v>
      </c>
    </row>
    <row r="417" spans="1:2" x14ac:dyDescent="0.2">
      <c r="A417" s="153" t="str">
        <f>VLOOKUP('Job Wheel'!AB26,'Job Wheel'!$Z$47:$AA$130,2,FALSE)</f>
        <v>d800500018002800d5396400</v>
      </c>
      <c r="B417" s="155" t="str">
        <f t="shared" si="19"/>
        <v>14919C</v>
      </c>
    </row>
    <row r="418" spans="1:2" x14ac:dyDescent="0.2">
      <c r="A418" s="153" t="str">
        <f>VLOOKUP('Job Wheel'!AA27,'Job Wheel'!$Z$47:$AA$130,2,FALSE)</f>
        <v>0000780018002800d6396400</v>
      </c>
      <c r="B418" s="155" t="str">
        <f t="shared" si="19"/>
        <v>1491A8</v>
      </c>
    </row>
    <row r="419" spans="1:2" x14ac:dyDescent="0.2">
      <c r="A419" s="153" t="str">
        <f>VLOOKUP('Job Wheel'!AB27,'Job Wheel'!$Z$47:$AA$130,2,FALSE)</f>
        <v>1800780018002800d7396400</v>
      </c>
      <c r="B419" s="155" t="str">
        <f t="shared" si="19"/>
        <v>1491B4</v>
      </c>
    </row>
    <row r="420" spans="1:2" x14ac:dyDescent="0.2">
      <c r="A420" s="153" t="str">
        <f>VLOOKUP('Job Wheel'!AA28,'Job Wheel'!$Z$47:$AA$130,2,FALSE)</f>
        <v>3000780018002800143a6400</v>
      </c>
      <c r="B420" s="155" t="str">
        <f t="shared" si="19"/>
        <v>1491C0</v>
      </c>
    </row>
    <row r="421" spans="1:2" x14ac:dyDescent="0.2">
      <c r="A421" s="153" t="str">
        <f>VLOOKUP('Job Wheel'!AB28,'Job Wheel'!$Z$47:$AA$130,2,FALSE)</f>
        <v>4800780018002800153a6400</v>
      </c>
      <c r="B421" s="155" t="str">
        <f t="shared" si="19"/>
        <v>1491CC</v>
      </c>
    </row>
    <row r="422" spans="1:2" x14ac:dyDescent="0.2">
      <c r="A422" s="153" t="str">
        <f>VLOOKUP('Job Wheel'!AA29,'Job Wheel'!$Z$47:$AA$130,2,FALSE)</f>
        <v>6000780018002800163a6400</v>
      </c>
      <c r="B422" s="155" t="str">
        <f t="shared" si="19"/>
        <v>1491D8</v>
      </c>
    </row>
    <row r="423" spans="1:2" x14ac:dyDescent="0.2">
      <c r="A423" s="153" t="str">
        <f>VLOOKUP('Job Wheel'!AB29,'Job Wheel'!$Z$47:$AA$130,2,FALSE)</f>
        <v>7800780018002800173a6400</v>
      </c>
      <c r="B423" s="155" t="str">
        <f t="shared" si="19"/>
        <v>1491E4</v>
      </c>
    </row>
    <row r="424" spans="1:2" x14ac:dyDescent="0.2">
      <c r="A424" s="153" t="str">
        <f>VLOOKUP('Job Wheel'!AA30,'Job Wheel'!$Z$47:$AA$130,2,FALSE)</f>
        <v>9000780018002800543a6400</v>
      </c>
      <c r="B424" s="155" t="str">
        <f t="shared" si="19"/>
        <v>1491F0</v>
      </c>
    </row>
    <row r="425" spans="1:2" x14ac:dyDescent="0.2">
      <c r="A425" s="153" t="str">
        <f>VLOOKUP('Job Wheel'!AB30,'Job Wheel'!$Z$47:$AA$130,2,FALSE)</f>
        <v>a800780018002800553a6400</v>
      </c>
      <c r="B425" s="155" t="str">
        <f t="shared" si="19"/>
        <v>1491FC</v>
      </c>
    </row>
    <row r="426" spans="1:2" x14ac:dyDescent="0.2">
      <c r="A426" s="153" t="str">
        <f>VLOOKUP('Job Wheel'!AA31,'Job Wheel'!$Z$47:$AA$130,2,FALSE)</f>
        <v>c000780018002800563a6400</v>
      </c>
      <c r="B426" s="155" t="str">
        <f t="shared" si="19"/>
        <v>149208</v>
      </c>
    </row>
    <row r="427" spans="1:2" x14ac:dyDescent="0.2">
      <c r="A427" s="153" t="str">
        <f>VLOOKUP('Job Wheel'!AB31,'Job Wheel'!$Z$47:$AA$130,2,FALSE)</f>
        <v>d800780018002800573a6400</v>
      </c>
      <c r="B427" s="155" t="str">
        <f t="shared" si="19"/>
        <v>149214</v>
      </c>
    </row>
    <row r="428" spans="1:2" x14ac:dyDescent="0.2">
      <c r="A428" s="153" t="str">
        <f>VLOOKUP('Job Wheel'!AA32,'Job Wheel'!$Z$47:$AA$130,2,FALSE)</f>
        <v>0000a00018002800943a6400</v>
      </c>
      <c r="B428" s="155" t="str">
        <f t="shared" si="19"/>
        <v>149220</v>
      </c>
    </row>
    <row r="429" spans="1:2" x14ac:dyDescent="0.2">
      <c r="A429" s="153" t="str">
        <f>VLOOKUP('Job Wheel'!AB32,'Job Wheel'!$Z$47:$AA$130,2,FALSE)</f>
        <v>1800a00018002800953a6400</v>
      </c>
      <c r="B429" s="155" t="str">
        <f t="shared" si="19"/>
        <v>14922C</v>
      </c>
    </row>
    <row r="430" spans="1:2" x14ac:dyDescent="0.2">
      <c r="A430" s="153" t="str">
        <f>VLOOKUP('Job Wheel'!AA33,'Job Wheel'!$Z$47:$AA$130,2,FALSE)</f>
        <v>3000a00018002800963a6400</v>
      </c>
      <c r="B430" s="155" t="str">
        <f t="shared" si="19"/>
        <v>149238</v>
      </c>
    </row>
    <row r="431" spans="1:2" x14ac:dyDescent="0.2">
      <c r="A431" s="153" t="str">
        <f>VLOOKUP('Job Wheel'!AB33,'Job Wheel'!$Z$47:$AA$130,2,FALSE)</f>
        <v>4800a00018002800973a6400</v>
      </c>
      <c r="B431" s="155" t="str">
        <f t="shared" si="19"/>
        <v>149244</v>
      </c>
    </row>
    <row r="432" spans="1:2" x14ac:dyDescent="0.2">
      <c r="A432" s="153" t="str">
        <f>VLOOKUP('Job Wheel'!AA34,'Job Wheel'!$Z$47:$AA$130,2,FALSE)</f>
        <v>6000a00018002800d43a6400</v>
      </c>
      <c r="B432" s="155" t="str">
        <f t="shared" si="19"/>
        <v>149250</v>
      </c>
    </row>
    <row r="433" spans="1:2" x14ac:dyDescent="0.2">
      <c r="A433" s="153" t="str">
        <f>VLOOKUP('Job Wheel'!AB34,'Job Wheel'!$Z$47:$AA$130,2,FALSE)</f>
        <v>7800a00018002800d53a6400</v>
      </c>
      <c r="B433" s="155" t="str">
        <f t="shared" si="19"/>
        <v>14925C</v>
      </c>
    </row>
    <row r="434" spans="1:2" x14ac:dyDescent="0.2">
      <c r="A434" s="153" t="str">
        <f>VLOOKUP('Job Wheel'!AA35,'Job Wheel'!$Z$47:$AA$130,2,FALSE)</f>
        <v>9000a00018002800d63a6400</v>
      </c>
      <c r="B434" s="155" t="str">
        <f t="shared" si="19"/>
        <v>149268</v>
      </c>
    </row>
    <row r="435" spans="1:2" x14ac:dyDescent="0.2">
      <c r="A435" s="153" t="str">
        <f>VLOOKUP('Job Wheel'!AB35,'Job Wheel'!$Z$47:$AA$130,2,FALSE)</f>
        <v>a800a00018002800d73a6400</v>
      </c>
      <c r="B435" s="155" t="str">
        <f t="shared" si="19"/>
        <v>149274</v>
      </c>
    </row>
    <row r="436" spans="1:2" x14ac:dyDescent="0.2">
      <c r="A436" s="153" t="str">
        <f>VLOOKUP('Job Wheel'!AA36,'Job Wheel'!$Z$47:$AA$130,2,FALSE)</f>
        <v>c000a00018002800143b6400</v>
      </c>
      <c r="B436" s="155" t="str">
        <f t="shared" si="19"/>
        <v>149280</v>
      </c>
    </row>
    <row r="437" spans="1:2" x14ac:dyDescent="0.2">
      <c r="A437" s="153" t="str">
        <f>VLOOKUP('Job Wheel'!AB36,'Job Wheel'!$Z$47:$AA$130,2,FALSE)</f>
        <v>d800a00018002800153b6400</v>
      </c>
      <c r="B437" s="155" t="str">
        <f t="shared" si="19"/>
        <v>14928C</v>
      </c>
    </row>
    <row r="438" spans="1:2" x14ac:dyDescent="0.2">
      <c r="A438" s="153" t="str">
        <f>VLOOKUP('Job Wheel'!AA37,'Job Wheel'!$Z$47:$AA$130,2,FALSE)</f>
        <v>0000c80018002800163b6400</v>
      </c>
      <c r="B438" s="155" t="str">
        <f t="shared" si="19"/>
        <v>149298</v>
      </c>
    </row>
    <row r="439" spans="1:2" x14ac:dyDescent="0.2">
      <c r="A439" s="153" t="str">
        <f>VLOOKUP('Job Wheel'!AB37,'Job Wheel'!$Z$47:$AA$130,2,FALSE)</f>
        <v>1800c80018002800173b6400</v>
      </c>
      <c r="B439" s="155" t="str">
        <f t="shared" si="19"/>
        <v>1492A4</v>
      </c>
    </row>
    <row r="440" spans="1:2" x14ac:dyDescent="0.2">
      <c r="A440" s="153" t="str">
        <f>VLOOKUP('Job Wheel'!AA38,'Job Wheel'!$Z$47:$AA$130,2,FALSE)</f>
        <v>3000c80018002800543b6400</v>
      </c>
      <c r="B440" s="155" t="str">
        <f t="shared" si="19"/>
        <v>1492B0</v>
      </c>
    </row>
    <row r="441" spans="1:2" x14ac:dyDescent="0.2">
      <c r="A441" s="153" t="str">
        <f>VLOOKUP('Job Wheel'!AB38,'Job Wheel'!$Z$47:$AA$130,2,FALSE)</f>
        <v>4800c80018002800553b6400</v>
      </c>
      <c r="B441" s="155" t="str">
        <f t="shared" si="19"/>
        <v>1492BC</v>
      </c>
    </row>
    <row r="442" spans="1:2" x14ac:dyDescent="0.2">
      <c r="A442" s="153" t="str">
        <f>VLOOKUP('Job Wheel'!AA39,'Job Wheel'!$Z$47:$AA$130,2,FALSE)</f>
        <v>6000c80018002800563b6400</v>
      </c>
      <c r="B442" s="155" t="str">
        <f t="shared" si="19"/>
        <v>1492C8</v>
      </c>
    </row>
    <row r="443" spans="1:2" x14ac:dyDescent="0.2">
      <c r="A443" s="153" t="str">
        <f>VLOOKUP('Job Wheel'!AB39,'Job Wheel'!$Z$47:$AA$130,2,FALSE)</f>
        <v>7800c80018002800573b6400</v>
      </c>
      <c r="B443" s="155" t="str">
        <f t="shared" si="19"/>
        <v>1492D4</v>
      </c>
    </row>
    <row r="444" spans="1:2" x14ac:dyDescent="0.2">
      <c r="A444" s="153" t="str">
        <f>VLOOKUP('Job Wheel'!AA40,'Job Wheel'!$Z$47:$AA$130,2,FALSE)</f>
        <v>9000c80018002800943b6400</v>
      </c>
      <c r="B444" s="155" t="str">
        <f t="shared" si="19"/>
        <v>1492E0</v>
      </c>
    </row>
    <row r="445" spans="1:2" x14ac:dyDescent="0.2">
      <c r="A445" s="153" t="str">
        <f>VLOOKUP('Job Wheel'!AB40,'Job Wheel'!$Z$47:$AA$130,2,FALSE)</f>
        <v>a800c80018002800953b6400</v>
      </c>
      <c r="B445" s="155" t="str">
        <f t="shared" si="19"/>
        <v>1492EC</v>
      </c>
    </row>
    <row r="446" spans="1:2" x14ac:dyDescent="0.2">
      <c r="A446" s="153" t="str">
        <f>VLOOKUP('Job Wheel'!AA41,'Job Wheel'!$Z$47:$AA$130,2,FALSE)</f>
        <v>c000c80018002800963b6400</v>
      </c>
      <c r="B446" s="155" t="str">
        <f t="shared" si="19"/>
        <v>1492F8</v>
      </c>
    </row>
    <row r="447" spans="1:2" x14ac:dyDescent="0.2">
      <c r="A447" s="153" t="str">
        <f>VLOOKUP('Job Wheel'!AB41,'Job Wheel'!$Z$47:$AA$130,2,FALSE)</f>
        <v>d800c80018002800973b6400</v>
      </c>
      <c r="B447" s="155" t="str">
        <f t="shared" si="19"/>
        <v>149304</v>
      </c>
    </row>
    <row r="448" spans="1:2" x14ac:dyDescent="0.2">
      <c r="A448" s="153" t="str">
        <f>VLOOKUP('Job Wheel'!AA42,'Job Wheel'!$Z$47:$AA$130,2,FALSE)</f>
        <v>c000c80018002800963b6400</v>
      </c>
      <c r="B448" s="155" t="str">
        <f t="shared" si="19"/>
        <v>149310</v>
      </c>
    </row>
    <row r="449" spans="1:3" x14ac:dyDescent="0.2">
      <c r="A449" s="153" t="str">
        <f>VLOOKUP('Job Wheel'!AB42,'Job Wheel'!$Z$47:$AA$130,2,FALSE)</f>
        <v>d800c80018002800973b6400</v>
      </c>
      <c r="B449" s="155" t="str">
        <f t="shared" si="19"/>
        <v>14931C</v>
      </c>
    </row>
    <row r="450" spans="1:3" x14ac:dyDescent="0.2">
      <c r="A450" s="153" t="str">
        <f>VLOOKUP('Job Wheel'!AA43,'Job Wheel'!$Z$47:$AA$130,2,FALSE)</f>
        <v>0000000018002800d43b6500</v>
      </c>
      <c r="B450" s="155" t="str">
        <f t="shared" si="19"/>
        <v>149328</v>
      </c>
    </row>
    <row r="451" spans="1:3" x14ac:dyDescent="0.2">
      <c r="A451" s="153" t="str">
        <f>VLOOKUP('Job Wheel'!AB43,'Job Wheel'!$Z$47:$AA$130,2,FALSE)</f>
        <v>1800000018002800d53b6500</v>
      </c>
      <c r="B451" s="155" t="str">
        <f t="shared" si="19"/>
        <v>149334</v>
      </c>
    </row>
    <row r="452" spans="1:3" x14ac:dyDescent="0.2">
      <c r="A452" s="153" t="s">
        <v>2</v>
      </c>
    </row>
    <row r="453" spans="1:3" x14ac:dyDescent="0.2">
      <c r="A453" s="153" t="s">
        <v>198</v>
      </c>
    </row>
    <row r="454" spans="1:3" x14ac:dyDescent="0.2">
      <c r="A454" s="153" t="str">
        <f>'Job Wheel'!E178&amp;'Job Wheel'!F178&amp;'Job Wheel'!G178&amp;'Job Wheel'!H178</f>
        <v>80808080</v>
      </c>
      <c r="B454" s="90" t="s">
        <v>829</v>
      </c>
      <c r="C454" s="154"/>
    </row>
    <row r="455" spans="1:3" x14ac:dyDescent="0.2">
      <c r="A455" s="153" t="str">
        <f>'Job Wheel'!E179&amp;'Job Wheel'!F179&amp;'Job Wheel'!G179&amp;'Job Wheel'!H179</f>
        <v>80808080</v>
      </c>
      <c r="B455" s="155" t="str">
        <f t="shared" ref="B455:B477" si="20">DEC2HEX(HEX2DEC(B454)+LEN(A454)/2)</f>
        <v>149344</v>
      </c>
    </row>
    <row r="456" spans="1:3" x14ac:dyDescent="0.2">
      <c r="A456" s="153" t="str">
        <f>'Job Wheel'!E180&amp;'Job Wheel'!F180&amp;'Job Wheel'!G180&amp;'Job Wheel'!H180</f>
        <v>00808080</v>
      </c>
      <c r="B456" s="155" t="str">
        <f t="shared" si="20"/>
        <v>149348</v>
      </c>
    </row>
    <row r="457" spans="1:3" x14ac:dyDescent="0.2">
      <c r="A457" s="153" t="str">
        <f>'Job Wheel'!E181&amp;'Job Wheel'!F181&amp;'Job Wheel'!G181&amp;'Job Wheel'!H181</f>
        <v>80808080</v>
      </c>
      <c r="B457" s="155" t="str">
        <f t="shared" si="20"/>
        <v>14934C</v>
      </c>
    </row>
    <row r="458" spans="1:3" x14ac:dyDescent="0.2">
      <c r="A458" s="153" t="str">
        <f>'Job Wheel'!E182&amp;'Job Wheel'!F182&amp;'Job Wheel'!G182&amp;'Job Wheel'!H182</f>
        <v>80018080</v>
      </c>
      <c r="B458" s="155" t="str">
        <f t="shared" si="20"/>
        <v>149350</v>
      </c>
    </row>
    <row r="459" spans="1:3" x14ac:dyDescent="0.2">
      <c r="A459" s="153" t="str">
        <f>'Job Wheel'!E183&amp;'Job Wheel'!F183&amp;'Job Wheel'!G183&amp;'Job Wheel'!H183</f>
        <v>80028080</v>
      </c>
      <c r="B459" s="155" t="str">
        <f t="shared" si="20"/>
        <v>149354</v>
      </c>
    </row>
    <row r="460" spans="1:3" x14ac:dyDescent="0.2">
      <c r="A460" s="153" t="str">
        <f>'Job Wheel'!E184&amp;'Job Wheel'!F184&amp;'Job Wheel'!G184&amp;'Job Wheel'!H184</f>
        <v>80808080</v>
      </c>
      <c r="B460" s="155" t="str">
        <f t="shared" si="20"/>
        <v>149358</v>
      </c>
    </row>
    <row r="461" spans="1:3" x14ac:dyDescent="0.2">
      <c r="A461" s="153" t="str">
        <f>'Job Wheel'!E185&amp;'Job Wheel'!F185&amp;'Job Wheel'!G185&amp;'Job Wheel'!H185</f>
        <v>80808080</v>
      </c>
      <c r="B461" s="155" t="str">
        <f t="shared" si="20"/>
        <v>14935C</v>
      </c>
    </row>
    <row r="462" spans="1:3" x14ac:dyDescent="0.2">
      <c r="A462" s="153" t="str">
        <f>'Job Wheel'!E186&amp;'Job Wheel'!F186&amp;'Job Wheel'!G186&amp;'Job Wheel'!H186</f>
        <v>80808080</v>
      </c>
      <c r="B462" s="155" t="str">
        <f t="shared" si="20"/>
        <v>149360</v>
      </c>
    </row>
    <row r="463" spans="1:3" x14ac:dyDescent="0.2">
      <c r="A463" s="153" t="str">
        <f>'Job Wheel'!E187&amp;'Job Wheel'!F187&amp;'Job Wheel'!G187&amp;'Job Wheel'!H187</f>
        <v>80808080</v>
      </c>
      <c r="B463" s="155" t="str">
        <f t="shared" si="20"/>
        <v>149364</v>
      </c>
    </row>
    <row r="464" spans="1:3" x14ac:dyDescent="0.2">
      <c r="A464" s="153" t="str">
        <f>'Job Wheel'!E188&amp;'Job Wheel'!F188&amp;'Job Wheel'!G188&amp;'Job Wheel'!H188</f>
        <v>80808080</v>
      </c>
      <c r="B464" s="155" t="str">
        <f t="shared" si="20"/>
        <v>149368</v>
      </c>
    </row>
    <row r="465" spans="1:3" x14ac:dyDescent="0.2">
      <c r="A465" s="153" t="str">
        <f>'Job Wheel'!E189&amp;'Job Wheel'!F189&amp;'Job Wheel'!G189&amp;'Job Wheel'!H189</f>
        <v>80808080</v>
      </c>
      <c r="B465" s="155" t="str">
        <f t="shared" si="20"/>
        <v>14936C</v>
      </c>
    </row>
    <row r="466" spans="1:3" x14ac:dyDescent="0.2">
      <c r="A466" s="153" t="str">
        <f>'Job Wheel'!E190&amp;'Job Wheel'!F190&amp;'Job Wheel'!G190&amp;'Job Wheel'!H190</f>
        <v>80808080</v>
      </c>
      <c r="B466" s="155" t="str">
        <f t="shared" si="20"/>
        <v>149370</v>
      </c>
    </row>
    <row r="467" spans="1:3" x14ac:dyDescent="0.2">
      <c r="A467" s="153" t="str">
        <f>'Job Wheel'!E191&amp;'Job Wheel'!F191&amp;'Job Wheel'!G191&amp;'Job Wheel'!H191</f>
        <v>80808080</v>
      </c>
      <c r="B467" s="155" t="str">
        <f t="shared" si="20"/>
        <v>149374</v>
      </c>
    </row>
    <row r="468" spans="1:3" x14ac:dyDescent="0.2">
      <c r="A468" s="153" t="str">
        <f>'Job Wheel'!E192&amp;'Job Wheel'!F192&amp;'Job Wheel'!G192&amp;'Job Wheel'!H192</f>
        <v>80808080</v>
      </c>
      <c r="B468" s="155" t="str">
        <f t="shared" si="20"/>
        <v>149378</v>
      </c>
    </row>
    <row r="469" spans="1:3" x14ac:dyDescent="0.2">
      <c r="A469" s="153" t="str">
        <f>'Job Wheel'!E193&amp;'Job Wheel'!F193&amp;'Job Wheel'!G193&amp;'Job Wheel'!H193</f>
        <v>80808080</v>
      </c>
      <c r="B469" s="155" t="str">
        <f t="shared" si="20"/>
        <v>14937C</v>
      </c>
    </row>
    <row r="470" spans="1:3" x14ac:dyDescent="0.2">
      <c r="A470" s="153" t="str">
        <f>'Job Wheel'!E194&amp;'Job Wheel'!F194&amp;'Job Wheel'!G194&amp;'Job Wheel'!H194</f>
        <v>80808080</v>
      </c>
      <c r="B470" s="155" t="str">
        <f t="shared" si="20"/>
        <v>149380</v>
      </c>
    </row>
    <row r="471" spans="1:3" x14ac:dyDescent="0.2">
      <c r="A471" s="153" t="str">
        <f>'Job Wheel'!E195&amp;'Job Wheel'!F195&amp;'Job Wheel'!G195&amp;'Job Wheel'!H195</f>
        <v>80808080</v>
      </c>
      <c r="B471" s="155" t="str">
        <f t="shared" si="20"/>
        <v>149384</v>
      </c>
    </row>
    <row r="472" spans="1:3" x14ac:dyDescent="0.2">
      <c r="A472" s="153" t="str">
        <f>'Job Wheel'!E196&amp;'Job Wheel'!F196&amp;'Job Wheel'!G196&amp;'Job Wheel'!H196</f>
        <v>80801415</v>
      </c>
      <c r="B472" s="155" t="str">
        <f t="shared" si="20"/>
        <v>149388</v>
      </c>
    </row>
    <row r="473" spans="1:3" x14ac:dyDescent="0.2">
      <c r="A473" s="153" t="str">
        <f>'Job Wheel'!E197&amp;'Job Wheel'!F197&amp;'Job Wheel'!G197&amp;'Job Wheel'!H197</f>
        <v>16171819</v>
      </c>
      <c r="B473" s="155" t="str">
        <f t="shared" si="20"/>
        <v>14938C</v>
      </c>
    </row>
    <row r="474" spans="1:3" x14ac:dyDescent="0.2">
      <c r="A474" s="153" t="str">
        <f>'Job Wheel'!E198&amp;'Job Wheel'!F198&amp;'Job Wheel'!G198&amp;'Job Wheel'!H198</f>
        <v>1A1B1C1D</v>
      </c>
      <c r="B474" s="155" t="str">
        <f t="shared" si="20"/>
        <v>149390</v>
      </c>
    </row>
    <row r="475" spans="1:3" x14ac:dyDescent="0.2">
      <c r="A475" s="153" t="str">
        <f>'Job Wheel'!E199&amp;'Job Wheel'!F199&amp;'Job Wheel'!G199&amp;'Job Wheel'!H199</f>
        <v>1E1F2021</v>
      </c>
      <c r="B475" s="155" t="str">
        <f t="shared" si="20"/>
        <v>149394</v>
      </c>
    </row>
    <row r="476" spans="1:3" x14ac:dyDescent="0.2">
      <c r="A476" s="153" t="str">
        <f>'Job Wheel'!E200&amp;'Job Wheel'!F200&amp;'Job Wheel'!G200&amp;'Job Wheel'!H200</f>
        <v>22232425</v>
      </c>
      <c r="B476" s="155" t="str">
        <f t="shared" si="20"/>
        <v>149398</v>
      </c>
    </row>
    <row r="477" spans="1:3" x14ac:dyDescent="0.2">
      <c r="A477" s="153" t="str">
        <f>'Job Wheel'!E201&amp;'Job Wheel'!F201&amp;'Job Wheel'!G201&amp;'Job Wheel'!H201</f>
        <v>26278080</v>
      </c>
      <c r="B477" s="155" t="str">
        <f t="shared" si="20"/>
        <v>14939C</v>
      </c>
    </row>
    <row r="478" spans="1:3" x14ac:dyDescent="0.2">
      <c r="A478" s="153" t="s">
        <v>2</v>
      </c>
    </row>
    <row r="479" spans="1:3" x14ac:dyDescent="0.2">
      <c r="A479" s="153" t="s">
        <v>199</v>
      </c>
    </row>
    <row r="480" spans="1:3" x14ac:dyDescent="0.2">
      <c r="A480" s="153" t="s">
        <v>200</v>
      </c>
      <c r="B480" s="90" t="s">
        <v>830</v>
      </c>
      <c r="C480" s="154" t="s">
        <v>1331</v>
      </c>
    </row>
    <row r="481" spans="1:3" x14ac:dyDescent="0.2">
      <c r="A481" s="153" t="s">
        <v>237</v>
      </c>
      <c r="B481" s="155" t="str">
        <f t="shared" ref="B481:B504" si="21">DEC2HEX(HEX2DEC(B480)+LEN(A480)/2)</f>
        <v>1493A4</v>
      </c>
      <c r="C481" s="153" t="s">
        <v>1332</v>
      </c>
    </row>
    <row r="482" spans="1:3" x14ac:dyDescent="0.2">
      <c r="A482" s="153" t="s">
        <v>238</v>
      </c>
      <c r="B482" s="155" t="str">
        <f t="shared" si="21"/>
        <v>1493A8</v>
      </c>
      <c r="C482" s="153" t="s">
        <v>1333</v>
      </c>
    </row>
    <row r="483" spans="1:3" x14ac:dyDescent="0.2">
      <c r="A483" s="153" t="s">
        <v>615</v>
      </c>
      <c r="B483" s="155" t="str">
        <f t="shared" si="21"/>
        <v>1493AC</v>
      </c>
      <c r="C483" s="153" t="s">
        <v>1334</v>
      </c>
    </row>
    <row r="484" spans="1:3" x14ac:dyDescent="0.2">
      <c r="A484" s="153" t="s">
        <v>616</v>
      </c>
      <c r="B484" s="155" t="str">
        <f t="shared" si="21"/>
        <v>1493B0</v>
      </c>
      <c r="C484" s="153" t="s">
        <v>1386</v>
      </c>
    </row>
    <row r="485" spans="1:3" x14ac:dyDescent="0.2">
      <c r="A485" s="153" t="s">
        <v>617</v>
      </c>
      <c r="B485" s="155" t="str">
        <f t="shared" si="21"/>
        <v>1493B4</v>
      </c>
      <c r="C485" s="153" t="s">
        <v>952</v>
      </c>
    </row>
    <row r="486" spans="1:3" x14ac:dyDescent="0.2">
      <c r="A486" s="153" t="s">
        <v>618</v>
      </c>
      <c r="B486" s="155" t="str">
        <f t="shared" si="21"/>
        <v>1493B8</v>
      </c>
      <c r="C486" s="153" t="s">
        <v>1335</v>
      </c>
    </row>
    <row r="487" spans="1:3" x14ac:dyDescent="0.2">
      <c r="A487" s="153" t="s">
        <v>619</v>
      </c>
      <c r="B487" s="155" t="str">
        <f t="shared" si="21"/>
        <v>1493BC</v>
      </c>
      <c r="C487" s="153" t="s">
        <v>1336</v>
      </c>
    </row>
    <row r="488" spans="1:3" x14ac:dyDescent="0.2">
      <c r="A488" s="153" t="s">
        <v>1387</v>
      </c>
      <c r="B488" s="155" t="str">
        <f t="shared" si="21"/>
        <v>1493C0</v>
      </c>
      <c r="C488" s="153" t="s">
        <v>1388</v>
      </c>
    </row>
    <row r="489" spans="1:3" x14ac:dyDescent="0.2">
      <c r="A489" s="167" t="s">
        <v>28</v>
      </c>
      <c r="B489" s="155" t="str">
        <f t="shared" si="21"/>
        <v>1493C4</v>
      </c>
      <c r="C489" s="153" t="s">
        <v>945</v>
      </c>
    </row>
    <row r="490" spans="1:3" x14ac:dyDescent="0.2">
      <c r="A490" s="153" t="s">
        <v>239</v>
      </c>
      <c r="B490" s="155" t="str">
        <f t="shared" si="21"/>
        <v>1493C8</v>
      </c>
      <c r="C490" s="153" t="s">
        <v>1389</v>
      </c>
    </row>
    <row r="491" spans="1:3" x14ac:dyDescent="0.2">
      <c r="A491" s="153" t="s">
        <v>240</v>
      </c>
      <c r="B491" s="155" t="str">
        <f t="shared" si="21"/>
        <v>1493CC</v>
      </c>
      <c r="C491" s="153" t="s">
        <v>1337</v>
      </c>
    </row>
    <row r="492" spans="1:3" x14ac:dyDescent="0.2">
      <c r="A492" s="153" t="s">
        <v>241</v>
      </c>
      <c r="B492" s="155" t="str">
        <f t="shared" si="21"/>
        <v>1493D0</v>
      </c>
      <c r="C492" s="153" t="s">
        <v>1338</v>
      </c>
    </row>
    <row r="493" spans="1:3" x14ac:dyDescent="0.2">
      <c r="A493" s="153" t="s">
        <v>20</v>
      </c>
      <c r="B493" s="155" t="str">
        <f t="shared" si="21"/>
        <v>1493D4</v>
      </c>
      <c r="C493" s="153" t="s">
        <v>1016</v>
      </c>
    </row>
    <row r="494" spans="1:3" x14ac:dyDescent="0.2">
      <c r="A494" s="153" t="s">
        <v>622</v>
      </c>
      <c r="B494" s="155" t="str">
        <f t="shared" si="21"/>
        <v>1493D8</v>
      </c>
      <c r="C494" s="153" t="s">
        <v>1339</v>
      </c>
    </row>
    <row r="495" spans="1:3" x14ac:dyDescent="0.2">
      <c r="A495" s="153" t="s">
        <v>623</v>
      </c>
      <c r="B495" s="155" t="str">
        <f t="shared" si="21"/>
        <v>1493DC</v>
      </c>
      <c r="C495" s="153" t="s">
        <v>1340</v>
      </c>
    </row>
    <row r="496" spans="1:3" x14ac:dyDescent="0.2">
      <c r="A496" s="153" t="s">
        <v>28</v>
      </c>
      <c r="B496" s="155" t="str">
        <f t="shared" si="21"/>
        <v>1493E0</v>
      </c>
      <c r="C496" s="153" t="s">
        <v>945</v>
      </c>
    </row>
    <row r="497" spans="1:4" x14ac:dyDescent="0.2">
      <c r="A497" s="153" t="s">
        <v>242</v>
      </c>
      <c r="B497" s="155" t="str">
        <f t="shared" si="21"/>
        <v>1493E4</v>
      </c>
      <c r="C497" s="153" t="s">
        <v>1341</v>
      </c>
      <c r="D497" s="154"/>
    </row>
    <row r="498" spans="1:4" x14ac:dyDescent="0.2">
      <c r="A498" s="153" t="s">
        <v>243</v>
      </c>
      <c r="B498" s="155" t="str">
        <f t="shared" si="21"/>
        <v>1493E8</v>
      </c>
      <c r="C498" s="153" t="s">
        <v>1342</v>
      </c>
    </row>
    <row r="499" spans="1:4" x14ac:dyDescent="0.2">
      <c r="A499" s="153" t="s">
        <v>244</v>
      </c>
      <c r="B499" s="155" t="str">
        <f t="shared" si="21"/>
        <v>1493EC</v>
      </c>
      <c r="C499" s="153" t="s">
        <v>1343</v>
      </c>
    </row>
    <row r="500" spans="1:4" x14ac:dyDescent="0.2">
      <c r="A500" s="153" t="s">
        <v>613</v>
      </c>
      <c r="B500" s="155" t="str">
        <f t="shared" si="21"/>
        <v>1493F0</v>
      </c>
      <c r="C500" s="153" t="s">
        <v>1344</v>
      </c>
    </row>
    <row r="501" spans="1:4" x14ac:dyDescent="0.2">
      <c r="A501" s="153" t="s">
        <v>614</v>
      </c>
      <c r="B501" s="155" t="str">
        <f t="shared" si="21"/>
        <v>1493F4</v>
      </c>
      <c r="C501" s="153" t="s">
        <v>1345</v>
      </c>
    </row>
    <row r="502" spans="1:4" x14ac:dyDescent="0.2">
      <c r="A502" s="153" t="s">
        <v>245</v>
      </c>
      <c r="B502" s="155" t="str">
        <f t="shared" si="21"/>
        <v>1493F8</v>
      </c>
      <c r="C502" s="153" t="s">
        <v>1346</v>
      </c>
    </row>
    <row r="503" spans="1:4" x14ac:dyDescent="0.2">
      <c r="A503" s="153" t="s">
        <v>201</v>
      </c>
      <c r="B503" s="155" t="str">
        <f t="shared" si="21"/>
        <v>1493FC</v>
      </c>
      <c r="C503" s="153" t="s">
        <v>1347</v>
      </c>
    </row>
    <row r="504" spans="1:4" x14ac:dyDescent="0.2">
      <c r="A504" s="153" t="s">
        <v>28</v>
      </c>
      <c r="B504" s="155" t="str">
        <f t="shared" si="21"/>
        <v>149400</v>
      </c>
      <c r="C504" s="153" t="s">
        <v>945</v>
      </c>
    </row>
    <row r="505" spans="1:4" x14ac:dyDescent="0.2">
      <c r="A505" s="153" t="s">
        <v>2</v>
      </c>
    </row>
    <row r="506" spans="1:4" x14ac:dyDescent="0.2">
      <c r="A506" s="153" t="s">
        <v>202</v>
      </c>
    </row>
    <row r="507" spans="1:4" x14ac:dyDescent="0.2">
      <c r="A507" s="153" t="s">
        <v>203</v>
      </c>
      <c r="B507" s="90" t="s">
        <v>831</v>
      </c>
      <c r="C507" s="154" t="s">
        <v>1348</v>
      </c>
    </row>
    <row r="508" spans="1:4" x14ac:dyDescent="0.2">
      <c r="A508" s="153" t="s">
        <v>28</v>
      </c>
      <c r="B508" s="155" t="str">
        <f>DEC2HEX(HEX2DEC(B507)+LEN(A507)/2)</f>
        <v>1258C0</v>
      </c>
      <c r="C508" s="153" t="s">
        <v>945</v>
      </c>
    </row>
    <row r="509" spans="1:4" x14ac:dyDescent="0.2">
      <c r="A509" s="153" t="s">
        <v>28</v>
      </c>
      <c r="B509" s="155" t="str">
        <f>DEC2HEX(HEX2DEC(B508)+LEN(A508)/2)</f>
        <v>1258C4</v>
      </c>
      <c r="C509" s="153" t="s">
        <v>945</v>
      </c>
    </row>
    <row r="510" spans="1:4" x14ac:dyDescent="0.2">
      <c r="A510" s="153" t="s">
        <v>2</v>
      </c>
    </row>
    <row r="511" spans="1:4" x14ac:dyDescent="0.2">
      <c r="A511" s="153" t="s">
        <v>206</v>
      </c>
    </row>
    <row r="512" spans="1:4" x14ac:dyDescent="0.2">
      <c r="A512" s="93" t="s">
        <v>697</v>
      </c>
      <c r="B512" s="90" t="s">
        <v>832</v>
      </c>
      <c r="C512" s="154"/>
    </row>
    <row r="513" spans="1:3" x14ac:dyDescent="0.2">
      <c r="A513" s="93">
        <v>53545556</v>
      </c>
      <c r="B513" s="155" t="str">
        <f t="shared" ref="B513:B521" si="22">DEC2HEX(HEX2DEC(B512)+LEN(A512)/2)</f>
        <v>149414</v>
      </c>
    </row>
    <row r="514" spans="1:3" x14ac:dyDescent="0.2">
      <c r="A514" s="93" t="s">
        <v>698</v>
      </c>
      <c r="B514" s="155" t="str">
        <f t="shared" si="22"/>
        <v>149418</v>
      </c>
    </row>
    <row r="515" spans="1:3" x14ac:dyDescent="0.2">
      <c r="A515" s="93" t="s">
        <v>699</v>
      </c>
      <c r="B515" s="155" t="str">
        <f t="shared" si="22"/>
        <v>14941C</v>
      </c>
    </row>
    <row r="516" spans="1:3" x14ac:dyDescent="0.2">
      <c r="A516" s="93" t="s">
        <v>700</v>
      </c>
      <c r="B516" s="155" t="str">
        <f t="shared" si="22"/>
        <v>149420</v>
      </c>
    </row>
    <row r="517" spans="1:3" x14ac:dyDescent="0.2">
      <c r="A517" s="93">
        <v>30313233</v>
      </c>
      <c r="B517" s="155" t="str">
        <f t="shared" si="22"/>
        <v>149424</v>
      </c>
    </row>
    <row r="518" spans="1:3" x14ac:dyDescent="0.2">
      <c r="A518" s="93">
        <v>34353637</v>
      </c>
      <c r="B518" s="155" t="str">
        <f t="shared" si="22"/>
        <v>149428</v>
      </c>
    </row>
    <row r="519" spans="1:3" x14ac:dyDescent="0.2">
      <c r="A519" s="93" t="s">
        <v>701</v>
      </c>
      <c r="B519" s="155" t="str">
        <f t="shared" si="22"/>
        <v>14942C</v>
      </c>
    </row>
    <row r="520" spans="1:3" x14ac:dyDescent="0.2">
      <c r="A520" s="93" t="s">
        <v>702</v>
      </c>
      <c r="B520" s="155" t="str">
        <f t="shared" si="22"/>
        <v>149430</v>
      </c>
    </row>
    <row r="521" spans="1:3" x14ac:dyDescent="0.2">
      <c r="A521" s="93">
        <v>40414142</v>
      </c>
      <c r="B521" s="155" t="str">
        <f t="shared" si="22"/>
        <v>149434</v>
      </c>
    </row>
    <row r="522" spans="1:3" x14ac:dyDescent="0.2">
      <c r="A522" s="153" t="s">
        <v>2</v>
      </c>
    </row>
    <row r="523" spans="1:3" x14ac:dyDescent="0.2">
      <c r="A523" s="153" t="s">
        <v>204</v>
      </c>
    </row>
    <row r="524" spans="1:3" x14ac:dyDescent="0.2">
      <c r="A524" s="153" t="s">
        <v>627</v>
      </c>
      <c r="B524" s="90" t="s">
        <v>833</v>
      </c>
      <c r="C524" s="154" t="s">
        <v>1349</v>
      </c>
    </row>
    <row r="525" spans="1:3" x14ac:dyDescent="0.2">
      <c r="A525" s="153" t="s">
        <v>2</v>
      </c>
    </row>
    <row r="526" spans="1:3" x14ac:dyDescent="0.2">
      <c r="A526" s="153" t="s">
        <v>205</v>
      </c>
    </row>
    <row r="527" spans="1:3" x14ac:dyDescent="0.2">
      <c r="A527" s="153" t="s">
        <v>627</v>
      </c>
      <c r="B527" s="90" t="s">
        <v>834</v>
      </c>
      <c r="C527" s="154" t="s">
        <v>1349</v>
      </c>
    </row>
    <row r="528" spans="1:3" x14ac:dyDescent="0.2">
      <c r="A528" s="153" t="s">
        <v>2</v>
      </c>
    </row>
    <row r="529" spans="1:3" x14ac:dyDescent="0.2">
      <c r="A529" s="153" t="s">
        <v>621</v>
      </c>
    </row>
    <row r="530" spans="1:3" x14ac:dyDescent="0.2">
      <c r="A530" s="153" t="s">
        <v>246</v>
      </c>
      <c r="B530" s="90" t="s">
        <v>835</v>
      </c>
      <c r="C530" s="154" t="s">
        <v>1037</v>
      </c>
    </row>
    <row r="531" spans="1:3" x14ac:dyDescent="0.2">
      <c r="A531" s="153" t="s">
        <v>207</v>
      </c>
      <c r="B531" s="155" t="str">
        <f t="shared" ref="B531:B543" si="23">DEC2HEX(HEX2DEC(B530)+LEN(A530)/2)</f>
        <v>149444</v>
      </c>
      <c r="C531" s="153" t="s">
        <v>1038</v>
      </c>
    </row>
    <row r="532" spans="1:3" x14ac:dyDescent="0.2">
      <c r="A532" s="153" t="s">
        <v>247</v>
      </c>
      <c r="B532" s="155" t="str">
        <f t="shared" si="23"/>
        <v>149448</v>
      </c>
      <c r="C532" s="153" t="s">
        <v>1039</v>
      </c>
    </row>
    <row r="533" spans="1:3" x14ac:dyDescent="0.2">
      <c r="A533" s="153" t="s">
        <v>248</v>
      </c>
      <c r="B533" s="155" t="str">
        <f t="shared" si="23"/>
        <v>14944C</v>
      </c>
      <c r="C533" s="153" t="s">
        <v>1040</v>
      </c>
    </row>
    <row r="534" spans="1:3" x14ac:dyDescent="0.2">
      <c r="A534" s="153" t="s">
        <v>20</v>
      </c>
      <c r="B534" s="155" t="str">
        <f t="shared" si="23"/>
        <v>149450</v>
      </c>
      <c r="C534" s="153" t="s">
        <v>1016</v>
      </c>
    </row>
    <row r="535" spans="1:3" x14ac:dyDescent="0.2">
      <c r="A535" s="153" t="s">
        <v>247</v>
      </c>
      <c r="B535" s="155" t="str">
        <f t="shared" si="23"/>
        <v>149454</v>
      </c>
      <c r="C535" s="153" t="s">
        <v>1039</v>
      </c>
    </row>
    <row r="536" spans="1:3" x14ac:dyDescent="0.2">
      <c r="A536" s="153" t="s">
        <v>626</v>
      </c>
      <c r="B536" s="155" t="str">
        <f t="shared" si="23"/>
        <v>149458</v>
      </c>
      <c r="C536" s="153" t="s">
        <v>1041</v>
      </c>
    </row>
    <row r="537" spans="1:3" x14ac:dyDescent="0.2">
      <c r="A537" s="153" t="s">
        <v>249</v>
      </c>
      <c r="B537" s="155" t="str">
        <f t="shared" si="23"/>
        <v>14945C</v>
      </c>
      <c r="C537" s="153" t="s">
        <v>1042</v>
      </c>
    </row>
    <row r="538" spans="1:3" x14ac:dyDescent="0.2">
      <c r="A538" s="153" t="s">
        <v>250</v>
      </c>
      <c r="B538" s="155" t="str">
        <f t="shared" si="23"/>
        <v>149460</v>
      </c>
      <c r="C538" s="153" t="s">
        <v>1043</v>
      </c>
    </row>
    <row r="539" spans="1:3" x14ac:dyDescent="0.2">
      <c r="A539" s="153" t="s">
        <v>208</v>
      </c>
      <c r="B539" s="155" t="str">
        <f t="shared" si="23"/>
        <v>149464</v>
      </c>
      <c r="C539" s="153" t="s">
        <v>1044</v>
      </c>
    </row>
    <row r="540" spans="1:3" x14ac:dyDescent="0.2">
      <c r="A540" s="153" t="s">
        <v>251</v>
      </c>
      <c r="B540" s="155" t="str">
        <f t="shared" si="23"/>
        <v>149468</v>
      </c>
      <c r="C540" s="153" t="s">
        <v>1045</v>
      </c>
    </row>
    <row r="541" spans="1:3" x14ac:dyDescent="0.2">
      <c r="A541" s="153" t="s">
        <v>220</v>
      </c>
      <c r="B541" s="155" t="str">
        <f t="shared" si="23"/>
        <v>14946C</v>
      </c>
      <c r="C541" s="153" t="s">
        <v>1046</v>
      </c>
    </row>
    <row r="542" spans="1:3" x14ac:dyDescent="0.2">
      <c r="A542" s="153" t="s">
        <v>209</v>
      </c>
      <c r="B542" s="155" t="str">
        <f t="shared" si="23"/>
        <v>149470</v>
      </c>
      <c r="C542" s="153" t="s">
        <v>1350</v>
      </c>
    </row>
    <row r="543" spans="1:3" x14ac:dyDescent="0.2">
      <c r="A543" s="153" t="s">
        <v>28</v>
      </c>
      <c r="B543" s="155" t="str">
        <f t="shared" si="23"/>
        <v>149474</v>
      </c>
      <c r="C543" s="153" t="s">
        <v>945</v>
      </c>
    </row>
    <row r="544" spans="1:3" x14ac:dyDescent="0.2">
      <c r="A544" s="153" t="s">
        <v>2</v>
      </c>
    </row>
    <row r="545" spans="1:3" x14ac:dyDescent="0.2">
      <c r="A545" s="153" t="s">
        <v>210</v>
      </c>
    </row>
    <row r="546" spans="1:3" x14ac:dyDescent="0.2">
      <c r="A546" s="153" t="str">
        <f>'Job Wheel'!E178&amp;'Job Wheel'!F178&amp;'Job Wheel'!G178&amp;'Job Wheel'!H178</f>
        <v>80808080</v>
      </c>
      <c r="B546" s="90" t="s">
        <v>836</v>
      </c>
      <c r="C546" s="154"/>
    </row>
    <row r="547" spans="1:3" x14ac:dyDescent="0.2">
      <c r="A547" s="153" t="str">
        <f>'Job Wheel'!E179&amp;'Job Wheel'!F179&amp;'Job Wheel'!G179&amp;'Job Wheel'!H179</f>
        <v>80808080</v>
      </c>
      <c r="B547" s="155" t="str">
        <f t="shared" ref="B547:B569" si="24">DEC2HEX(HEX2DEC(B546)+LEN(A546)/2)</f>
        <v>15BE14</v>
      </c>
    </row>
    <row r="548" spans="1:3" x14ac:dyDescent="0.2">
      <c r="A548" s="153" t="str">
        <f>'Job Wheel'!E180&amp;'Job Wheel'!F180&amp;'Job Wheel'!G180&amp;'Job Wheel'!H180</f>
        <v>00808080</v>
      </c>
      <c r="B548" s="155" t="str">
        <f t="shared" si="24"/>
        <v>15BE18</v>
      </c>
    </row>
    <row r="549" spans="1:3" x14ac:dyDescent="0.2">
      <c r="A549" s="153" t="str">
        <f>'Job Wheel'!E181&amp;'Job Wheel'!F181&amp;'Job Wheel'!G181&amp;'Job Wheel'!H181</f>
        <v>80808080</v>
      </c>
      <c r="B549" s="155" t="str">
        <f t="shared" si="24"/>
        <v>15BE1C</v>
      </c>
    </row>
    <row r="550" spans="1:3" x14ac:dyDescent="0.2">
      <c r="A550" s="153" t="str">
        <f>'Job Wheel'!E182&amp;'Job Wheel'!F182&amp;'Job Wheel'!G182&amp;'Job Wheel'!H182</f>
        <v>80018080</v>
      </c>
      <c r="B550" s="155" t="str">
        <f t="shared" si="24"/>
        <v>15BE20</v>
      </c>
    </row>
    <row r="551" spans="1:3" x14ac:dyDescent="0.2">
      <c r="A551" s="153" t="str">
        <f>'Job Wheel'!E183&amp;'Job Wheel'!F183&amp;'Job Wheel'!G183&amp;'Job Wheel'!H183</f>
        <v>80028080</v>
      </c>
      <c r="B551" s="155" t="str">
        <f t="shared" si="24"/>
        <v>15BE24</v>
      </c>
    </row>
    <row r="552" spans="1:3" x14ac:dyDescent="0.2">
      <c r="A552" s="153" t="str">
        <f>'Job Wheel'!E184&amp;'Job Wheel'!F184&amp;'Job Wheel'!G184&amp;'Job Wheel'!H184</f>
        <v>80808080</v>
      </c>
      <c r="B552" s="155" t="str">
        <f t="shared" si="24"/>
        <v>15BE28</v>
      </c>
    </row>
    <row r="553" spans="1:3" x14ac:dyDescent="0.2">
      <c r="A553" s="153" t="str">
        <f>'Job Wheel'!E185&amp;'Job Wheel'!F185&amp;'Job Wheel'!G185&amp;'Job Wheel'!H185</f>
        <v>80808080</v>
      </c>
      <c r="B553" s="155" t="str">
        <f t="shared" si="24"/>
        <v>15BE2C</v>
      </c>
    </row>
    <row r="554" spans="1:3" x14ac:dyDescent="0.2">
      <c r="A554" s="153" t="str">
        <f>'Job Wheel'!E186&amp;'Job Wheel'!F186&amp;'Job Wheel'!G186&amp;'Job Wheel'!H186</f>
        <v>80808080</v>
      </c>
      <c r="B554" s="155" t="str">
        <f t="shared" si="24"/>
        <v>15BE30</v>
      </c>
    </row>
    <row r="555" spans="1:3" x14ac:dyDescent="0.2">
      <c r="A555" s="153" t="str">
        <f>'Job Wheel'!E187&amp;'Job Wheel'!F187&amp;'Job Wheel'!G187&amp;'Job Wheel'!H187</f>
        <v>80808080</v>
      </c>
      <c r="B555" s="155" t="str">
        <f t="shared" si="24"/>
        <v>15BE34</v>
      </c>
    </row>
    <row r="556" spans="1:3" x14ac:dyDescent="0.2">
      <c r="A556" s="153" t="str">
        <f>'Job Wheel'!E188&amp;'Job Wheel'!F188&amp;'Job Wheel'!G188&amp;'Job Wheel'!H188</f>
        <v>80808080</v>
      </c>
      <c r="B556" s="155" t="str">
        <f t="shared" si="24"/>
        <v>15BE38</v>
      </c>
    </row>
    <row r="557" spans="1:3" x14ac:dyDescent="0.2">
      <c r="A557" s="153" t="str">
        <f>'Job Wheel'!E189&amp;'Job Wheel'!F189&amp;'Job Wheel'!G189&amp;'Job Wheel'!H189</f>
        <v>80808080</v>
      </c>
      <c r="B557" s="155" t="str">
        <f t="shared" si="24"/>
        <v>15BE3C</v>
      </c>
    </row>
    <row r="558" spans="1:3" x14ac:dyDescent="0.2">
      <c r="A558" s="153" t="str">
        <f>'Job Wheel'!E190&amp;'Job Wheel'!F190&amp;'Job Wheel'!G190&amp;'Job Wheel'!H190</f>
        <v>80808080</v>
      </c>
      <c r="B558" s="155" t="str">
        <f t="shared" si="24"/>
        <v>15BE40</v>
      </c>
    </row>
    <row r="559" spans="1:3" x14ac:dyDescent="0.2">
      <c r="A559" s="153" t="str">
        <f>'Job Wheel'!E191&amp;'Job Wheel'!F191&amp;'Job Wheel'!G191&amp;'Job Wheel'!H191</f>
        <v>80808080</v>
      </c>
      <c r="B559" s="155" t="str">
        <f t="shared" si="24"/>
        <v>15BE44</v>
      </c>
    </row>
    <row r="560" spans="1:3" x14ac:dyDescent="0.2">
      <c r="A560" s="153" t="str">
        <f>'Job Wheel'!E192&amp;'Job Wheel'!F192&amp;'Job Wheel'!G192&amp;'Job Wheel'!H192</f>
        <v>80808080</v>
      </c>
      <c r="B560" s="155" t="str">
        <f t="shared" si="24"/>
        <v>15BE48</v>
      </c>
    </row>
    <row r="561" spans="1:3" x14ac:dyDescent="0.2">
      <c r="A561" s="153" t="str">
        <f>'Job Wheel'!E193&amp;'Job Wheel'!F193&amp;'Job Wheel'!G193&amp;'Job Wheel'!H193</f>
        <v>80808080</v>
      </c>
      <c r="B561" s="155" t="str">
        <f t="shared" si="24"/>
        <v>15BE4C</v>
      </c>
    </row>
    <row r="562" spans="1:3" x14ac:dyDescent="0.2">
      <c r="A562" s="153" t="str">
        <f>'Job Wheel'!E194&amp;'Job Wheel'!F194&amp;'Job Wheel'!G194&amp;'Job Wheel'!H194</f>
        <v>80808080</v>
      </c>
      <c r="B562" s="155" t="str">
        <f t="shared" si="24"/>
        <v>15BE50</v>
      </c>
    </row>
    <row r="563" spans="1:3" x14ac:dyDescent="0.2">
      <c r="A563" s="153" t="str">
        <f>'Job Wheel'!E195&amp;'Job Wheel'!F195&amp;'Job Wheel'!G195&amp;'Job Wheel'!H195</f>
        <v>80808080</v>
      </c>
      <c r="B563" s="155" t="str">
        <f t="shared" si="24"/>
        <v>15BE54</v>
      </c>
    </row>
    <row r="564" spans="1:3" x14ac:dyDescent="0.2">
      <c r="A564" s="153" t="str">
        <f>'Job Wheel'!E196&amp;'Job Wheel'!F196&amp;'Job Wheel'!G196&amp;'Job Wheel'!H196</f>
        <v>80801415</v>
      </c>
      <c r="B564" s="155" t="str">
        <f t="shared" si="24"/>
        <v>15BE58</v>
      </c>
    </row>
    <row r="565" spans="1:3" x14ac:dyDescent="0.2">
      <c r="A565" s="153" t="str">
        <f>'Job Wheel'!E197&amp;'Job Wheel'!F197&amp;'Job Wheel'!G197&amp;'Job Wheel'!H197</f>
        <v>16171819</v>
      </c>
      <c r="B565" s="155" t="str">
        <f t="shared" si="24"/>
        <v>15BE5C</v>
      </c>
    </row>
    <row r="566" spans="1:3" x14ac:dyDescent="0.2">
      <c r="A566" s="153" t="str">
        <f>'Job Wheel'!E198&amp;'Job Wheel'!F198&amp;'Job Wheel'!G198&amp;'Job Wheel'!H198</f>
        <v>1A1B1C1D</v>
      </c>
      <c r="B566" s="155" t="str">
        <f t="shared" si="24"/>
        <v>15BE60</v>
      </c>
    </row>
    <row r="567" spans="1:3" x14ac:dyDescent="0.2">
      <c r="A567" s="153" t="str">
        <f>'Job Wheel'!E199&amp;'Job Wheel'!F199&amp;'Job Wheel'!G199&amp;'Job Wheel'!H199</f>
        <v>1E1F2021</v>
      </c>
      <c r="B567" s="155" t="str">
        <f t="shared" si="24"/>
        <v>15BE64</v>
      </c>
    </row>
    <row r="568" spans="1:3" x14ac:dyDescent="0.2">
      <c r="A568" s="153" t="str">
        <f>'Job Wheel'!E200&amp;'Job Wheel'!F200&amp;'Job Wheel'!G200&amp;'Job Wheel'!H200</f>
        <v>22232425</v>
      </c>
      <c r="B568" s="155" t="str">
        <f t="shared" si="24"/>
        <v>15BE68</v>
      </c>
    </row>
    <row r="569" spans="1:3" x14ac:dyDescent="0.2">
      <c r="A569" s="153" t="str">
        <f>'Job Wheel'!E201&amp;'Job Wheel'!F201&amp;'Job Wheel'!G201&amp;'Job Wheel'!H201</f>
        <v>26278080</v>
      </c>
      <c r="B569" s="155" t="str">
        <f t="shared" si="24"/>
        <v>15BE6C</v>
      </c>
    </row>
    <row r="570" spans="1:3" x14ac:dyDescent="0.2">
      <c r="A570" s="153" t="s">
        <v>2</v>
      </c>
    </row>
    <row r="571" spans="1:3" x14ac:dyDescent="0.2">
      <c r="A571" s="153" t="s">
        <v>211</v>
      </c>
    </row>
    <row r="572" spans="1:3" x14ac:dyDescent="0.2">
      <c r="A572" s="93" t="s">
        <v>697</v>
      </c>
      <c r="B572" s="90" t="s">
        <v>837</v>
      </c>
      <c r="C572" s="154"/>
    </row>
    <row r="573" spans="1:3" x14ac:dyDescent="0.2">
      <c r="A573" s="93">
        <v>53545556</v>
      </c>
      <c r="B573" s="155" t="str">
        <f t="shared" ref="B573:B581" si="25">DEC2HEX(HEX2DEC(B572)+LEN(A572)/2)</f>
        <v>15BE74</v>
      </c>
    </row>
    <row r="574" spans="1:3" x14ac:dyDescent="0.2">
      <c r="A574" s="93" t="s">
        <v>698</v>
      </c>
      <c r="B574" s="155" t="str">
        <f t="shared" si="25"/>
        <v>15BE78</v>
      </c>
    </row>
    <row r="575" spans="1:3" x14ac:dyDescent="0.2">
      <c r="A575" s="93" t="s">
        <v>699</v>
      </c>
      <c r="B575" s="155" t="str">
        <f t="shared" si="25"/>
        <v>15BE7C</v>
      </c>
    </row>
    <row r="576" spans="1:3" x14ac:dyDescent="0.2">
      <c r="A576" s="93" t="s">
        <v>700</v>
      </c>
      <c r="B576" s="155" t="str">
        <f t="shared" si="25"/>
        <v>15BE80</v>
      </c>
    </row>
    <row r="577" spans="1:3" x14ac:dyDescent="0.2">
      <c r="A577" s="93">
        <v>30313233</v>
      </c>
      <c r="B577" s="155" t="str">
        <f t="shared" si="25"/>
        <v>15BE84</v>
      </c>
    </row>
    <row r="578" spans="1:3" x14ac:dyDescent="0.2">
      <c r="A578" s="93">
        <v>34353637</v>
      </c>
      <c r="B578" s="155" t="str">
        <f t="shared" si="25"/>
        <v>15BE88</v>
      </c>
    </row>
    <row r="579" spans="1:3" x14ac:dyDescent="0.2">
      <c r="A579" s="93" t="s">
        <v>701</v>
      </c>
      <c r="B579" s="155" t="str">
        <f t="shared" si="25"/>
        <v>15BE8C</v>
      </c>
    </row>
    <row r="580" spans="1:3" x14ac:dyDescent="0.2">
      <c r="A580" s="93" t="s">
        <v>702</v>
      </c>
      <c r="B580" s="155" t="str">
        <f t="shared" si="25"/>
        <v>15BE90</v>
      </c>
    </row>
    <row r="581" spans="1:3" x14ac:dyDescent="0.2">
      <c r="A581" s="93">
        <v>40414142</v>
      </c>
      <c r="B581" s="155" t="str">
        <f t="shared" si="25"/>
        <v>15BE94</v>
      </c>
    </row>
    <row r="582" spans="1:3" x14ac:dyDescent="0.2">
      <c r="A582" s="153" t="s">
        <v>2</v>
      </c>
    </row>
    <row r="583" spans="1:3" x14ac:dyDescent="0.2">
      <c r="A583" s="153" t="s">
        <v>212</v>
      </c>
    </row>
    <row r="584" spans="1:3" x14ac:dyDescent="0.2">
      <c r="A584" s="93" t="s">
        <v>697</v>
      </c>
      <c r="B584" s="90" t="s">
        <v>838</v>
      </c>
      <c r="C584" s="154"/>
    </row>
    <row r="585" spans="1:3" x14ac:dyDescent="0.2">
      <c r="A585" s="93">
        <v>53545556</v>
      </c>
      <c r="B585" s="155" t="str">
        <f t="shared" ref="B585:B593" si="26">DEC2HEX(HEX2DEC(B584)+LEN(A584)/2)</f>
        <v>15BF24</v>
      </c>
    </row>
    <row r="586" spans="1:3" x14ac:dyDescent="0.2">
      <c r="A586" s="93" t="s">
        <v>698</v>
      </c>
      <c r="B586" s="155" t="str">
        <f t="shared" si="26"/>
        <v>15BF28</v>
      </c>
    </row>
    <row r="587" spans="1:3" x14ac:dyDescent="0.2">
      <c r="A587" s="93" t="s">
        <v>699</v>
      </c>
      <c r="B587" s="155" t="str">
        <f t="shared" si="26"/>
        <v>15BF2C</v>
      </c>
    </row>
    <row r="588" spans="1:3" x14ac:dyDescent="0.2">
      <c r="A588" s="93" t="s">
        <v>700</v>
      </c>
      <c r="B588" s="155" t="str">
        <f t="shared" si="26"/>
        <v>15BF30</v>
      </c>
    </row>
    <row r="589" spans="1:3" x14ac:dyDescent="0.2">
      <c r="A589" s="93">
        <v>30313233</v>
      </c>
      <c r="B589" s="155" t="str">
        <f t="shared" si="26"/>
        <v>15BF34</v>
      </c>
    </row>
    <row r="590" spans="1:3" x14ac:dyDescent="0.2">
      <c r="A590" s="93">
        <v>34353637</v>
      </c>
      <c r="B590" s="155" t="str">
        <f t="shared" si="26"/>
        <v>15BF38</v>
      </c>
    </row>
    <row r="591" spans="1:3" x14ac:dyDescent="0.2">
      <c r="A591" s="93" t="s">
        <v>701</v>
      </c>
      <c r="B591" s="155" t="str">
        <f t="shared" si="26"/>
        <v>15BF3C</v>
      </c>
    </row>
    <row r="592" spans="1:3" x14ac:dyDescent="0.2">
      <c r="A592" s="93" t="s">
        <v>702</v>
      </c>
      <c r="B592" s="155" t="str">
        <f t="shared" si="26"/>
        <v>15BF40</v>
      </c>
    </row>
    <row r="593" spans="1:3" x14ac:dyDescent="0.2">
      <c r="A593" s="93">
        <v>40414142</v>
      </c>
      <c r="B593" s="155" t="str">
        <f t="shared" si="26"/>
        <v>15BF44</v>
      </c>
    </row>
    <row r="594" spans="1:3" x14ac:dyDescent="0.2">
      <c r="A594" s="153" t="s">
        <v>2</v>
      </c>
    </row>
    <row r="595" spans="1:3" x14ac:dyDescent="0.2">
      <c r="A595" s="153" t="s">
        <v>213</v>
      </c>
    </row>
    <row r="596" spans="1:3" x14ac:dyDescent="0.2">
      <c r="A596" s="153" t="s">
        <v>246</v>
      </c>
      <c r="B596" s="90" t="s">
        <v>839</v>
      </c>
      <c r="C596" s="154" t="s">
        <v>1037</v>
      </c>
    </row>
    <row r="597" spans="1:3" x14ac:dyDescent="0.2">
      <c r="A597" s="153" t="s">
        <v>214</v>
      </c>
      <c r="B597" s="155" t="str">
        <f t="shared" ref="B597:B609" si="27">DEC2HEX(HEX2DEC(B596)+LEN(A596)/2)</f>
        <v>15BEA4</v>
      </c>
      <c r="C597" s="153" t="s">
        <v>1351</v>
      </c>
    </row>
    <row r="598" spans="1:3" x14ac:dyDescent="0.2">
      <c r="A598" s="153" t="s">
        <v>247</v>
      </c>
      <c r="B598" s="155" t="str">
        <f t="shared" si="27"/>
        <v>15BEA8</v>
      </c>
      <c r="C598" s="153" t="s">
        <v>1039</v>
      </c>
    </row>
    <row r="599" spans="1:3" x14ac:dyDescent="0.2">
      <c r="A599" s="153" t="s">
        <v>215</v>
      </c>
      <c r="B599" s="155" t="str">
        <f t="shared" si="27"/>
        <v>15BEAC</v>
      </c>
      <c r="C599" s="153" t="s">
        <v>1352</v>
      </c>
    </row>
    <row r="600" spans="1:3" x14ac:dyDescent="0.2">
      <c r="A600" s="153" t="s">
        <v>23</v>
      </c>
      <c r="B600" s="155" t="str">
        <f t="shared" si="27"/>
        <v>15BEB0</v>
      </c>
      <c r="C600" s="153" t="s">
        <v>1320</v>
      </c>
    </row>
    <row r="601" spans="1:3" x14ac:dyDescent="0.2">
      <c r="A601" s="153" t="s">
        <v>247</v>
      </c>
      <c r="B601" s="155" t="str">
        <f t="shared" si="27"/>
        <v>15BEB4</v>
      </c>
      <c r="C601" s="153" t="s">
        <v>1039</v>
      </c>
    </row>
    <row r="602" spans="1:3" x14ac:dyDescent="0.2">
      <c r="A602" s="153" t="s">
        <v>216</v>
      </c>
      <c r="B602" s="155" t="str">
        <f t="shared" si="27"/>
        <v>15BEB8</v>
      </c>
      <c r="C602" s="153" t="s">
        <v>1353</v>
      </c>
    </row>
    <row r="603" spans="1:3" x14ac:dyDescent="0.2">
      <c r="A603" s="153" t="s">
        <v>249</v>
      </c>
      <c r="B603" s="155" t="str">
        <f t="shared" si="27"/>
        <v>15BEBC</v>
      </c>
      <c r="C603" s="153" t="s">
        <v>1042</v>
      </c>
    </row>
    <row r="604" spans="1:3" x14ac:dyDescent="0.2">
      <c r="A604" s="153" t="s">
        <v>250</v>
      </c>
      <c r="B604" s="155" t="str">
        <f t="shared" si="27"/>
        <v>15BEC0</v>
      </c>
      <c r="C604" s="153" t="s">
        <v>1043</v>
      </c>
    </row>
    <row r="605" spans="1:3" x14ac:dyDescent="0.2">
      <c r="A605" s="153" t="s">
        <v>208</v>
      </c>
      <c r="B605" s="155" t="str">
        <f t="shared" si="27"/>
        <v>15BEC4</v>
      </c>
      <c r="C605" s="153" t="s">
        <v>1044</v>
      </c>
    </row>
    <row r="606" spans="1:3" x14ac:dyDescent="0.2">
      <c r="A606" s="153" t="s">
        <v>251</v>
      </c>
      <c r="B606" s="155" t="str">
        <f t="shared" si="27"/>
        <v>15BEC8</v>
      </c>
      <c r="C606" s="153" t="s">
        <v>1045</v>
      </c>
    </row>
    <row r="607" spans="1:3" x14ac:dyDescent="0.2">
      <c r="A607" s="153" t="s">
        <v>220</v>
      </c>
      <c r="B607" s="155" t="str">
        <f t="shared" si="27"/>
        <v>15BECC</v>
      </c>
      <c r="C607" s="153" t="s">
        <v>1046</v>
      </c>
    </row>
    <row r="608" spans="1:3" x14ac:dyDescent="0.2">
      <c r="A608" s="153" t="s">
        <v>217</v>
      </c>
      <c r="B608" s="155" t="str">
        <f t="shared" si="27"/>
        <v>15BED0</v>
      </c>
      <c r="C608" s="153" t="s">
        <v>1354</v>
      </c>
    </row>
    <row r="609" spans="1:3" x14ac:dyDescent="0.2">
      <c r="A609" s="153" t="s">
        <v>28</v>
      </c>
      <c r="B609" s="155" t="str">
        <f t="shared" si="27"/>
        <v>15BED4</v>
      </c>
      <c r="C609" s="153" t="s">
        <v>945</v>
      </c>
    </row>
    <row r="610" spans="1:3" x14ac:dyDescent="0.2">
      <c r="A610" s="153" t="s">
        <v>2</v>
      </c>
    </row>
    <row r="611" spans="1:3" x14ac:dyDescent="0.2">
      <c r="A611" s="153" t="s">
        <v>218</v>
      </c>
    </row>
    <row r="612" spans="1:3" x14ac:dyDescent="0.2">
      <c r="A612" s="153" t="s">
        <v>246</v>
      </c>
      <c r="B612" s="90" t="s">
        <v>840</v>
      </c>
      <c r="C612" s="154" t="s">
        <v>1037</v>
      </c>
    </row>
    <row r="613" spans="1:3" x14ac:dyDescent="0.2">
      <c r="A613" s="153" t="s">
        <v>214</v>
      </c>
      <c r="B613" s="155" t="str">
        <f t="shared" ref="B613:B625" si="28">DEC2HEX(HEX2DEC(B612)+LEN(A612)/2)</f>
        <v>15BEE4</v>
      </c>
      <c r="C613" s="153" t="s">
        <v>1351</v>
      </c>
    </row>
    <row r="614" spans="1:3" x14ac:dyDescent="0.2">
      <c r="A614" s="153" t="s">
        <v>247</v>
      </c>
      <c r="B614" s="155" t="str">
        <f t="shared" si="28"/>
        <v>15BEE8</v>
      </c>
      <c r="C614" s="153" t="s">
        <v>1039</v>
      </c>
    </row>
    <row r="615" spans="1:3" x14ac:dyDescent="0.2">
      <c r="A615" s="153" t="s">
        <v>215</v>
      </c>
      <c r="B615" s="155" t="str">
        <f t="shared" si="28"/>
        <v>15BEEC</v>
      </c>
      <c r="C615" s="153" t="s">
        <v>1352</v>
      </c>
    </row>
    <row r="616" spans="1:3" x14ac:dyDescent="0.2">
      <c r="A616" s="153" t="s">
        <v>23</v>
      </c>
      <c r="B616" s="155" t="str">
        <f t="shared" si="28"/>
        <v>15BEF0</v>
      </c>
      <c r="C616" s="153" t="s">
        <v>1320</v>
      </c>
    </row>
    <row r="617" spans="1:3" x14ac:dyDescent="0.2">
      <c r="A617" s="153" t="s">
        <v>247</v>
      </c>
      <c r="B617" s="155" t="str">
        <f t="shared" si="28"/>
        <v>15BEF4</v>
      </c>
      <c r="C617" s="153" t="s">
        <v>1039</v>
      </c>
    </row>
    <row r="618" spans="1:3" x14ac:dyDescent="0.2">
      <c r="A618" s="153" t="s">
        <v>219</v>
      </c>
      <c r="B618" s="155" t="str">
        <f t="shared" si="28"/>
        <v>15BEF8</v>
      </c>
      <c r="C618" s="153" t="s">
        <v>1355</v>
      </c>
    </row>
    <row r="619" spans="1:3" x14ac:dyDescent="0.2">
      <c r="A619" s="153" t="s">
        <v>249</v>
      </c>
      <c r="B619" s="155" t="str">
        <f t="shared" si="28"/>
        <v>15BEFC</v>
      </c>
      <c r="C619" s="153" t="s">
        <v>1042</v>
      </c>
    </row>
    <row r="620" spans="1:3" x14ac:dyDescent="0.2">
      <c r="A620" s="153" t="s">
        <v>250</v>
      </c>
      <c r="B620" s="155" t="str">
        <f t="shared" si="28"/>
        <v>15BF00</v>
      </c>
      <c r="C620" s="153" t="s">
        <v>1043</v>
      </c>
    </row>
    <row r="621" spans="1:3" x14ac:dyDescent="0.2">
      <c r="A621" s="153" t="s">
        <v>208</v>
      </c>
      <c r="B621" s="155" t="str">
        <f t="shared" si="28"/>
        <v>15BF04</v>
      </c>
      <c r="C621" s="153" t="s">
        <v>1044</v>
      </c>
    </row>
    <row r="622" spans="1:3" x14ac:dyDescent="0.2">
      <c r="A622" s="153" t="s">
        <v>251</v>
      </c>
      <c r="B622" s="155" t="str">
        <f t="shared" si="28"/>
        <v>15BF08</v>
      </c>
      <c r="C622" s="153" t="s">
        <v>1045</v>
      </c>
    </row>
    <row r="623" spans="1:3" x14ac:dyDescent="0.2">
      <c r="A623" s="153" t="s">
        <v>220</v>
      </c>
      <c r="B623" s="155" t="str">
        <f t="shared" si="28"/>
        <v>15BF0C</v>
      </c>
      <c r="C623" s="153" t="s">
        <v>1046</v>
      </c>
    </row>
    <row r="624" spans="1:3" x14ac:dyDescent="0.2">
      <c r="A624" s="153" t="s">
        <v>221</v>
      </c>
      <c r="B624" s="155" t="str">
        <f t="shared" si="28"/>
        <v>15BF10</v>
      </c>
      <c r="C624" s="153" t="s">
        <v>1356</v>
      </c>
    </row>
    <row r="625" spans="1:3" x14ac:dyDescent="0.2">
      <c r="A625" s="153" t="s">
        <v>28</v>
      </c>
      <c r="B625" s="155" t="str">
        <f t="shared" si="28"/>
        <v>15BF14</v>
      </c>
      <c r="C625" s="153" t="s">
        <v>945</v>
      </c>
    </row>
    <row r="626" spans="1:3" x14ac:dyDescent="0.2">
      <c r="A626" s="153" t="s">
        <v>2</v>
      </c>
    </row>
    <row r="627" spans="1:3" x14ac:dyDescent="0.2">
      <c r="A627" s="153" t="s">
        <v>222</v>
      </c>
    </row>
    <row r="628" spans="1:3" x14ac:dyDescent="0.2">
      <c r="A628" s="153" t="s">
        <v>223</v>
      </c>
      <c r="B628" s="90" t="s">
        <v>865</v>
      </c>
      <c r="C628" s="154" t="s">
        <v>1357</v>
      </c>
    </row>
    <row r="629" spans="1:3" x14ac:dyDescent="0.2">
      <c r="A629" s="153" t="s">
        <v>2</v>
      </c>
    </row>
    <row r="630" spans="1:3" x14ac:dyDescent="0.2">
      <c r="A630" s="153" t="s">
        <v>224</v>
      </c>
    </row>
    <row r="631" spans="1:3" x14ac:dyDescent="0.2">
      <c r="A631" s="153" t="s">
        <v>223</v>
      </c>
      <c r="B631" s="90" t="s">
        <v>866</v>
      </c>
      <c r="C631" s="154" t="s">
        <v>1357</v>
      </c>
    </row>
    <row r="632" spans="1:3" x14ac:dyDescent="0.2">
      <c r="A632" s="153" t="s">
        <v>2</v>
      </c>
    </row>
    <row r="633" spans="1:3" x14ac:dyDescent="0.2">
      <c r="A633" s="153" t="s">
        <v>225</v>
      </c>
    </row>
    <row r="634" spans="1:3" x14ac:dyDescent="0.2">
      <c r="A634" s="153" t="s">
        <v>226</v>
      </c>
      <c r="B634" s="90" t="s">
        <v>867</v>
      </c>
      <c r="C634" s="154" t="s">
        <v>1358</v>
      </c>
    </row>
    <row r="635" spans="1:3" x14ac:dyDescent="0.2">
      <c r="A635" s="153" t="s">
        <v>2</v>
      </c>
    </row>
    <row r="636" spans="1:3" x14ac:dyDescent="0.2">
      <c r="A636" s="153" t="s">
        <v>227</v>
      </c>
    </row>
    <row r="637" spans="1:3" x14ac:dyDescent="0.2">
      <c r="A637" s="153" t="s">
        <v>226</v>
      </c>
      <c r="B637" s="90" t="s">
        <v>868</v>
      </c>
      <c r="C637" s="154" t="s">
        <v>1358</v>
      </c>
    </row>
    <row r="638" spans="1:3" x14ac:dyDescent="0.2">
      <c r="A638" s="153" t="s">
        <v>2</v>
      </c>
    </row>
    <row r="639" spans="1:3" x14ac:dyDescent="0.2">
      <c r="A639" s="153" t="s">
        <v>228</v>
      </c>
    </row>
    <row r="640" spans="1:3" x14ac:dyDescent="0.2">
      <c r="A640" s="93" t="s">
        <v>697</v>
      </c>
      <c r="B640" s="90" t="s">
        <v>841</v>
      </c>
      <c r="C640" s="154"/>
    </row>
    <row r="641" spans="1:3" x14ac:dyDescent="0.2">
      <c r="A641" s="93">
        <v>53545556</v>
      </c>
      <c r="B641" s="155" t="str">
        <f t="shared" ref="B641:B649" si="29">DEC2HEX(HEX2DEC(B640)+LEN(A640)/2)</f>
        <v>15BF4C</v>
      </c>
    </row>
    <row r="642" spans="1:3" x14ac:dyDescent="0.2">
      <c r="A642" s="93" t="s">
        <v>698</v>
      </c>
      <c r="B642" s="155" t="str">
        <f t="shared" si="29"/>
        <v>15BF50</v>
      </c>
    </row>
    <row r="643" spans="1:3" x14ac:dyDescent="0.2">
      <c r="A643" s="93" t="s">
        <v>699</v>
      </c>
      <c r="B643" s="155" t="str">
        <f t="shared" si="29"/>
        <v>15BF54</v>
      </c>
    </row>
    <row r="644" spans="1:3" x14ac:dyDescent="0.2">
      <c r="A644" s="93" t="s">
        <v>700</v>
      </c>
      <c r="B644" s="155" t="str">
        <f t="shared" si="29"/>
        <v>15BF58</v>
      </c>
    </row>
    <row r="645" spans="1:3" x14ac:dyDescent="0.2">
      <c r="A645" s="93" t="str">
        <f>'Job Wheel'!E241&amp;'Job Wheel'!F241&amp;'Job Wheel'!G241&amp;'Job Wheel'!H241</f>
        <v>30313233</v>
      </c>
      <c r="B645" s="155" t="str">
        <f t="shared" si="29"/>
        <v>15BF5C</v>
      </c>
    </row>
    <row r="646" spans="1:3" x14ac:dyDescent="0.2">
      <c r="A646" s="93" t="str">
        <f>'Job Wheel'!E242&amp;'Job Wheel'!F242&amp;'Job Wheel'!G242&amp;'Job Wheel'!H242</f>
        <v>34353637</v>
      </c>
      <c r="B646" s="155" t="str">
        <f t="shared" si="29"/>
        <v>15BF60</v>
      </c>
    </row>
    <row r="647" spans="1:3" x14ac:dyDescent="0.2">
      <c r="A647" s="93" t="str">
        <f>'Job Wheel'!E243&amp;'Job Wheel'!F243&amp;'Job Wheel'!G243&amp;'Job Wheel'!H243</f>
        <v>38393A3B</v>
      </c>
      <c r="B647" s="155" t="str">
        <f t="shared" si="29"/>
        <v>15BF64</v>
      </c>
    </row>
    <row r="648" spans="1:3" x14ac:dyDescent="0.2">
      <c r="A648" s="93" t="str">
        <f>'Job Wheel'!E244&amp;'Job Wheel'!F244&amp;'Job Wheel'!G244&amp;'Job Wheel'!H244</f>
        <v>3C3D3E3F</v>
      </c>
      <c r="B648" s="155" t="str">
        <f t="shared" si="29"/>
        <v>15BF68</v>
      </c>
    </row>
    <row r="649" spans="1:3" x14ac:dyDescent="0.2">
      <c r="A649" s="93" t="str">
        <f>'Job Wheel'!E245&amp;'Job Wheel'!F245&amp;'Job Wheel'!G245&amp;'Job Wheel'!H245</f>
        <v>40414142</v>
      </c>
      <c r="B649" s="155" t="str">
        <f t="shared" si="29"/>
        <v>15BF6C</v>
      </c>
    </row>
    <row r="650" spans="1:3" x14ac:dyDescent="0.2">
      <c r="A650" s="153" t="s">
        <v>2</v>
      </c>
    </row>
    <row r="651" spans="1:3" x14ac:dyDescent="0.2">
      <c r="A651" s="153" t="s">
        <v>229</v>
      </c>
    </row>
    <row r="652" spans="1:3" x14ac:dyDescent="0.2">
      <c r="A652" s="153" t="s">
        <v>252</v>
      </c>
      <c r="B652" s="90" t="s">
        <v>842</v>
      </c>
      <c r="C652" s="154" t="s">
        <v>1359</v>
      </c>
    </row>
    <row r="653" spans="1:3" x14ac:dyDescent="0.2">
      <c r="A653" s="154" t="s">
        <v>214</v>
      </c>
      <c r="B653" s="155" t="str">
        <f t="shared" ref="B653:B665" si="30">DEC2HEX(HEX2DEC(B652)+LEN(A652)/2)</f>
        <v>15BF74</v>
      </c>
      <c r="C653" s="153" t="s">
        <v>1351</v>
      </c>
    </row>
    <row r="654" spans="1:3" x14ac:dyDescent="0.2">
      <c r="A654" s="153" t="s">
        <v>247</v>
      </c>
      <c r="B654" s="155" t="str">
        <f t="shared" si="30"/>
        <v>15BF78</v>
      </c>
      <c r="C654" s="153" t="s">
        <v>1039</v>
      </c>
    </row>
    <row r="655" spans="1:3" x14ac:dyDescent="0.2">
      <c r="A655" s="153" t="s">
        <v>215</v>
      </c>
      <c r="B655" s="155" t="str">
        <f t="shared" si="30"/>
        <v>15BF7C</v>
      </c>
      <c r="C655" s="153" t="s">
        <v>1352</v>
      </c>
    </row>
    <row r="656" spans="1:3" x14ac:dyDescent="0.2">
      <c r="A656" s="153" t="s">
        <v>23</v>
      </c>
      <c r="B656" s="155" t="str">
        <f t="shared" si="30"/>
        <v>15BF80</v>
      </c>
      <c r="C656" s="153" t="s">
        <v>1320</v>
      </c>
    </row>
    <row r="657" spans="1:3" x14ac:dyDescent="0.2">
      <c r="A657" s="153" t="s">
        <v>253</v>
      </c>
      <c r="B657" s="155" t="str">
        <f t="shared" si="30"/>
        <v>15BF84</v>
      </c>
      <c r="C657" s="153" t="s">
        <v>1360</v>
      </c>
    </row>
    <row r="658" spans="1:3" x14ac:dyDescent="0.2">
      <c r="A658" s="153" t="s">
        <v>254</v>
      </c>
      <c r="B658" s="155" t="str">
        <f t="shared" si="30"/>
        <v>15BF88</v>
      </c>
      <c r="C658" s="153" t="s">
        <v>1361</v>
      </c>
    </row>
    <row r="659" spans="1:3" x14ac:dyDescent="0.2">
      <c r="A659" s="153" t="s">
        <v>208</v>
      </c>
      <c r="B659" s="155" t="str">
        <f t="shared" si="30"/>
        <v>15BF8C</v>
      </c>
      <c r="C659" s="153" t="s">
        <v>1044</v>
      </c>
    </row>
    <row r="660" spans="1:3" x14ac:dyDescent="0.2">
      <c r="A660" s="153" t="s">
        <v>713</v>
      </c>
      <c r="B660" s="155" t="str">
        <f t="shared" si="30"/>
        <v>15BF90</v>
      </c>
      <c r="C660" s="153" t="s">
        <v>1362</v>
      </c>
    </row>
    <row r="661" spans="1:3" x14ac:dyDescent="0.2">
      <c r="A661" s="153" t="s">
        <v>247</v>
      </c>
      <c r="B661" s="155" t="str">
        <f t="shared" si="30"/>
        <v>15BF94</v>
      </c>
      <c r="C661" s="153" t="s">
        <v>1039</v>
      </c>
    </row>
    <row r="662" spans="1:3" x14ac:dyDescent="0.2">
      <c r="A662" s="153" t="s">
        <v>714</v>
      </c>
      <c r="B662" s="155" t="str">
        <f t="shared" si="30"/>
        <v>15BF98</v>
      </c>
      <c r="C662" s="153" t="s">
        <v>1363</v>
      </c>
    </row>
    <row r="663" spans="1:3" x14ac:dyDescent="0.2">
      <c r="A663" s="153" t="s">
        <v>28</v>
      </c>
      <c r="B663" s="155" t="str">
        <f t="shared" si="30"/>
        <v>15BF9C</v>
      </c>
      <c r="C663" s="153" t="s">
        <v>945</v>
      </c>
    </row>
    <row r="664" spans="1:3" x14ac:dyDescent="0.2">
      <c r="A664" s="153" t="s">
        <v>230</v>
      </c>
      <c r="B664" s="155" t="str">
        <f t="shared" si="30"/>
        <v>15BFA0</v>
      </c>
      <c r="C664" s="153" t="s">
        <v>1364</v>
      </c>
    </row>
    <row r="665" spans="1:3" x14ac:dyDescent="0.2">
      <c r="A665" s="153" t="s">
        <v>28</v>
      </c>
      <c r="B665" s="155" t="str">
        <f t="shared" si="30"/>
        <v>15BFA4</v>
      </c>
      <c r="C665" s="153" t="s">
        <v>945</v>
      </c>
    </row>
    <row r="666" spans="1:3" x14ac:dyDescent="0.2">
      <c r="A666" s="153" t="s">
        <v>2</v>
      </c>
    </row>
    <row r="667" spans="1:3" x14ac:dyDescent="0.2">
      <c r="A667" s="153" t="s">
        <v>231</v>
      </c>
    </row>
    <row r="668" spans="1:3" x14ac:dyDescent="0.2">
      <c r="A668" s="153" t="s">
        <v>232</v>
      </c>
      <c r="B668" s="90" t="s">
        <v>843</v>
      </c>
      <c r="C668" s="154" t="s">
        <v>1365</v>
      </c>
    </row>
    <row r="669" spans="1:3" x14ac:dyDescent="0.2">
      <c r="A669" s="153" t="s">
        <v>28</v>
      </c>
      <c r="B669" s="155" t="str">
        <f>DEC2HEX(HEX2DEC(B668)+LEN(A668)/2)</f>
        <v>5E15C</v>
      </c>
      <c r="C669" s="153" t="s">
        <v>945</v>
      </c>
    </row>
    <row r="670" spans="1:3" x14ac:dyDescent="0.2">
      <c r="A670" s="153" t="s">
        <v>2</v>
      </c>
    </row>
    <row r="671" spans="1:3" x14ac:dyDescent="0.2">
      <c r="A671" s="153" t="s">
        <v>233</v>
      </c>
    </row>
    <row r="672" spans="1:3" x14ac:dyDescent="0.2">
      <c r="A672" s="153" t="s">
        <v>232</v>
      </c>
      <c r="B672" s="90" t="s">
        <v>844</v>
      </c>
      <c r="C672" s="154" t="s">
        <v>1365</v>
      </c>
    </row>
    <row r="673" spans="1:3" x14ac:dyDescent="0.2">
      <c r="A673" s="153" t="s">
        <v>28</v>
      </c>
      <c r="B673" s="155" t="str">
        <f>DEC2HEX(HEX2DEC(B672)+LEN(A672)/2)</f>
        <v>5E178</v>
      </c>
      <c r="C673" s="153" t="s">
        <v>945</v>
      </c>
    </row>
    <row r="674" spans="1:3" x14ac:dyDescent="0.2">
      <c r="A674" s="153" t="s">
        <v>2</v>
      </c>
    </row>
    <row r="675" spans="1:3" x14ac:dyDescent="0.2">
      <c r="A675" s="153" t="s">
        <v>629</v>
      </c>
    </row>
    <row r="676" spans="1:3" x14ac:dyDescent="0.2">
      <c r="A676" s="153" t="s">
        <v>28</v>
      </c>
      <c r="B676" s="90" t="s">
        <v>863</v>
      </c>
      <c r="C676" s="154"/>
    </row>
    <row r="677" spans="1:3" x14ac:dyDescent="0.2">
      <c r="A677" s="153" t="s">
        <v>630</v>
      </c>
      <c r="B677" s="155" t="str">
        <f t="shared" ref="B677:B740" si="31">DEC2HEX(HEX2DEC(B676)+LEN(A676)/2)</f>
        <v>1D5BB4</v>
      </c>
    </row>
    <row r="678" spans="1:3" x14ac:dyDescent="0.2">
      <c r="A678" s="153" t="s">
        <v>631</v>
      </c>
      <c r="B678" s="155" t="str">
        <f t="shared" si="31"/>
        <v>1D5BB8</v>
      </c>
    </row>
    <row r="679" spans="1:3" x14ac:dyDescent="0.2">
      <c r="A679" s="153" t="s">
        <v>632</v>
      </c>
      <c r="B679" s="155" t="str">
        <f t="shared" si="31"/>
        <v>1D5BBC</v>
      </c>
    </row>
    <row r="680" spans="1:3" x14ac:dyDescent="0.2">
      <c r="A680" s="153" t="s">
        <v>633</v>
      </c>
      <c r="B680" s="155" t="str">
        <f t="shared" si="31"/>
        <v>1D5BC0</v>
      </c>
    </row>
    <row r="681" spans="1:3" x14ac:dyDescent="0.2">
      <c r="A681" s="153" t="s">
        <v>634</v>
      </c>
      <c r="B681" s="155" t="str">
        <f t="shared" si="31"/>
        <v>1D5BC4</v>
      </c>
    </row>
    <row r="682" spans="1:3" x14ac:dyDescent="0.2">
      <c r="A682" s="153" t="s">
        <v>635</v>
      </c>
      <c r="B682" s="155" t="str">
        <f t="shared" si="31"/>
        <v>1D5BC8</v>
      </c>
    </row>
    <row r="683" spans="1:3" x14ac:dyDescent="0.2">
      <c r="A683" s="153" t="s">
        <v>636</v>
      </c>
      <c r="B683" s="155" t="str">
        <f t="shared" si="31"/>
        <v>1D5BCC</v>
      </c>
    </row>
    <row r="684" spans="1:3" x14ac:dyDescent="0.2">
      <c r="A684" s="153" t="s">
        <v>637</v>
      </c>
      <c r="B684" s="155" t="str">
        <f t="shared" si="31"/>
        <v>1D5BD0</v>
      </c>
    </row>
    <row r="685" spans="1:3" x14ac:dyDescent="0.2">
      <c r="A685" s="153" t="s">
        <v>638</v>
      </c>
      <c r="B685" s="155" t="str">
        <f t="shared" si="31"/>
        <v>1D5BD4</v>
      </c>
    </row>
    <row r="686" spans="1:3" x14ac:dyDescent="0.2">
      <c r="A686" s="153" t="s">
        <v>639</v>
      </c>
      <c r="B686" s="155" t="str">
        <f t="shared" si="31"/>
        <v>1D5BD8</v>
      </c>
    </row>
    <row r="687" spans="1:3" x14ac:dyDescent="0.2">
      <c r="A687" s="153" t="s">
        <v>640</v>
      </c>
      <c r="B687" s="155" t="str">
        <f t="shared" si="31"/>
        <v>1D5BDC</v>
      </c>
    </row>
    <row r="688" spans="1:3" x14ac:dyDescent="0.2">
      <c r="A688" s="153" t="s">
        <v>641</v>
      </c>
      <c r="B688" s="155" t="str">
        <f t="shared" si="31"/>
        <v>1D5BE0</v>
      </c>
    </row>
    <row r="689" spans="1:2" x14ac:dyDescent="0.2">
      <c r="A689" s="153" t="s">
        <v>642</v>
      </c>
      <c r="B689" s="155" t="str">
        <f t="shared" si="31"/>
        <v>1D5BE4</v>
      </c>
    </row>
    <row r="690" spans="1:2" x14ac:dyDescent="0.2">
      <c r="A690" s="153" t="s">
        <v>643</v>
      </c>
      <c r="B690" s="155" t="str">
        <f t="shared" si="31"/>
        <v>1D5BE8</v>
      </c>
    </row>
    <row r="691" spans="1:2" x14ac:dyDescent="0.2">
      <c r="A691" s="153" t="s">
        <v>644</v>
      </c>
      <c r="B691" s="155" t="str">
        <f t="shared" si="31"/>
        <v>1D5BEC</v>
      </c>
    </row>
    <row r="692" spans="1:2" x14ac:dyDescent="0.2">
      <c r="A692" s="153" t="s">
        <v>645</v>
      </c>
      <c r="B692" s="155" t="str">
        <f t="shared" si="31"/>
        <v>1D5BF0</v>
      </c>
    </row>
    <row r="693" spans="1:2" x14ac:dyDescent="0.2">
      <c r="A693" s="153" t="s">
        <v>646</v>
      </c>
      <c r="B693" s="155" t="str">
        <f t="shared" si="31"/>
        <v>1D5BF4</v>
      </c>
    </row>
    <row r="694" spans="1:2" x14ac:dyDescent="0.2">
      <c r="A694" s="153" t="s">
        <v>647</v>
      </c>
      <c r="B694" s="155" t="str">
        <f t="shared" si="31"/>
        <v>1D5BF8</v>
      </c>
    </row>
    <row r="695" spans="1:2" x14ac:dyDescent="0.2">
      <c r="A695" s="153" t="s">
        <v>648</v>
      </c>
      <c r="B695" s="155" t="str">
        <f t="shared" si="31"/>
        <v>1D5BFC</v>
      </c>
    </row>
    <row r="696" spans="1:2" x14ac:dyDescent="0.2">
      <c r="A696" s="153" t="s">
        <v>649</v>
      </c>
      <c r="B696" s="155" t="str">
        <f t="shared" si="31"/>
        <v>1D5C00</v>
      </c>
    </row>
    <row r="697" spans="1:2" x14ac:dyDescent="0.2">
      <c r="A697" s="153" t="s">
        <v>650</v>
      </c>
      <c r="B697" s="155" t="str">
        <f t="shared" si="31"/>
        <v>1D5C04</v>
      </c>
    </row>
    <row r="698" spans="1:2" x14ac:dyDescent="0.2">
      <c r="A698" s="153" t="s">
        <v>651</v>
      </c>
      <c r="B698" s="155" t="str">
        <f t="shared" si="31"/>
        <v>1D5C08</v>
      </c>
    </row>
    <row r="699" spans="1:2" x14ac:dyDescent="0.2">
      <c r="A699" s="153" t="s">
        <v>652</v>
      </c>
      <c r="B699" s="155" t="str">
        <f t="shared" si="31"/>
        <v>1D5C0C</v>
      </c>
    </row>
    <row r="700" spans="1:2" x14ac:dyDescent="0.2">
      <c r="A700" s="153" t="s">
        <v>653</v>
      </c>
      <c r="B700" s="155" t="str">
        <f t="shared" si="31"/>
        <v>1D5C10</v>
      </c>
    </row>
    <row r="701" spans="1:2" x14ac:dyDescent="0.2">
      <c r="A701" s="153" t="s">
        <v>654</v>
      </c>
      <c r="B701" s="155" t="str">
        <f t="shared" si="31"/>
        <v>1D5C14</v>
      </c>
    </row>
    <row r="702" spans="1:2" x14ac:dyDescent="0.2">
      <c r="A702" s="153" t="s">
        <v>655</v>
      </c>
      <c r="B702" s="155" t="str">
        <f t="shared" si="31"/>
        <v>1D5C18</v>
      </c>
    </row>
    <row r="703" spans="1:2" x14ac:dyDescent="0.2">
      <c r="A703" s="153" t="s">
        <v>28</v>
      </c>
      <c r="B703" s="155" t="str">
        <f t="shared" si="31"/>
        <v>1D5C1C</v>
      </c>
    </row>
    <row r="704" spans="1:2" x14ac:dyDescent="0.2">
      <c r="A704" s="153" t="s">
        <v>28</v>
      </c>
      <c r="B704" s="155" t="str">
        <f t="shared" si="31"/>
        <v>1D5C20</v>
      </c>
    </row>
    <row r="705" spans="1:2" x14ac:dyDescent="0.2">
      <c r="A705" s="153" t="s">
        <v>656</v>
      </c>
      <c r="B705" s="155" t="str">
        <f t="shared" si="31"/>
        <v>1D5C24</v>
      </c>
    </row>
    <row r="706" spans="1:2" x14ac:dyDescent="0.2">
      <c r="A706" s="153" t="s">
        <v>657</v>
      </c>
      <c r="B706" s="155" t="str">
        <f t="shared" si="31"/>
        <v>1D5C28</v>
      </c>
    </row>
    <row r="707" spans="1:2" x14ac:dyDescent="0.2">
      <c r="A707" s="153" t="s">
        <v>658</v>
      </c>
      <c r="B707" s="155" t="str">
        <f t="shared" si="31"/>
        <v>1D5C2C</v>
      </c>
    </row>
    <row r="708" spans="1:2" x14ac:dyDescent="0.2">
      <c r="A708" s="153" t="s">
        <v>659</v>
      </c>
      <c r="B708" s="155" t="str">
        <f t="shared" si="31"/>
        <v>1D5C30</v>
      </c>
    </row>
    <row r="709" spans="1:2" x14ac:dyDescent="0.2">
      <c r="A709" s="153" t="s">
        <v>660</v>
      </c>
      <c r="B709" s="155" t="str">
        <f t="shared" si="31"/>
        <v>1D5C34</v>
      </c>
    </row>
    <row r="710" spans="1:2" x14ac:dyDescent="0.2">
      <c r="A710" s="153" t="s">
        <v>661</v>
      </c>
      <c r="B710" s="155" t="str">
        <f t="shared" si="31"/>
        <v>1D5C38</v>
      </c>
    </row>
    <row r="711" spans="1:2" x14ac:dyDescent="0.2">
      <c r="A711" s="153" t="s">
        <v>28</v>
      </c>
      <c r="B711" s="155" t="str">
        <f t="shared" si="31"/>
        <v>1D5C3C</v>
      </c>
    </row>
    <row r="712" spans="1:2" x14ac:dyDescent="0.2">
      <c r="A712" s="153" t="s">
        <v>662</v>
      </c>
      <c r="B712" s="155" t="str">
        <f t="shared" si="31"/>
        <v>1D5C40</v>
      </c>
    </row>
    <row r="713" spans="1:2" x14ac:dyDescent="0.2">
      <c r="A713" s="153" t="s">
        <v>28</v>
      </c>
      <c r="B713" s="155" t="str">
        <f t="shared" si="31"/>
        <v>1D5C44</v>
      </c>
    </row>
    <row r="714" spans="1:2" x14ac:dyDescent="0.2">
      <c r="A714" s="153" t="s">
        <v>28</v>
      </c>
      <c r="B714" s="155" t="str">
        <f t="shared" si="31"/>
        <v>1D5C48</v>
      </c>
    </row>
    <row r="715" spans="1:2" x14ac:dyDescent="0.2">
      <c r="A715" s="153" t="s">
        <v>28</v>
      </c>
      <c r="B715" s="155" t="str">
        <f t="shared" si="31"/>
        <v>1D5C4C</v>
      </c>
    </row>
    <row r="716" spans="1:2" x14ac:dyDescent="0.2">
      <c r="A716" s="153" t="s">
        <v>28</v>
      </c>
      <c r="B716" s="155" t="str">
        <f t="shared" si="31"/>
        <v>1D5C50</v>
      </c>
    </row>
    <row r="717" spans="1:2" x14ac:dyDescent="0.2">
      <c r="A717" s="153" t="s">
        <v>28</v>
      </c>
      <c r="B717" s="155" t="str">
        <f t="shared" si="31"/>
        <v>1D5C54</v>
      </c>
    </row>
    <row r="718" spans="1:2" x14ac:dyDescent="0.2">
      <c r="A718" s="153" t="s">
        <v>28</v>
      </c>
      <c r="B718" s="155" t="str">
        <f t="shared" si="31"/>
        <v>1D5C58</v>
      </c>
    </row>
    <row r="719" spans="1:2" x14ac:dyDescent="0.2">
      <c r="A719" s="153" t="s">
        <v>28</v>
      </c>
      <c r="B719" s="155" t="str">
        <f t="shared" si="31"/>
        <v>1D5C5C</v>
      </c>
    </row>
    <row r="720" spans="1:2" x14ac:dyDescent="0.2">
      <c r="A720" s="153" t="s">
        <v>28</v>
      </c>
      <c r="B720" s="155" t="str">
        <f t="shared" si="31"/>
        <v>1D5C60</v>
      </c>
    </row>
    <row r="721" spans="1:2" x14ac:dyDescent="0.2">
      <c r="A721" s="153" t="s">
        <v>28</v>
      </c>
      <c r="B721" s="155" t="str">
        <f t="shared" si="31"/>
        <v>1D5C64</v>
      </c>
    </row>
    <row r="722" spans="1:2" x14ac:dyDescent="0.2">
      <c r="A722" s="153" t="s">
        <v>28</v>
      </c>
      <c r="B722" s="155" t="str">
        <f t="shared" si="31"/>
        <v>1D5C68</v>
      </c>
    </row>
    <row r="723" spans="1:2" x14ac:dyDescent="0.2">
      <c r="A723" s="153" t="s">
        <v>28</v>
      </c>
      <c r="B723" s="155" t="str">
        <f t="shared" si="31"/>
        <v>1D5C6C</v>
      </c>
    </row>
    <row r="724" spans="1:2" x14ac:dyDescent="0.2">
      <c r="A724" s="153" t="s">
        <v>663</v>
      </c>
      <c r="B724" s="155" t="str">
        <f t="shared" si="31"/>
        <v>1D5C70</v>
      </c>
    </row>
    <row r="725" spans="1:2" x14ac:dyDescent="0.2">
      <c r="A725" s="153" t="s">
        <v>664</v>
      </c>
      <c r="B725" s="155" t="str">
        <f t="shared" si="31"/>
        <v>1D5C74</v>
      </c>
    </row>
    <row r="726" spans="1:2" x14ac:dyDescent="0.2">
      <c r="A726" s="153" t="s">
        <v>665</v>
      </c>
      <c r="B726" s="155" t="str">
        <f t="shared" si="31"/>
        <v>1D5C78</v>
      </c>
    </row>
    <row r="727" spans="1:2" x14ac:dyDescent="0.2">
      <c r="A727" s="153" t="s">
        <v>666</v>
      </c>
      <c r="B727" s="155" t="str">
        <f t="shared" si="31"/>
        <v>1D5C7C</v>
      </c>
    </row>
    <row r="728" spans="1:2" x14ac:dyDescent="0.2">
      <c r="A728" s="153" t="s">
        <v>667</v>
      </c>
      <c r="B728" s="155" t="str">
        <f t="shared" si="31"/>
        <v>1D5C80</v>
      </c>
    </row>
    <row r="729" spans="1:2" x14ac:dyDescent="0.2">
      <c r="A729" s="153" t="s">
        <v>668</v>
      </c>
      <c r="B729" s="155" t="str">
        <f t="shared" si="31"/>
        <v>1D5C84</v>
      </c>
    </row>
    <row r="730" spans="1:2" x14ac:dyDescent="0.2">
      <c r="A730" s="153" t="s">
        <v>669</v>
      </c>
      <c r="B730" s="155" t="str">
        <f t="shared" si="31"/>
        <v>1D5C88</v>
      </c>
    </row>
    <row r="731" spans="1:2" x14ac:dyDescent="0.2">
      <c r="A731" s="153" t="s">
        <v>670</v>
      </c>
      <c r="B731" s="155" t="str">
        <f t="shared" si="31"/>
        <v>1D5C8C</v>
      </c>
    </row>
    <row r="732" spans="1:2" x14ac:dyDescent="0.2">
      <c r="A732" s="153" t="s">
        <v>671</v>
      </c>
      <c r="B732" s="155" t="str">
        <f t="shared" si="31"/>
        <v>1D5C90</v>
      </c>
    </row>
    <row r="733" spans="1:2" x14ac:dyDescent="0.2">
      <c r="A733" s="153" t="s">
        <v>672</v>
      </c>
      <c r="B733" s="155" t="str">
        <f t="shared" si="31"/>
        <v>1D5C94</v>
      </c>
    </row>
    <row r="734" spans="1:2" x14ac:dyDescent="0.2">
      <c r="A734" s="153" t="s">
        <v>673</v>
      </c>
      <c r="B734" s="155" t="str">
        <f t="shared" si="31"/>
        <v>1D5C98</v>
      </c>
    </row>
    <row r="735" spans="1:2" x14ac:dyDescent="0.2">
      <c r="A735" s="153" t="s">
        <v>674</v>
      </c>
      <c r="B735" s="155" t="str">
        <f t="shared" si="31"/>
        <v>1D5C9C</v>
      </c>
    </row>
    <row r="736" spans="1:2" x14ac:dyDescent="0.2">
      <c r="A736" s="153" t="s">
        <v>675</v>
      </c>
      <c r="B736" s="155" t="str">
        <f t="shared" si="31"/>
        <v>1D5CA0</v>
      </c>
    </row>
    <row r="737" spans="1:2" x14ac:dyDescent="0.2">
      <c r="A737" s="153" t="s">
        <v>676</v>
      </c>
      <c r="B737" s="155" t="str">
        <f t="shared" si="31"/>
        <v>1D5CA4</v>
      </c>
    </row>
    <row r="738" spans="1:2" x14ac:dyDescent="0.2">
      <c r="A738" s="153" t="s">
        <v>677</v>
      </c>
      <c r="B738" s="155" t="str">
        <f t="shared" si="31"/>
        <v>1D5CA8</v>
      </c>
    </row>
    <row r="739" spans="1:2" x14ac:dyDescent="0.2">
      <c r="A739" s="153" t="s">
        <v>678</v>
      </c>
      <c r="B739" s="155" t="str">
        <f t="shared" si="31"/>
        <v>1D5CAC</v>
      </c>
    </row>
    <row r="740" spans="1:2" x14ac:dyDescent="0.2">
      <c r="A740" s="153" t="s">
        <v>679</v>
      </c>
      <c r="B740" s="155" t="str">
        <f t="shared" si="31"/>
        <v>1D5CB0</v>
      </c>
    </row>
    <row r="741" spans="1:2" x14ac:dyDescent="0.2">
      <c r="A741" s="153" t="s">
        <v>680</v>
      </c>
      <c r="B741" s="155" t="str">
        <f t="shared" ref="B741:B754" si="32">DEC2HEX(HEX2DEC(B740)+LEN(A740)/2)</f>
        <v>1D5CB4</v>
      </c>
    </row>
    <row r="742" spans="1:2" x14ac:dyDescent="0.2">
      <c r="A742" s="153" t="s">
        <v>681</v>
      </c>
      <c r="B742" s="155" t="str">
        <f t="shared" si="32"/>
        <v>1D5CB8</v>
      </c>
    </row>
    <row r="743" spans="1:2" x14ac:dyDescent="0.2">
      <c r="A743" s="153" t="s">
        <v>682</v>
      </c>
      <c r="B743" s="155" t="str">
        <f t="shared" si="32"/>
        <v>1D5CBC</v>
      </c>
    </row>
    <row r="744" spans="1:2" x14ac:dyDescent="0.2">
      <c r="A744" s="153" t="s">
        <v>683</v>
      </c>
      <c r="B744" s="155" t="str">
        <f t="shared" si="32"/>
        <v>1D5CC0</v>
      </c>
    </row>
    <row r="745" spans="1:2" x14ac:dyDescent="0.2">
      <c r="A745" s="153" t="s">
        <v>684</v>
      </c>
      <c r="B745" s="155" t="str">
        <f t="shared" si="32"/>
        <v>1D5CC4</v>
      </c>
    </row>
    <row r="746" spans="1:2" x14ac:dyDescent="0.2">
      <c r="A746" s="153" t="s">
        <v>685</v>
      </c>
      <c r="B746" s="155" t="str">
        <f t="shared" si="32"/>
        <v>1D5CC8</v>
      </c>
    </row>
    <row r="747" spans="1:2" x14ac:dyDescent="0.2">
      <c r="A747" s="153" t="s">
        <v>686</v>
      </c>
      <c r="B747" s="155" t="str">
        <f t="shared" si="32"/>
        <v>1D5CCC</v>
      </c>
    </row>
    <row r="748" spans="1:2" x14ac:dyDescent="0.2">
      <c r="A748" s="153" t="s">
        <v>687</v>
      </c>
      <c r="B748" s="155" t="str">
        <f t="shared" si="32"/>
        <v>1D5CD0</v>
      </c>
    </row>
    <row r="749" spans="1:2" x14ac:dyDescent="0.2">
      <c r="A749" s="153" t="s">
        <v>688</v>
      </c>
      <c r="B749" s="155" t="str">
        <f t="shared" si="32"/>
        <v>1D5CD4</v>
      </c>
    </row>
    <row r="750" spans="1:2" x14ac:dyDescent="0.2">
      <c r="A750" s="153" t="s">
        <v>689</v>
      </c>
      <c r="B750" s="155" t="str">
        <f t="shared" si="32"/>
        <v>1D5CD8</v>
      </c>
    </row>
    <row r="751" spans="1:2" x14ac:dyDescent="0.2">
      <c r="A751" s="153" t="s">
        <v>690</v>
      </c>
      <c r="B751" s="155" t="str">
        <f t="shared" si="32"/>
        <v>1D5CDC</v>
      </c>
    </row>
    <row r="752" spans="1:2" x14ac:dyDescent="0.2">
      <c r="A752" s="153" t="s">
        <v>691</v>
      </c>
      <c r="B752" s="155" t="str">
        <f t="shared" si="32"/>
        <v>1D5CE0</v>
      </c>
    </row>
    <row r="753" spans="1:3" x14ac:dyDescent="0.2">
      <c r="A753" s="153" t="s">
        <v>692</v>
      </c>
      <c r="B753" s="155" t="str">
        <f t="shared" si="32"/>
        <v>1D5CE4</v>
      </c>
    </row>
    <row r="754" spans="1:3" x14ac:dyDescent="0.2">
      <c r="A754" s="153" t="s">
        <v>28</v>
      </c>
      <c r="B754" s="155" t="str">
        <f t="shared" si="32"/>
        <v>1D5CE8</v>
      </c>
    </row>
    <row r="755" spans="1:3" x14ac:dyDescent="0.2">
      <c r="A755" s="153" t="s">
        <v>2</v>
      </c>
    </row>
    <row r="756" spans="1:3" x14ac:dyDescent="0.2">
      <c r="A756" s="153" t="s">
        <v>234</v>
      </c>
    </row>
    <row r="757" spans="1:3" x14ac:dyDescent="0.2">
      <c r="A757" s="153" t="s">
        <v>715</v>
      </c>
    </row>
    <row r="758" spans="1:3" x14ac:dyDescent="0.2">
      <c r="A758" s="153" t="str">
        <f>'Job Wheel'!L225&amp;'Job Wheel'!M225&amp;'Job Wheel'!N225&amp;'Job Wheel'!O225</f>
        <v>1E1D1F1E</v>
      </c>
      <c r="B758" s="90" t="s">
        <v>864</v>
      </c>
      <c r="C758" s="154"/>
    </row>
    <row r="759" spans="1:3" x14ac:dyDescent="0.2">
      <c r="A759" s="153" t="str">
        <f>'Job Wheel'!L226&amp;'Job Wheel'!M226&amp;'Job Wheel'!N226&amp;'Job Wheel'!O226</f>
        <v>1E1D1F1E</v>
      </c>
      <c r="B759" s="155" t="str">
        <f t="shared" ref="B759:B777" si="33">DEC2HEX(HEX2DEC(B758)+LEN(A758)/2)</f>
        <v>1D5ED2</v>
      </c>
    </row>
    <row r="760" spans="1:3" x14ac:dyDescent="0.2">
      <c r="A760" s="153" t="str">
        <f>'Job Wheel'!L227&amp;'Job Wheel'!M227&amp;'Job Wheel'!N227&amp;'Job Wheel'!O227</f>
        <v>1E1D1F1E</v>
      </c>
      <c r="B760" s="155" t="str">
        <f t="shared" si="33"/>
        <v>1D5ED6</v>
      </c>
    </row>
    <row r="761" spans="1:3" x14ac:dyDescent="0.2">
      <c r="A761" s="153" t="str">
        <f>'Job Wheel'!L228&amp;'Job Wheel'!M228&amp;'Job Wheel'!N228&amp;'Job Wheel'!O228</f>
        <v>201F2120</v>
      </c>
      <c r="B761" s="155" t="str">
        <f t="shared" si="33"/>
        <v>1D5EDA</v>
      </c>
    </row>
    <row r="762" spans="1:3" x14ac:dyDescent="0.2">
      <c r="A762" s="153" t="str">
        <f>'Job Wheel'!L229&amp;'Job Wheel'!M229&amp;'Job Wheel'!N229&amp;'Job Wheel'!O229</f>
        <v>22212322</v>
      </c>
      <c r="B762" s="155" t="str">
        <f t="shared" si="33"/>
        <v>1D5EDE</v>
      </c>
    </row>
    <row r="763" spans="1:3" x14ac:dyDescent="0.2">
      <c r="A763" s="153" t="str">
        <f>'Job Wheel'!L230&amp;'Job Wheel'!M230&amp;'Job Wheel'!N230&amp;'Job Wheel'!O230</f>
        <v>24232524</v>
      </c>
      <c r="B763" s="155" t="str">
        <f t="shared" si="33"/>
        <v>1D5EE2</v>
      </c>
    </row>
    <row r="764" spans="1:3" x14ac:dyDescent="0.2">
      <c r="A764" s="153" t="str">
        <f>'Job Wheel'!L231&amp;'Job Wheel'!M231&amp;'Job Wheel'!N231&amp;'Job Wheel'!O231</f>
        <v>26252726</v>
      </c>
      <c r="B764" s="155" t="str">
        <f t="shared" si="33"/>
        <v>1D5EE6</v>
      </c>
    </row>
    <row r="765" spans="1:3" x14ac:dyDescent="0.2">
      <c r="A765" s="153" t="str">
        <f>'Job Wheel'!L232&amp;'Job Wheel'!M232&amp;'Job Wheel'!N232&amp;'Job Wheel'!O232</f>
        <v>28272928</v>
      </c>
      <c r="B765" s="155" t="str">
        <f t="shared" si="33"/>
        <v>1D5EEA</v>
      </c>
    </row>
    <row r="766" spans="1:3" x14ac:dyDescent="0.2">
      <c r="A766" s="153" t="str">
        <f>'Job Wheel'!L233&amp;'Job Wheel'!M233&amp;'Job Wheel'!N233&amp;'Job Wheel'!O233</f>
        <v>2A292B2A</v>
      </c>
      <c r="B766" s="155" t="str">
        <f t="shared" si="33"/>
        <v>1D5EEE</v>
      </c>
    </row>
    <row r="767" spans="1:3" x14ac:dyDescent="0.2">
      <c r="A767" s="153" t="str">
        <f>'Job Wheel'!L234&amp;'Job Wheel'!M234&amp;'Job Wheel'!N234&amp;'Job Wheel'!O234</f>
        <v>2C2B2D2C</v>
      </c>
      <c r="B767" s="155" t="str">
        <f t="shared" si="33"/>
        <v>1D5EF2</v>
      </c>
    </row>
    <row r="768" spans="1:3" x14ac:dyDescent="0.2">
      <c r="A768" s="153" t="str">
        <f>'Job Wheel'!L235&amp;'Job Wheel'!M235&amp;'Job Wheel'!N235&amp;'Job Wheel'!O235</f>
        <v>2E2D2F2E</v>
      </c>
      <c r="B768" s="155" t="str">
        <f t="shared" si="33"/>
        <v>1D5EF6</v>
      </c>
    </row>
    <row r="769" spans="1:3" x14ac:dyDescent="0.2">
      <c r="A769" s="153" t="str">
        <f>'Job Wheel'!L236&amp;'Job Wheel'!M236&amp;'Job Wheel'!N236&amp;'Job Wheel'!O236</f>
        <v>302F3130</v>
      </c>
      <c r="B769" s="155" t="str">
        <f t="shared" si="33"/>
        <v>1D5EFA</v>
      </c>
    </row>
    <row r="770" spans="1:3" x14ac:dyDescent="0.2">
      <c r="A770" s="153" t="str">
        <f>'Job Wheel'!L237&amp;'Job Wheel'!M237&amp;'Job Wheel'!N237&amp;'Job Wheel'!O237</f>
        <v>32313332</v>
      </c>
      <c r="B770" s="155" t="str">
        <f t="shared" si="33"/>
        <v>1D5EFE</v>
      </c>
    </row>
    <row r="771" spans="1:3" x14ac:dyDescent="0.2">
      <c r="A771" s="153" t="str">
        <f>'Job Wheel'!L238&amp;'Job Wheel'!M238&amp;'Job Wheel'!N238&amp;'Job Wheel'!O238</f>
        <v>34333534</v>
      </c>
      <c r="B771" s="155" t="str">
        <f t="shared" si="33"/>
        <v>1D5F02</v>
      </c>
    </row>
    <row r="772" spans="1:3" x14ac:dyDescent="0.2">
      <c r="A772" s="153" t="str">
        <f>'Job Wheel'!L239&amp;'Job Wheel'!M239&amp;'Job Wheel'!N239&amp;'Job Wheel'!O239</f>
        <v>36353736</v>
      </c>
      <c r="B772" s="155" t="str">
        <f t="shared" si="33"/>
        <v>1D5F06</v>
      </c>
    </row>
    <row r="773" spans="1:3" x14ac:dyDescent="0.2">
      <c r="A773" s="153" t="str">
        <f>'Job Wheel'!L240&amp;'Job Wheel'!M240&amp;'Job Wheel'!N240&amp;'Job Wheel'!O240</f>
        <v>38373938</v>
      </c>
      <c r="B773" s="155" t="str">
        <f t="shared" si="33"/>
        <v>1D5F0A</v>
      </c>
    </row>
    <row r="774" spans="1:3" x14ac:dyDescent="0.2">
      <c r="A774" s="153" t="str">
        <f>'Job Wheel'!L241&amp;'Job Wheel'!M241&amp;'Job Wheel'!N241&amp;'Job Wheel'!O241</f>
        <v>3A393B3A</v>
      </c>
      <c r="B774" s="155" t="str">
        <f t="shared" si="33"/>
        <v>1D5F0E</v>
      </c>
    </row>
    <row r="775" spans="1:3" x14ac:dyDescent="0.2">
      <c r="A775" s="153" t="str">
        <f>'Job Wheel'!L242&amp;'Job Wheel'!M242&amp;'Job Wheel'!N242&amp;'Job Wheel'!O242</f>
        <v>3C3B3D3C</v>
      </c>
      <c r="B775" s="155" t="str">
        <f t="shared" si="33"/>
        <v>1D5F12</v>
      </c>
    </row>
    <row r="776" spans="1:3" x14ac:dyDescent="0.2">
      <c r="A776" s="153" t="str">
        <f>'Job Wheel'!L243&amp;'Job Wheel'!M243&amp;'Job Wheel'!N243&amp;'Job Wheel'!O243</f>
        <v>3C3B3D3C</v>
      </c>
      <c r="B776" s="155" t="str">
        <f t="shared" si="33"/>
        <v>1D5F16</v>
      </c>
    </row>
    <row r="777" spans="1:3" x14ac:dyDescent="0.2">
      <c r="A777" s="153" t="str">
        <f>'Job Wheel'!L244&amp;'Job Wheel'!M244&amp;'Job Wheel'!N244&amp;'Job Wheel'!O244</f>
        <v>3E3D3F3E</v>
      </c>
      <c r="B777" s="155" t="str">
        <f t="shared" si="33"/>
        <v>1D5F1A</v>
      </c>
    </row>
    <row r="778" spans="1:3" x14ac:dyDescent="0.2">
      <c r="A778" s="153" t="s">
        <v>2</v>
      </c>
    </row>
    <row r="779" spans="1:3" x14ac:dyDescent="0.2">
      <c r="A779" s="153" t="s">
        <v>693</v>
      </c>
    </row>
    <row r="780" spans="1:3" x14ac:dyDescent="0.2">
      <c r="A780" s="153" t="s">
        <v>694</v>
      </c>
      <c r="B780" s="90" t="s">
        <v>861</v>
      </c>
      <c r="C780" s="154" t="s">
        <v>1366</v>
      </c>
    </row>
    <row r="781" spans="1:3" x14ac:dyDescent="0.2">
      <c r="A781" s="153" t="s">
        <v>2</v>
      </c>
    </row>
    <row r="782" spans="1:3" x14ac:dyDescent="0.2">
      <c r="A782" s="153" t="s">
        <v>695</v>
      </c>
    </row>
    <row r="783" spans="1:3" x14ac:dyDescent="0.2">
      <c r="A783" s="153" t="s">
        <v>696</v>
      </c>
      <c r="B783" s="90" t="s">
        <v>862</v>
      </c>
      <c r="C783" s="154" t="s">
        <v>1367</v>
      </c>
    </row>
    <row r="784" spans="1:3" x14ac:dyDescent="0.2">
      <c r="A784" s="153" t="s">
        <v>2</v>
      </c>
    </row>
    <row r="785" spans="1:3" x14ac:dyDescent="0.2">
      <c r="A785" s="153" t="s">
        <v>235</v>
      </c>
    </row>
    <row r="786" spans="1:3" x14ac:dyDescent="0.2">
      <c r="A786" s="153" t="s">
        <v>23</v>
      </c>
      <c r="B786" s="90" t="s">
        <v>845</v>
      </c>
      <c r="C786" s="154" t="s">
        <v>1320</v>
      </c>
    </row>
    <row r="787" spans="1:3" x14ac:dyDescent="0.2">
      <c r="A787" s="153" t="s">
        <v>255</v>
      </c>
      <c r="B787" s="155" t="str">
        <f>DEC2HEX(HEX2DEC(B786)+LEN(A786)/2)</f>
        <v>5DDB0</v>
      </c>
      <c r="C787" s="153" t="s">
        <v>1368</v>
      </c>
    </row>
    <row r="788" spans="1:3" x14ac:dyDescent="0.2">
      <c r="A788" s="153" t="s">
        <v>236</v>
      </c>
      <c r="B788" s="155" t="str">
        <f>DEC2HEX(HEX2DEC(B787)+LEN(A787)/2)</f>
        <v>5DDB4</v>
      </c>
      <c r="C788" s="153" t="s">
        <v>1369</v>
      </c>
    </row>
    <row r="789" spans="1:3" x14ac:dyDescent="0.2">
      <c r="A789" s="153" t="s">
        <v>28</v>
      </c>
      <c r="B789" s="155" t="str">
        <f>DEC2HEX(HEX2DEC(B788)+LEN(A788)/2)</f>
        <v>5DDB8</v>
      </c>
      <c r="C789" s="153" t="s">
        <v>945</v>
      </c>
    </row>
    <row r="790" spans="1:3" x14ac:dyDescent="0.2">
      <c r="A790" s="153" t="s">
        <v>28</v>
      </c>
      <c r="B790" s="155" t="str">
        <f>DEC2HEX(HEX2DEC(B789)+LEN(A789)/2)</f>
        <v>5DDBC</v>
      </c>
      <c r="C790" s="153" t="s">
        <v>945</v>
      </c>
    </row>
    <row r="791" spans="1:3" x14ac:dyDescent="0.2">
      <c r="A791" s="153" t="s">
        <v>28</v>
      </c>
      <c r="B791" s="155" t="str">
        <f>DEC2HEX(HEX2DEC(B790)+LEN(A790)/2)</f>
        <v>5DDC0</v>
      </c>
      <c r="C791" s="153" t="s">
        <v>945</v>
      </c>
    </row>
    <row r="792" spans="1:3" x14ac:dyDescent="0.2">
      <c r="A792" s="153" t="s">
        <v>2</v>
      </c>
    </row>
    <row r="793" spans="1:3" x14ac:dyDescent="0.2">
      <c r="A793" s="153" t="s">
        <v>402</v>
      </c>
    </row>
    <row r="794" spans="1:3" x14ac:dyDescent="0.2">
      <c r="A794" s="153" t="str">
        <f>'Sprites for Specials'!G3</f>
        <v>01010101</v>
      </c>
      <c r="B794" s="90" t="s">
        <v>846</v>
      </c>
      <c r="C794" s="154"/>
    </row>
    <row r="795" spans="1:3" x14ac:dyDescent="0.2">
      <c r="A795" s="153" t="str">
        <f>'Sprites for Specials'!G4</f>
        <v>01010101</v>
      </c>
      <c r="B795" s="155" t="str">
        <f t="shared" ref="B795:B858" si="34">DEC2HEX(HEX2DEC(B794)+LEN(A794)/2)</f>
        <v>15C004</v>
      </c>
    </row>
    <row r="796" spans="1:3" x14ac:dyDescent="0.2">
      <c r="A796" s="153" t="str">
        <f>'Sprites for Specials'!G5</f>
        <v>01010101</v>
      </c>
      <c r="B796" s="155" t="str">
        <f t="shared" si="34"/>
        <v>15C008</v>
      </c>
    </row>
    <row r="797" spans="1:3" x14ac:dyDescent="0.2">
      <c r="A797" s="153" t="str">
        <f>'Sprites for Specials'!G6</f>
        <v>01010101</v>
      </c>
      <c r="B797" s="155" t="str">
        <f t="shared" si="34"/>
        <v>15C00C</v>
      </c>
    </row>
    <row r="798" spans="1:3" x14ac:dyDescent="0.2">
      <c r="A798" s="153" t="str">
        <f>'Sprites for Specials'!G7</f>
        <v>01010101</v>
      </c>
      <c r="B798" s="155" t="str">
        <f t="shared" si="34"/>
        <v>15C010</v>
      </c>
    </row>
    <row r="799" spans="1:3" x14ac:dyDescent="0.2">
      <c r="A799" s="153" t="str">
        <f>'Sprites for Specials'!G8</f>
        <v>01010101</v>
      </c>
      <c r="B799" s="155" t="str">
        <f t="shared" si="34"/>
        <v>15C014</v>
      </c>
    </row>
    <row r="800" spans="1:3" x14ac:dyDescent="0.2">
      <c r="A800" s="153" t="str">
        <f>'Sprites for Specials'!G9</f>
        <v>01010101</v>
      </c>
      <c r="B800" s="155" t="str">
        <f t="shared" si="34"/>
        <v>15C018</v>
      </c>
    </row>
    <row r="801" spans="1:2" x14ac:dyDescent="0.2">
      <c r="A801" s="153" t="str">
        <f>'Sprites for Specials'!G10</f>
        <v>01010101</v>
      </c>
      <c r="B801" s="155" t="str">
        <f t="shared" si="34"/>
        <v>15C01C</v>
      </c>
    </row>
    <row r="802" spans="1:2" x14ac:dyDescent="0.2">
      <c r="A802" s="153" t="str">
        <f>'Sprites for Specials'!G11</f>
        <v>01010101</v>
      </c>
      <c r="B802" s="155" t="str">
        <f t="shared" si="34"/>
        <v>15C020</v>
      </c>
    </row>
    <row r="803" spans="1:2" x14ac:dyDescent="0.2">
      <c r="A803" s="153" t="str">
        <f>'Sprites for Specials'!G12</f>
        <v>01010101</v>
      </c>
      <c r="B803" s="155" t="str">
        <f t="shared" si="34"/>
        <v>15C024</v>
      </c>
    </row>
    <row r="804" spans="1:2" x14ac:dyDescent="0.2">
      <c r="A804" s="153" t="str">
        <f>'Sprites for Specials'!G13</f>
        <v>01010101</v>
      </c>
      <c r="B804" s="155" t="str">
        <f t="shared" si="34"/>
        <v>15C028</v>
      </c>
    </row>
    <row r="805" spans="1:2" x14ac:dyDescent="0.2">
      <c r="A805" s="153" t="str">
        <f>'Sprites for Specials'!G14</f>
        <v>01010101</v>
      </c>
      <c r="B805" s="155" t="str">
        <f t="shared" si="34"/>
        <v>15C02C</v>
      </c>
    </row>
    <row r="806" spans="1:2" x14ac:dyDescent="0.2">
      <c r="A806" s="153" t="str">
        <f>'Sprites for Specials'!G15</f>
        <v>01010101</v>
      </c>
      <c r="B806" s="155" t="str">
        <f t="shared" si="34"/>
        <v>15C030</v>
      </c>
    </row>
    <row r="807" spans="1:2" x14ac:dyDescent="0.2">
      <c r="A807" s="153" t="str">
        <f>'Sprites for Specials'!G16</f>
        <v>01010101</v>
      </c>
      <c r="B807" s="155" t="str">
        <f t="shared" si="34"/>
        <v>15C034</v>
      </c>
    </row>
    <row r="808" spans="1:2" x14ac:dyDescent="0.2">
      <c r="A808" s="153" t="str">
        <f>'Sprites for Specials'!G17</f>
        <v>01010101</v>
      </c>
      <c r="B808" s="155" t="str">
        <f t="shared" si="34"/>
        <v>15C038</v>
      </c>
    </row>
    <row r="809" spans="1:2" x14ac:dyDescent="0.2">
      <c r="A809" s="153" t="str">
        <f>'Sprites for Specials'!G18</f>
        <v>01010101</v>
      </c>
      <c r="B809" s="155" t="str">
        <f t="shared" si="34"/>
        <v>15C03C</v>
      </c>
    </row>
    <row r="810" spans="1:2" x14ac:dyDescent="0.2">
      <c r="A810" s="153" t="str">
        <f>'Sprites for Specials'!G19</f>
        <v>01010101</v>
      </c>
      <c r="B810" s="155" t="str">
        <f t="shared" si="34"/>
        <v>15C040</v>
      </c>
    </row>
    <row r="811" spans="1:2" x14ac:dyDescent="0.2">
      <c r="A811" s="153" t="str">
        <f>'Sprites for Specials'!G20</f>
        <v>01010101</v>
      </c>
      <c r="B811" s="155" t="str">
        <f t="shared" si="34"/>
        <v>15C044</v>
      </c>
    </row>
    <row r="812" spans="1:2" x14ac:dyDescent="0.2">
      <c r="A812" s="153" t="str">
        <f>'Sprites for Specials'!G21</f>
        <v>01010101</v>
      </c>
      <c r="B812" s="155" t="str">
        <f t="shared" si="34"/>
        <v>15C048</v>
      </c>
    </row>
    <row r="813" spans="1:2" x14ac:dyDescent="0.2">
      <c r="A813" s="153" t="str">
        <f>'Sprites for Specials'!G22</f>
        <v>01010101</v>
      </c>
      <c r="B813" s="155" t="str">
        <f t="shared" si="34"/>
        <v>15C04C</v>
      </c>
    </row>
    <row r="814" spans="1:2" x14ac:dyDescent="0.2">
      <c r="A814" s="153" t="str">
        <f>'Sprites for Specials'!G23</f>
        <v>01010101</v>
      </c>
      <c r="B814" s="155" t="str">
        <f t="shared" si="34"/>
        <v>15C050</v>
      </c>
    </row>
    <row r="815" spans="1:2" x14ac:dyDescent="0.2">
      <c r="A815" s="153" t="str">
        <f>'Sprites for Specials'!G24</f>
        <v>01010101</v>
      </c>
      <c r="B815" s="155" t="str">
        <f t="shared" si="34"/>
        <v>15C054</v>
      </c>
    </row>
    <row r="816" spans="1:2" x14ac:dyDescent="0.2">
      <c r="A816" s="153" t="str">
        <f>'Sprites for Specials'!G25</f>
        <v>01010101</v>
      </c>
      <c r="B816" s="155" t="str">
        <f t="shared" si="34"/>
        <v>15C058</v>
      </c>
    </row>
    <row r="817" spans="1:2" x14ac:dyDescent="0.2">
      <c r="A817" s="153" t="str">
        <f>'Sprites for Specials'!G26</f>
        <v>01010101</v>
      </c>
      <c r="B817" s="155" t="str">
        <f t="shared" si="34"/>
        <v>15C05C</v>
      </c>
    </row>
    <row r="818" spans="1:2" x14ac:dyDescent="0.2">
      <c r="A818" s="153" t="str">
        <f>'Sprites for Specials'!H3</f>
        <v>02020202</v>
      </c>
      <c r="B818" s="155" t="str">
        <f t="shared" si="34"/>
        <v>15C060</v>
      </c>
    </row>
    <row r="819" spans="1:2" x14ac:dyDescent="0.2">
      <c r="A819" s="153" t="str">
        <f>'Sprites for Specials'!H4</f>
        <v>02020202</v>
      </c>
      <c r="B819" s="155" t="str">
        <f t="shared" si="34"/>
        <v>15C064</v>
      </c>
    </row>
    <row r="820" spans="1:2" x14ac:dyDescent="0.2">
      <c r="A820" s="153" t="str">
        <f>'Sprites for Specials'!H5</f>
        <v>02020202</v>
      </c>
      <c r="B820" s="155" t="str">
        <f t="shared" si="34"/>
        <v>15C068</v>
      </c>
    </row>
    <row r="821" spans="1:2" x14ac:dyDescent="0.2">
      <c r="A821" s="153" t="str">
        <f>'Sprites for Specials'!H6</f>
        <v>02020202</v>
      </c>
      <c r="B821" s="155" t="str">
        <f t="shared" si="34"/>
        <v>15C06C</v>
      </c>
    </row>
    <row r="822" spans="1:2" x14ac:dyDescent="0.2">
      <c r="A822" s="153" t="str">
        <f>'Sprites for Specials'!H7</f>
        <v>02020202</v>
      </c>
      <c r="B822" s="155" t="str">
        <f t="shared" si="34"/>
        <v>15C070</v>
      </c>
    </row>
    <row r="823" spans="1:2" x14ac:dyDescent="0.2">
      <c r="A823" s="153" t="str">
        <f>'Sprites for Specials'!H8</f>
        <v>02020202</v>
      </c>
      <c r="B823" s="155" t="str">
        <f t="shared" si="34"/>
        <v>15C074</v>
      </c>
    </row>
    <row r="824" spans="1:2" x14ac:dyDescent="0.2">
      <c r="A824" s="153" t="str">
        <f>'Sprites for Specials'!H9</f>
        <v>02020202</v>
      </c>
      <c r="B824" s="155" t="str">
        <f t="shared" si="34"/>
        <v>15C078</v>
      </c>
    </row>
    <row r="825" spans="1:2" x14ac:dyDescent="0.2">
      <c r="A825" s="153" t="str">
        <f>'Sprites for Specials'!H10</f>
        <v>02020202</v>
      </c>
      <c r="B825" s="155" t="str">
        <f t="shared" si="34"/>
        <v>15C07C</v>
      </c>
    </row>
    <row r="826" spans="1:2" x14ac:dyDescent="0.2">
      <c r="A826" s="153" t="str">
        <f>'Sprites for Specials'!H11</f>
        <v>02020202</v>
      </c>
      <c r="B826" s="155" t="str">
        <f t="shared" si="34"/>
        <v>15C080</v>
      </c>
    </row>
    <row r="827" spans="1:2" x14ac:dyDescent="0.2">
      <c r="A827" s="153" t="str">
        <f>'Sprites for Specials'!H12</f>
        <v>02020202</v>
      </c>
      <c r="B827" s="155" t="str">
        <f t="shared" si="34"/>
        <v>15C084</v>
      </c>
    </row>
    <row r="828" spans="1:2" x14ac:dyDescent="0.2">
      <c r="A828" s="153" t="str">
        <f>'Sprites for Specials'!H13</f>
        <v>02020202</v>
      </c>
      <c r="B828" s="155" t="str">
        <f t="shared" si="34"/>
        <v>15C088</v>
      </c>
    </row>
    <row r="829" spans="1:2" x14ac:dyDescent="0.2">
      <c r="A829" s="153" t="str">
        <f>'Sprites for Specials'!H14</f>
        <v>02020202</v>
      </c>
      <c r="B829" s="155" t="str">
        <f t="shared" si="34"/>
        <v>15C08C</v>
      </c>
    </row>
    <row r="830" spans="1:2" x14ac:dyDescent="0.2">
      <c r="A830" s="153" t="str">
        <f>'Sprites for Specials'!H15</f>
        <v>02020202</v>
      </c>
      <c r="B830" s="155" t="str">
        <f t="shared" si="34"/>
        <v>15C090</v>
      </c>
    </row>
    <row r="831" spans="1:2" x14ac:dyDescent="0.2">
      <c r="A831" s="153" t="str">
        <f>'Sprites for Specials'!H16</f>
        <v>02020202</v>
      </c>
      <c r="B831" s="155" t="str">
        <f t="shared" si="34"/>
        <v>15C094</v>
      </c>
    </row>
    <row r="832" spans="1:2" x14ac:dyDescent="0.2">
      <c r="A832" s="153" t="str">
        <f>'Sprites for Specials'!H17</f>
        <v>02020202</v>
      </c>
      <c r="B832" s="155" t="str">
        <f t="shared" si="34"/>
        <v>15C098</v>
      </c>
    </row>
    <row r="833" spans="1:2" x14ac:dyDescent="0.2">
      <c r="A833" s="153" t="str">
        <f>'Sprites for Specials'!H18</f>
        <v>02020202</v>
      </c>
      <c r="B833" s="155" t="str">
        <f t="shared" si="34"/>
        <v>15C09C</v>
      </c>
    </row>
    <row r="834" spans="1:2" x14ac:dyDescent="0.2">
      <c r="A834" s="153" t="str">
        <f>'Sprites for Specials'!H19</f>
        <v>02020202</v>
      </c>
      <c r="B834" s="155" t="str">
        <f t="shared" si="34"/>
        <v>15C0A0</v>
      </c>
    </row>
    <row r="835" spans="1:2" x14ac:dyDescent="0.2">
      <c r="A835" s="153" t="str">
        <f>'Sprites for Specials'!H20</f>
        <v>02020202</v>
      </c>
      <c r="B835" s="155" t="str">
        <f t="shared" si="34"/>
        <v>15C0A4</v>
      </c>
    </row>
    <row r="836" spans="1:2" x14ac:dyDescent="0.2">
      <c r="A836" s="153" t="str">
        <f>'Sprites for Specials'!H21</f>
        <v>02020202</v>
      </c>
      <c r="B836" s="155" t="str">
        <f t="shared" si="34"/>
        <v>15C0A8</v>
      </c>
    </row>
    <row r="837" spans="1:2" x14ac:dyDescent="0.2">
      <c r="A837" s="153" t="str">
        <f>'Sprites for Specials'!H22</f>
        <v>02020202</v>
      </c>
      <c r="B837" s="155" t="str">
        <f t="shared" si="34"/>
        <v>15C0AC</v>
      </c>
    </row>
    <row r="838" spans="1:2" x14ac:dyDescent="0.2">
      <c r="A838" s="153" t="str">
        <f>'Sprites for Specials'!H23</f>
        <v>02020202</v>
      </c>
      <c r="B838" s="155" t="str">
        <f t="shared" si="34"/>
        <v>15C0B0</v>
      </c>
    </row>
    <row r="839" spans="1:2" x14ac:dyDescent="0.2">
      <c r="A839" s="153" t="str">
        <f>'Sprites for Specials'!H24</f>
        <v>02020202</v>
      </c>
      <c r="B839" s="155" t="str">
        <f t="shared" si="34"/>
        <v>15C0B4</v>
      </c>
    </row>
    <row r="840" spans="1:2" x14ac:dyDescent="0.2">
      <c r="A840" s="153" t="str">
        <f>'Sprites for Specials'!H25</f>
        <v>02020202</v>
      </c>
      <c r="B840" s="155" t="str">
        <f t="shared" si="34"/>
        <v>15C0B8</v>
      </c>
    </row>
    <row r="841" spans="1:2" x14ac:dyDescent="0.2">
      <c r="A841" s="153" t="str">
        <f>'Sprites for Specials'!H26</f>
        <v>02020202</v>
      </c>
      <c r="B841" s="155" t="str">
        <f t="shared" si="34"/>
        <v>15C0BC</v>
      </c>
    </row>
    <row r="842" spans="1:2" x14ac:dyDescent="0.2">
      <c r="A842" s="153" t="str">
        <f>'Sprites for Specials'!I3</f>
        <v>03030303</v>
      </c>
      <c r="B842" s="155" t="str">
        <f t="shared" si="34"/>
        <v>15C0C0</v>
      </c>
    </row>
    <row r="843" spans="1:2" x14ac:dyDescent="0.2">
      <c r="A843" s="153" t="str">
        <f>'Sprites for Specials'!I4</f>
        <v>03030303</v>
      </c>
      <c r="B843" s="155" t="str">
        <f t="shared" si="34"/>
        <v>15C0C4</v>
      </c>
    </row>
    <row r="844" spans="1:2" x14ac:dyDescent="0.2">
      <c r="A844" s="153" t="str">
        <f>'Sprites for Specials'!I5</f>
        <v>03030303</v>
      </c>
      <c r="B844" s="155" t="str">
        <f t="shared" si="34"/>
        <v>15C0C8</v>
      </c>
    </row>
    <row r="845" spans="1:2" x14ac:dyDescent="0.2">
      <c r="A845" s="153" t="str">
        <f>'Sprites for Specials'!I6</f>
        <v>03030303</v>
      </c>
      <c r="B845" s="155" t="str">
        <f t="shared" si="34"/>
        <v>15C0CC</v>
      </c>
    </row>
    <row r="846" spans="1:2" x14ac:dyDescent="0.2">
      <c r="A846" s="153" t="str">
        <f>'Sprites for Specials'!I7</f>
        <v>03030303</v>
      </c>
      <c r="B846" s="155" t="str">
        <f t="shared" si="34"/>
        <v>15C0D0</v>
      </c>
    </row>
    <row r="847" spans="1:2" x14ac:dyDescent="0.2">
      <c r="A847" s="153" t="str">
        <f>'Sprites for Specials'!I8</f>
        <v>03030303</v>
      </c>
      <c r="B847" s="155" t="str">
        <f t="shared" si="34"/>
        <v>15C0D4</v>
      </c>
    </row>
    <row r="848" spans="1:2" x14ac:dyDescent="0.2">
      <c r="A848" s="153" t="str">
        <f>'Sprites for Specials'!I9</f>
        <v>03030303</v>
      </c>
      <c r="B848" s="155" t="str">
        <f t="shared" si="34"/>
        <v>15C0D8</v>
      </c>
    </row>
    <row r="849" spans="1:2" x14ac:dyDescent="0.2">
      <c r="A849" s="153" t="str">
        <f>'Sprites for Specials'!I10</f>
        <v>03030303</v>
      </c>
      <c r="B849" s="155" t="str">
        <f t="shared" si="34"/>
        <v>15C0DC</v>
      </c>
    </row>
    <row r="850" spans="1:2" x14ac:dyDescent="0.2">
      <c r="A850" s="153" t="str">
        <f>'Sprites for Specials'!I11</f>
        <v>03030303</v>
      </c>
      <c r="B850" s="155" t="str">
        <f t="shared" si="34"/>
        <v>15C0E0</v>
      </c>
    </row>
    <row r="851" spans="1:2" x14ac:dyDescent="0.2">
      <c r="A851" s="153" t="str">
        <f>'Sprites for Specials'!I12</f>
        <v>03030303</v>
      </c>
      <c r="B851" s="155" t="str">
        <f t="shared" si="34"/>
        <v>15C0E4</v>
      </c>
    </row>
    <row r="852" spans="1:2" x14ac:dyDescent="0.2">
      <c r="A852" s="153" t="str">
        <f>'Sprites for Specials'!I13</f>
        <v>03030303</v>
      </c>
      <c r="B852" s="155" t="str">
        <f t="shared" si="34"/>
        <v>15C0E8</v>
      </c>
    </row>
    <row r="853" spans="1:2" x14ac:dyDescent="0.2">
      <c r="A853" s="153" t="str">
        <f>'Sprites for Specials'!I14</f>
        <v>03030303</v>
      </c>
      <c r="B853" s="155" t="str">
        <f t="shared" si="34"/>
        <v>15C0EC</v>
      </c>
    </row>
    <row r="854" spans="1:2" x14ac:dyDescent="0.2">
      <c r="A854" s="153" t="str">
        <f>'Sprites for Specials'!I15</f>
        <v>03030303</v>
      </c>
      <c r="B854" s="155" t="str">
        <f t="shared" si="34"/>
        <v>15C0F0</v>
      </c>
    </row>
    <row r="855" spans="1:2" x14ac:dyDescent="0.2">
      <c r="A855" s="153" t="str">
        <f>'Sprites for Specials'!I16</f>
        <v>03030303</v>
      </c>
      <c r="B855" s="155" t="str">
        <f t="shared" si="34"/>
        <v>15C0F4</v>
      </c>
    </row>
    <row r="856" spans="1:2" x14ac:dyDescent="0.2">
      <c r="A856" s="153" t="str">
        <f>'Sprites for Specials'!I17</f>
        <v>03030303</v>
      </c>
      <c r="B856" s="155" t="str">
        <f t="shared" si="34"/>
        <v>15C0F8</v>
      </c>
    </row>
    <row r="857" spans="1:2" x14ac:dyDescent="0.2">
      <c r="A857" s="153" t="str">
        <f>'Sprites for Specials'!I18</f>
        <v>03030303</v>
      </c>
      <c r="B857" s="155" t="str">
        <f t="shared" si="34"/>
        <v>15C0FC</v>
      </c>
    </row>
    <row r="858" spans="1:2" x14ac:dyDescent="0.2">
      <c r="A858" s="153" t="str">
        <f>'Sprites for Specials'!I19</f>
        <v>03030303</v>
      </c>
      <c r="B858" s="155" t="str">
        <f t="shared" si="34"/>
        <v>15C100</v>
      </c>
    </row>
    <row r="859" spans="1:2" x14ac:dyDescent="0.2">
      <c r="A859" s="153" t="str">
        <f>'Sprites for Specials'!I20</f>
        <v>03030303</v>
      </c>
      <c r="B859" s="155" t="str">
        <f t="shared" ref="B859:B889" si="35">DEC2HEX(HEX2DEC(B858)+LEN(A858)/2)</f>
        <v>15C104</v>
      </c>
    </row>
    <row r="860" spans="1:2" x14ac:dyDescent="0.2">
      <c r="A860" s="153" t="str">
        <f>'Sprites for Specials'!I21</f>
        <v>03030303</v>
      </c>
      <c r="B860" s="155" t="str">
        <f t="shared" si="35"/>
        <v>15C108</v>
      </c>
    </row>
    <row r="861" spans="1:2" x14ac:dyDescent="0.2">
      <c r="A861" s="153" t="str">
        <f>'Sprites for Specials'!I22</f>
        <v>03030303</v>
      </c>
      <c r="B861" s="155" t="str">
        <f t="shared" si="35"/>
        <v>15C10C</v>
      </c>
    </row>
    <row r="862" spans="1:2" x14ac:dyDescent="0.2">
      <c r="A862" s="153" t="str">
        <f>'Sprites for Specials'!I23</f>
        <v>03030303</v>
      </c>
      <c r="B862" s="155" t="str">
        <f t="shared" si="35"/>
        <v>15C110</v>
      </c>
    </row>
    <row r="863" spans="1:2" x14ac:dyDescent="0.2">
      <c r="A863" s="153" t="str">
        <f>'Sprites for Specials'!I24</f>
        <v>03030303</v>
      </c>
      <c r="B863" s="155" t="str">
        <f t="shared" si="35"/>
        <v>15C114</v>
      </c>
    </row>
    <row r="864" spans="1:2" x14ac:dyDescent="0.2">
      <c r="A864" s="153" t="str">
        <f>'Sprites for Specials'!I25</f>
        <v>03030303</v>
      </c>
      <c r="B864" s="155" t="str">
        <f t="shared" si="35"/>
        <v>15C118</v>
      </c>
    </row>
    <row r="865" spans="1:2" x14ac:dyDescent="0.2">
      <c r="A865" s="153" t="str">
        <f>'Sprites for Specials'!I26</f>
        <v>03030303</v>
      </c>
      <c r="B865" s="155" t="str">
        <f t="shared" si="35"/>
        <v>15C11C</v>
      </c>
    </row>
    <row r="866" spans="1:2" x14ac:dyDescent="0.2">
      <c r="A866" s="153" t="str">
        <f>'Sprites for Specials'!J3</f>
        <v>04040404</v>
      </c>
      <c r="B866" s="155" t="str">
        <f t="shared" si="35"/>
        <v>15C120</v>
      </c>
    </row>
    <row r="867" spans="1:2" x14ac:dyDescent="0.2">
      <c r="A867" s="153" t="str">
        <f>'Sprites for Specials'!J4</f>
        <v>04040404</v>
      </c>
      <c r="B867" s="155" t="str">
        <f t="shared" si="35"/>
        <v>15C124</v>
      </c>
    </row>
    <row r="868" spans="1:2" x14ac:dyDescent="0.2">
      <c r="A868" s="153" t="str">
        <f>'Sprites for Specials'!J5</f>
        <v>04040404</v>
      </c>
      <c r="B868" s="155" t="str">
        <f t="shared" si="35"/>
        <v>15C128</v>
      </c>
    </row>
    <row r="869" spans="1:2" x14ac:dyDescent="0.2">
      <c r="A869" s="153" t="str">
        <f>'Sprites for Specials'!J6</f>
        <v>04040404</v>
      </c>
      <c r="B869" s="155" t="str">
        <f t="shared" si="35"/>
        <v>15C12C</v>
      </c>
    </row>
    <row r="870" spans="1:2" x14ac:dyDescent="0.2">
      <c r="A870" s="153" t="str">
        <f>'Sprites for Specials'!J7</f>
        <v>04040404</v>
      </c>
      <c r="B870" s="155" t="str">
        <f t="shared" si="35"/>
        <v>15C130</v>
      </c>
    </row>
    <row r="871" spans="1:2" x14ac:dyDescent="0.2">
      <c r="A871" s="153" t="str">
        <f>'Sprites for Specials'!J8</f>
        <v>04040404</v>
      </c>
      <c r="B871" s="155" t="str">
        <f t="shared" si="35"/>
        <v>15C134</v>
      </c>
    </row>
    <row r="872" spans="1:2" x14ac:dyDescent="0.2">
      <c r="A872" s="153" t="str">
        <f>'Sprites for Specials'!J9</f>
        <v>04040404</v>
      </c>
      <c r="B872" s="155" t="str">
        <f t="shared" si="35"/>
        <v>15C138</v>
      </c>
    </row>
    <row r="873" spans="1:2" x14ac:dyDescent="0.2">
      <c r="A873" s="153" t="str">
        <f>'Sprites for Specials'!J10</f>
        <v>04040404</v>
      </c>
      <c r="B873" s="155" t="str">
        <f t="shared" si="35"/>
        <v>15C13C</v>
      </c>
    </row>
    <row r="874" spans="1:2" x14ac:dyDescent="0.2">
      <c r="A874" s="153" t="str">
        <f>'Sprites for Specials'!J11</f>
        <v>04040404</v>
      </c>
      <c r="B874" s="155" t="str">
        <f t="shared" si="35"/>
        <v>15C140</v>
      </c>
    </row>
    <row r="875" spans="1:2" x14ac:dyDescent="0.2">
      <c r="A875" s="153" t="str">
        <f>'Sprites for Specials'!J12</f>
        <v>04040404</v>
      </c>
      <c r="B875" s="155" t="str">
        <f t="shared" si="35"/>
        <v>15C144</v>
      </c>
    </row>
    <row r="876" spans="1:2" x14ac:dyDescent="0.2">
      <c r="A876" s="153" t="str">
        <f>'Sprites for Specials'!J13</f>
        <v>04040404</v>
      </c>
      <c r="B876" s="155" t="str">
        <f t="shared" si="35"/>
        <v>15C148</v>
      </c>
    </row>
    <row r="877" spans="1:2" x14ac:dyDescent="0.2">
      <c r="A877" s="153" t="str">
        <f>'Sprites for Specials'!J14</f>
        <v>04040404</v>
      </c>
      <c r="B877" s="155" t="str">
        <f t="shared" si="35"/>
        <v>15C14C</v>
      </c>
    </row>
    <row r="878" spans="1:2" x14ac:dyDescent="0.2">
      <c r="A878" s="153" t="str">
        <f>'Sprites for Specials'!J15</f>
        <v>04040404</v>
      </c>
      <c r="B878" s="155" t="str">
        <f t="shared" si="35"/>
        <v>15C150</v>
      </c>
    </row>
    <row r="879" spans="1:2" x14ac:dyDescent="0.2">
      <c r="A879" s="153" t="str">
        <f>'Sprites for Specials'!J16</f>
        <v>04040404</v>
      </c>
      <c r="B879" s="155" t="str">
        <f t="shared" si="35"/>
        <v>15C154</v>
      </c>
    </row>
    <row r="880" spans="1:2" x14ac:dyDescent="0.2">
      <c r="A880" s="153" t="str">
        <f>'Sprites for Specials'!J17</f>
        <v>04040404</v>
      </c>
      <c r="B880" s="155" t="str">
        <f t="shared" si="35"/>
        <v>15C158</v>
      </c>
    </row>
    <row r="881" spans="1:3" x14ac:dyDescent="0.2">
      <c r="A881" s="153" t="str">
        <f>'Sprites for Specials'!J18</f>
        <v>04040404</v>
      </c>
      <c r="B881" s="155" t="str">
        <f t="shared" si="35"/>
        <v>15C15C</v>
      </c>
    </row>
    <row r="882" spans="1:3" x14ac:dyDescent="0.2">
      <c r="A882" s="153" t="str">
        <f>'Sprites for Specials'!J19</f>
        <v>04040404</v>
      </c>
      <c r="B882" s="155" t="str">
        <f t="shared" si="35"/>
        <v>15C160</v>
      </c>
    </row>
    <row r="883" spans="1:3" x14ac:dyDescent="0.2">
      <c r="A883" s="153" t="str">
        <f>'Sprites for Specials'!J20</f>
        <v>04040404</v>
      </c>
      <c r="B883" s="155" t="str">
        <f t="shared" si="35"/>
        <v>15C164</v>
      </c>
    </row>
    <row r="884" spans="1:3" x14ac:dyDescent="0.2">
      <c r="A884" s="153" t="str">
        <f>'Sprites for Specials'!J21</f>
        <v>04040404</v>
      </c>
      <c r="B884" s="155" t="str">
        <f t="shared" si="35"/>
        <v>15C168</v>
      </c>
    </row>
    <row r="885" spans="1:3" x14ac:dyDescent="0.2">
      <c r="A885" s="153" t="str">
        <f>'Sprites for Specials'!J22</f>
        <v>04040404</v>
      </c>
      <c r="B885" s="155" t="str">
        <f t="shared" si="35"/>
        <v>15C16C</v>
      </c>
    </row>
    <row r="886" spans="1:3" x14ac:dyDescent="0.2">
      <c r="A886" s="153" t="str">
        <f>'Sprites for Specials'!J23</f>
        <v>04040404</v>
      </c>
      <c r="B886" s="155" t="str">
        <f t="shared" si="35"/>
        <v>15C170</v>
      </c>
    </row>
    <row r="887" spans="1:3" x14ac:dyDescent="0.2">
      <c r="A887" s="153" t="str">
        <f>'Sprites for Specials'!J24</f>
        <v>04040404</v>
      </c>
      <c r="B887" s="155" t="str">
        <f t="shared" si="35"/>
        <v>15C174</v>
      </c>
    </row>
    <row r="888" spans="1:3" x14ac:dyDescent="0.2">
      <c r="A888" s="153" t="str">
        <f>'Sprites for Specials'!J25</f>
        <v>04040404</v>
      </c>
      <c r="B888" s="155" t="str">
        <f t="shared" si="35"/>
        <v>15C178</v>
      </c>
    </row>
    <row r="889" spans="1:3" x14ac:dyDescent="0.2">
      <c r="A889" s="153" t="str">
        <f>'Sprites for Specials'!J26</f>
        <v>04040404</v>
      </c>
      <c r="B889" s="155" t="str">
        <f t="shared" si="35"/>
        <v>15C17C</v>
      </c>
    </row>
    <row r="890" spans="1:3" x14ac:dyDescent="0.2">
      <c r="A890" s="153" t="s">
        <v>2</v>
      </c>
    </row>
    <row r="891" spans="1:3" x14ac:dyDescent="0.2">
      <c r="A891" s="153" t="s">
        <v>403</v>
      </c>
    </row>
    <row r="892" spans="1:3" x14ac:dyDescent="0.2">
      <c r="A892" s="153" t="s">
        <v>404</v>
      </c>
      <c r="B892" s="90" t="s">
        <v>847</v>
      </c>
      <c r="C892" s="154" t="s">
        <v>1370</v>
      </c>
    </row>
    <row r="893" spans="1:3" x14ac:dyDescent="0.2">
      <c r="A893" s="153" t="s">
        <v>2</v>
      </c>
    </row>
    <row r="894" spans="1:3" x14ac:dyDescent="0.2">
      <c r="A894" s="153" t="s">
        <v>405</v>
      </c>
    </row>
    <row r="895" spans="1:3" x14ac:dyDescent="0.2">
      <c r="A895" s="153" t="s">
        <v>406</v>
      </c>
      <c r="B895" s="90" t="s">
        <v>848</v>
      </c>
      <c r="C895" s="154" t="s">
        <v>1371</v>
      </c>
    </row>
    <row r="896" spans="1:3" x14ac:dyDescent="0.2">
      <c r="A896" s="153" t="s">
        <v>28</v>
      </c>
      <c r="B896" s="155" t="str">
        <f>DEC2HEX(HEX2DEC(B895)+LEN(A895)/2)</f>
        <v>5E164</v>
      </c>
      <c r="C896" s="153" t="s">
        <v>945</v>
      </c>
    </row>
    <row r="897" spans="1:3" x14ac:dyDescent="0.2">
      <c r="A897" s="153" t="s">
        <v>2</v>
      </c>
    </row>
    <row r="898" spans="1:3" x14ac:dyDescent="0.2">
      <c r="A898" s="153" t="s">
        <v>407</v>
      </c>
    </row>
    <row r="899" spans="1:3" x14ac:dyDescent="0.2">
      <c r="A899" s="153" t="str">
        <f>'Sprites for Specials'!B1&amp;"000224"</f>
        <v>01000224</v>
      </c>
      <c r="B899" s="90" t="s">
        <v>849</v>
      </c>
      <c r="C899" s="154" t="s">
        <v>1372</v>
      </c>
    </row>
    <row r="900" spans="1:3" x14ac:dyDescent="0.2">
      <c r="A900" s="153" t="s">
        <v>408</v>
      </c>
      <c r="B900" s="155" t="str">
        <f t="shared" ref="B900:B917" si="36">DEC2HEX(HEX2DEC(B899)+LEN(A899)/2)</f>
        <v>15BFB4</v>
      </c>
      <c r="C900" s="153" t="s">
        <v>1373</v>
      </c>
    </row>
    <row r="901" spans="1:3" x14ac:dyDescent="0.2">
      <c r="A901" s="153" t="s">
        <v>409</v>
      </c>
      <c r="B901" s="155" t="str">
        <f t="shared" si="36"/>
        <v>15BFB8</v>
      </c>
      <c r="C901" s="153" t="s">
        <v>1374</v>
      </c>
    </row>
    <row r="902" spans="1:3" x14ac:dyDescent="0.2">
      <c r="A902" s="153" t="str">
        <f>'Sprites for Specials'!C1&amp;"000224"</f>
        <v>02000224</v>
      </c>
      <c r="B902" s="155" t="str">
        <f t="shared" si="36"/>
        <v>15BFBC</v>
      </c>
      <c r="C902" s="153" t="s">
        <v>1375</v>
      </c>
    </row>
    <row r="903" spans="1:3" x14ac:dyDescent="0.2">
      <c r="A903" s="153" t="s">
        <v>410</v>
      </c>
      <c r="B903" s="155" t="str">
        <f t="shared" si="36"/>
        <v>15BFC0</v>
      </c>
      <c r="C903" s="153" t="s">
        <v>1373</v>
      </c>
    </row>
    <row r="904" spans="1:3" x14ac:dyDescent="0.2">
      <c r="A904" s="153" t="s">
        <v>411</v>
      </c>
      <c r="B904" s="155" t="str">
        <f t="shared" si="36"/>
        <v>15BFC4</v>
      </c>
      <c r="C904" s="153" t="s">
        <v>1376</v>
      </c>
    </row>
    <row r="905" spans="1:3" x14ac:dyDescent="0.2">
      <c r="A905" s="153" t="str">
        <f>'Sprites for Specials'!D1&amp;"000224"</f>
        <v>03000224</v>
      </c>
      <c r="B905" s="155" t="str">
        <f t="shared" si="36"/>
        <v>15BFC8</v>
      </c>
      <c r="C905" s="153" t="s">
        <v>1377</v>
      </c>
    </row>
    <row r="906" spans="1:3" x14ac:dyDescent="0.2">
      <c r="A906" s="153" t="s">
        <v>412</v>
      </c>
      <c r="B906" s="155" t="str">
        <f t="shared" si="36"/>
        <v>15BFCC</v>
      </c>
      <c r="C906" s="153" t="s">
        <v>1373</v>
      </c>
    </row>
    <row r="907" spans="1:3" x14ac:dyDescent="0.2">
      <c r="A907" s="153" t="s">
        <v>413</v>
      </c>
      <c r="B907" s="155" t="str">
        <f t="shared" si="36"/>
        <v>15BFD0</v>
      </c>
      <c r="C907" s="153" t="s">
        <v>1378</v>
      </c>
    </row>
    <row r="908" spans="1:3" x14ac:dyDescent="0.2">
      <c r="A908" s="153" t="str">
        <f>'Sprites for Specials'!E1&amp;"000224"</f>
        <v>04000224</v>
      </c>
      <c r="B908" s="155" t="str">
        <f t="shared" si="36"/>
        <v>15BFD4</v>
      </c>
      <c r="C908" s="153" t="s">
        <v>1379</v>
      </c>
    </row>
    <row r="909" spans="1:3" x14ac:dyDescent="0.2">
      <c r="A909" s="153" t="s">
        <v>414</v>
      </c>
      <c r="B909" s="155" t="str">
        <f t="shared" si="36"/>
        <v>15BFD8</v>
      </c>
      <c r="C909" s="153" t="s">
        <v>1373</v>
      </c>
    </row>
    <row r="910" spans="1:3" x14ac:dyDescent="0.2">
      <c r="A910" s="153" t="s">
        <v>415</v>
      </c>
      <c r="B910" s="155" t="str">
        <f t="shared" si="36"/>
        <v>15BFDC</v>
      </c>
      <c r="C910" s="153" t="s">
        <v>1380</v>
      </c>
    </row>
    <row r="911" spans="1:3" x14ac:dyDescent="0.2">
      <c r="A911" s="153" t="s">
        <v>230</v>
      </c>
      <c r="B911" s="155" t="str">
        <f t="shared" si="36"/>
        <v>15BFE0</v>
      </c>
      <c r="C911" s="153" t="s">
        <v>1364</v>
      </c>
    </row>
    <row r="912" spans="1:3" x14ac:dyDescent="0.2">
      <c r="A912" s="153" t="s">
        <v>416</v>
      </c>
      <c r="B912" s="155" t="str">
        <f t="shared" si="36"/>
        <v>15BFE4</v>
      </c>
      <c r="C912" s="153" t="s">
        <v>1381</v>
      </c>
    </row>
    <row r="913" spans="1:3" x14ac:dyDescent="0.2">
      <c r="A913" s="153" t="s">
        <v>417</v>
      </c>
      <c r="B913" s="155" t="str">
        <f t="shared" si="36"/>
        <v>15BFE8</v>
      </c>
      <c r="C913" s="153" t="s">
        <v>1382</v>
      </c>
    </row>
    <row r="914" spans="1:3" x14ac:dyDescent="0.2">
      <c r="A914" s="153" t="s">
        <v>418</v>
      </c>
      <c r="B914" s="155" t="str">
        <f t="shared" si="36"/>
        <v>15BFEC</v>
      </c>
      <c r="C914" s="153" t="s">
        <v>1383</v>
      </c>
    </row>
    <row r="915" spans="1:3" x14ac:dyDescent="0.2">
      <c r="A915" s="153" t="s">
        <v>419</v>
      </c>
      <c r="B915" s="155" t="str">
        <f t="shared" si="36"/>
        <v>15BFF0</v>
      </c>
      <c r="C915" s="153" t="s">
        <v>1384</v>
      </c>
    </row>
    <row r="916" spans="1:3" x14ac:dyDescent="0.2">
      <c r="A916" s="153" t="s">
        <v>230</v>
      </c>
      <c r="B916" s="155" t="str">
        <f t="shared" si="36"/>
        <v>15BFF4</v>
      </c>
      <c r="C916" s="153" t="s">
        <v>1364</v>
      </c>
    </row>
    <row r="917" spans="1:3" x14ac:dyDescent="0.2">
      <c r="A917" s="153" t="s">
        <v>28</v>
      </c>
      <c r="B917" s="155" t="str">
        <f t="shared" si="36"/>
        <v>15BFF8</v>
      </c>
      <c r="C917" s="153" t="s">
        <v>945</v>
      </c>
    </row>
    <row r="918" spans="1:3" x14ac:dyDescent="0.2">
      <c r="A918" s="153" t="s">
        <v>2</v>
      </c>
    </row>
    <row r="919" spans="1:3" x14ac:dyDescent="0.2">
      <c r="A919" s="153" t="s">
        <v>620</v>
      </c>
    </row>
    <row r="920" spans="1:3" x14ac:dyDescent="0.2">
      <c r="A920" s="153" t="s">
        <v>246</v>
      </c>
      <c r="B920" s="90" t="s">
        <v>850</v>
      </c>
      <c r="C920" s="154" t="s">
        <v>1037</v>
      </c>
    </row>
    <row r="921" spans="1:3" x14ac:dyDescent="0.2">
      <c r="A921" s="153" t="s">
        <v>207</v>
      </c>
      <c r="B921" s="155" t="str">
        <f t="shared" ref="B921:B933" si="37">DEC2HEX(HEX2DEC(B920)+LEN(A920)/2)</f>
        <v>149484</v>
      </c>
      <c r="C921" s="153" t="s">
        <v>1038</v>
      </c>
    </row>
    <row r="922" spans="1:3" x14ac:dyDescent="0.2">
      <c r="A922" s="153" t="s">
        <v>247</v>
      </c>
      <c r="B922" s="155" t="str">
        <f t="shared" si="37"/>
        <v>149488</v>
      </c>
      <c r="C922" s="153" t="s">
        <v>1039</v>
      </c>
    </row>
    <row r="923" spans="1:3" x14ac:dyDescent="0.2">
      <c r="A923" s="153" t="s">
        <v>248</v>
      </c>
      <c r="B923" s="155" t="str">
        <f t="shared" si="37"/>
        <v>14948C</v>
      </c>
      <c r="C923" s="153" t="s">
        <v>1040</v>
      </c>
    </row>
    <row r="924" spans="1:3" x14ac:dyDescent="0.2">
      <c r="A924" s="153" t="s">
        <v>20</v>
      </c>
      <c r="B924" s="155" t="str">
        <f t="shared" si="37"/>
        <v>149490</v>
      </c>
      <c r="C924" s="153" t="s">
        <v>1016</v>
      </c>
    </row>
    <row r="925" spans="1:3" x14ac:dyDescent="0.2">
      <c r="A925" s="153" t="s">
        <v>247</v>
      </c>
      <c r="B925" s="155" t="str">
        <f t="shared" si="37"/>
        <v>149494</v>
      </c>
      <c r="C925" s="153" t="s">
        <v>1039</v>
      </c>
    </row>
    <row r="926" spans="1:3" x14ac:dyDescent="0.2">
      <c r="A926" s="153" t="s">
        <v>626</v>
      </c>
      <c r="B926" s="155" t="str">
        <f t="shared" si="37"/>
        <v>149498</v>
      </c>
      <c r="C926" s="153" t="s">
        <v>1041</v>
      </c>
    </row>
    <row r="927" spans="1:3" x14ac:dyDescent="0.2">
      <c r="A927" s="153" t="s">
        <v>249</v>
      </c>
      <c r="B927" s="155" t="str">
        <f t="shared" si="37"/>
        <v>14949C</v>
      </c>
      <c r="C927" s="153" t="s">
        <v>1042</v>
      </c>
    </row>
    <row r="928" spans="1:3" x14ac:dyDescent="0.2">
      <c r="A928" s="153" t="s">
        <v>250</v>
      </c>
      <c r="B928" s="155" t="str">
        <f t="shared" si="37"/>
        <v>1494A0</v>
      </c>
      <c r="C928" s="153" t="s">
        <v>1043</v>
      </c>
    </row>
    <row r="929" spans="1:3" x14ac:dyDescent="0.2">
      <c r="A929" s="153" t="s">
        <v>208</v>
      </c>
      <c r="B929" s="155" t="str">
        <f t="shared" si="37"/>
        <v>1494A4</v>
      </c>
      <c r="C929" s="153" t="s">
        <v>1044</v>
      </c>
    </row>
    <row r="930" spans="1:3" x14ac:dyDescent="0.2">
      <c r="A930" s="153" t="s">
        <v>251</v>
      </c>
      <c r="B930" s="155" t="str">
        <f t="shared" si="37"/>
        <v>1494A8</v>
      </c>
      <c r="C930" s="153" t="s">
        <v>1045</v>
      </c>
    </row>
    <row r="931" spans="1:3" x14ac:dyDescent="0.2">
      <c r="A931" s="153" t="s">
        <v>220</v>
      </c>
      <c r="B931" s="155" t="str">
        <f t="shared" si="37"/>
        <v>1494AC</v>
      </c>
      <c r="C931" s="153" t="s">
        <v>1046</v>
      </c>
    </row>
    <row r="932" spans="1:3" x14ac:dyDescent="0.2">
      <c r="A932" s="153" t="s">
        <v>420</v>
      </c>
      <c r="B932" s="155" t="str">
        <f t="shared" si="37"/>
        <v>1494B0</v>
      </c>
      <c r="C932" s="153" t="s">
        <v>1047</v>
      </c>
    </row>
    <row r="933" spans="1:3" x14ac:dyDescent="0.2">
      <c r="A933" s="153" t="s">
        <v>28</v>
      </c>
      <c r="B933" s="155" t="str">
        <f t="shared" si="37"/>
        <v>1494B4</v>
      </c>
      <c r="C933" s="153" t="s">
        <v>945</v>
      </c>
    </row>
    <row r="934" spans="1:3" x14ac:dyDescent="0.2">
      <c r="A934" s="153" t="s">
        <v>2</v>
      </c>
    </row>
    <row r="935" spans="1:3" x14ac:dyDescent="0.2">
      <c r="A935" s="153" t="s">
        <v>421</v>
      </c>
    </row>
    <row r="936" spans="1:3" x14ac:dyDescent="0.2">
      <c r="A936" s="153" t="s">
        <v>625</v>
      </c>
      <c r="B936" s="90" t="s">
        <v>851</v>
      </c>
      <c r="C936" s="154" t="s">
        <v>1385</v>
      </c>
    </row>
    <row r="937" spans="1:3" x14ac:dyDescent="0.2">
      <c r="A937" s="153" t="s">
        <v>2</v>
      </c>
    </row>
    <row r="938" spans="1:3" x14ac:dyDescent="0.2">
      <c r="A938" s="153" t="s">
        <v>422</v>
      </c>
    </row>
    <row r="939" spans="1:3" x14ac:dyDescent="0.2">
      <c r="A939" s="153" t="s">
        <v>625</v>
      </c>
      <c r="B939" s="90" t="s">
        <v>852</v>
      </c>
      <c r="C939" s="154" t="s">
        <v>1385</v>
      </c>
    </row>
    <row r="940" spans="1:3" x14ac:dyDescent="0.2">
      <c r="A940" s="153" t="s">
        <v>2</v>
      </c>
    </row>
    <row r="941" spans="1:3" x14ac:dyDescent="0.2">
      <c r="A941" s="153" t="s">
        <v>425</v>
      </c>
    </row>
    <row r="942" spans="1:3" x14ac:dyDescent="0.2">
      <c r="A942" s="153" t="str">
        <f>'Job Wheel'!L214&amp;"00"&amp;'Job Wheel'!M214&amp;"00"&amp;'Job Wheel'!N214&amp;"00"&amp;'Job Wheel'!O214&amp;"00"</f>
        <v>1D001E001D001E00</v>
      </c>
      <c r="B942" s="90" t="s">
        <v>853</v>
      </c>
    </row>
    <row r="943" spans="1:3" x14ac:dyDescent="0.2">
      <c r="A943" s="153" t="str">
        <f>'Job Wheel'!L215&amp;"00"&amp;'Job Wheel'!M215&amp;"00"&amp;'Job Wheel'!N215&amp;"00"&amp;'Job Wheel'!O215&amp;"00"</f>
        <v>1D001E001F002000</v>
      </c>
      <c r="B943" s="155" t="str">
        <f t="shared" ref="B943:B951" si="38">DEC2HEX(HEX2DEC(B942)+LEN(A942)/2)</f>
        <v>154C54</v>
      </c>
      <c r="C943" s="154"/>
    </row>
    <row r="944" spans="1:3" x14ac:dyDescent="0.2">
      <c r="A944" s="153" t="str">
        <f>'Job Wheel'!L216&amp;"00"&amp;'Job Wheel'!M216&amp;"00"&amp;'Job Wheel'!N216&amp;"00"&amp;'Job Wheel'!O216&amp;"00"</f>
        <v>2100220023002400</v>
      </c>
      <c r="B944" s="155" t="str">
        <f t="shared" si="38"/>
        <v>154C5C</v>
      </c>
    </row>
    <row r="945" spans="1:3" x14ac:dyDescent="0.2">
      <c r="A945" s="153" t="str">
        <f>'Job Wheel'!L217&amp;"00"&amp;'Job Wheel'!M217&amp;"00"&amp;'Job Wheel'!N217&amp;"00"&amp;'Job Wheel'!O217&amp;"00"</f>
        <v>2500260027002800</v>
      </c>
      <c r="B945" s="155" t="str">
        <f t="shared" si="38"/>
        <v>154C64</v>
      </c>
    </row>
    <row r="946" spans="1:3" x14ac:dyDescent="0.2">
      <c r="A946" s="153" t="str">
        <f>'Job Wheel'!L218&amp;"00"&amp;'Job Wheel'!M218&amp;"00"&amp;'Job Wheel'!N218&amp;"00"&amp;'Job Wheel'!O218&amp;"00"</f>
        <v>29002A002B002C00</v>
      </c>
      <c r="B946" s="155" t="str">
        <f t="shared" si="38"/>
        <v>154C6C</v>
      </c>
    </row>
    <row r="947" spans="1:3" x14ac:dyDescent="0.2">
      <c r="A947" s="153" t="str">
        <f>'Job Wheel'!L219&amp;"00"&amp;'Job Wheel'!M219&amp;"00"&amp;'Job Wheel'!N219&amp;"00"&amp;'Job Wheel'!O219&amp;"00"</f>
        <v>2D002E002F003000</v>
      </c>
      <c r="B947" s="155" t="str">
        <f t="shared" si="38"/>
        <v>154C74</v>
      </c>
    </row>
    <row r="948" spans="1:3" x14ac:dyDescent="0.2">
      <c r="A948" s="153" t="str">
        <f>'Job Wheel'!L220&amp;"00"&amp;'Job Wheel'!M220&amp;"00"&amp;'Job Wheel'!N220&amp;"00"&amp;'Job Wheel'!O220&amp;"00"</f>
        <v>3100320033003400</v>
      </c>
      <c r="B948" s="155" t="str">
        <f t="shared" si="38"/>
        <v>154C7C</v>
      </c>
    </row>
    <row r="949" spans="1:3" x14ac:dyDescent="0.2">
      <c r="A949" s="153" t="str">
        <f>'Job Wheel'!L221&amp;"00"&amp;'Job Wheel'!M221&amp;"00"&amp;'Job Wheel'!N221&amp;"00"&amp;'Job Wheel'!O221&amp;"00"</f>
        <v>3500360037003800</v>
      </c>
      <c r="B949" s="155" t="str">
        <f t="shared" si="38"/>
        <v>154C84</v>
      </c>
    </row>
    <row r="950" spans="1:3" x14ac:dyDescent="0.2">
      <c r="A950" s="153" t="str">
        <f>'Job Wheel'!L222&amp;"00"&amp;'Job Wheel'!M222&amp;"00"&amp;'Job Wheel'!N222&amp;"00"&amp;'Job Wheel'!O222&amp;"00"</f>
        <v>39003A003B003C00</v>
      </c>
      <c r="B950" s="155" t="str">
        <f t="shared" si="38"/>
        <v>154C8C</v>
      </c>
    </row>
    <row r="951" spans="1:3" x14ac:dyDescent="0.2">
      <c r="A951" s="153" t="str">
        <f>'Job Wheel'!L223&amp;"00"&amp;'Job Wheel'!M223&amp;"00"&amp;'Job Wheel'!N223&amp;"00"&amp;'Job Wheel'!O223&amp;"00"</f>
        <v>3B003C003D003E00</v>
      </c>
      <c r="B951" s="155" t="str">
        <f t="shared" si="38"/>
        <v>154C94</v>
      </c>
    </row>
    <row r="952" spans="1:3" x14ac:dyDescent="0.2">
      <c r="A952" s="153" t="s">
        <v>2</v>
      </c>
    </row>
    <row r="953" spans="1:3" x14ac:dyDescent="0.2">
      <c r="A953" s="153" t="s">
        <v>717</v>
      </c>
    </row>
    <row r="954" spans="1:3" x14ac:dyDescent="0.2">
      <c r="A954" s="153" t="s">
        <v>716</v>
      </c>
    </row>
    <row r="955" spans="1:3" x14ac:dyDescent="0.2">
      <c r="A955" s="153" t="str">
        <f>'Job Wheel'!L214&amp;"00"&amp;'Job Wheel'!M214&amp;"00"&amp;'Job Wheel'!N214&amp;"00"&amp;'Job Wheel'!O214&amp;"00"</f>
        <v>1D001E001D001E00</v>
      </c>
      <c r="B955" s="90" t="s">
        <v>854</v>
      </c>
    </row>
    <row r="956" spans="1:3" x14ac:dyDescent="0.2">
      <c r="A956" s="153" t="str">
        <f>'Job Wheel'!L215&amp;"00"&amp;'Job Wheel'!M215&amp;"00"&amp;'Job Wheel'!N215&amp;"00"&amp;'Job Wheel'!O215&amp;"00"</f>
        <v>1D001E001F002000</v>
      </c>
      <c r="B956" s="155" t="str">
        <f t="shared" ref="B956:B964" si="39">DEC2HEX(HEX2DEC(B955)+LEN(A955)/2)</f>
        <v>18A9FC</v>
      </c>
      <c r="C956" s="154"/>
    </row>
    <row r="957" spans="1:3" x14ac:dyDescent="0.2">
      <c r="A957" s="153" t="str">
        <f>'Job Wheel'!L216&amp;"00"&amp;'Job Wheel'!M216&amp;"00"&amp;'Job Wheel'!N216&amp;"00"&amp;'Job Wheel'!O216&amp;"00"</f>
        <v>2100220023002400</v>
      </c>
      <c r="B957" s="155" t="str">
        <f t="shared" si="39"/>
        <v>18AA04</v>
      </c>
    </row>
    <row r="958" spans="1:3" x14ac:dyDescent="0.2">
      <c r="A958" s="153" t="str">
        <f>'Job Wheel'!L217&amp;"00"&amp;'Job Wheel'!M217&amp;"00"&amp;'Job Wheel'!N217&amp;"00"&amp;'Job Wheel'!O217&amp;"00"</f>
        <v>2500260027002800</v>
      </c>
      <c r="B958" s="155" t="str">
        <f t="shared" si="39"/>
        <v>18AA0C</v>
      </c>
    </row>
    <row r="959" spans="1:3" x14ac:dyDescent="0.2">
      <c r="A959" s="153" t="str">
        <f>'Job Wheel'!L218&amp;"00"&amp;'Job Wheel'!M218&amp;"00"&amp;'Job Wheel'!N218&amp;"00"&amp;'Job Wheel'!O218&amp;"00"</f>
        <v>29002A002B002C00</v>
      </c>
      <c r="B959" s="155" t="str">
        <f t="shared" si="39"/>
        <v>18AA14</v>
      </c>
    </row>
    <row r="960" spans="1:3" x14ac:dyDescent="0.2">
      <c r="A960" s="153" t="str">
        <f>'Job Wheel'!L219&amp;"00"&amp;'Job Wheel'!M219&amp;"00"&amp;'Job Wheel'!N219&amp;"00"&amp;'Job Wheel'!O219&amp;"00"</f>
        <v>2D002E002F003000</v>
      </c>
      <c r="B960" s="155" t="str">
        <f t="shared" si="39"/>
        <v>18AA1C</v>
      </c>
    </row>
    <row r="961" spans="1:3" x14ac:dyDescent="0.2">
      <c r="A961" s="153" t="str">
        <f>'Job Wheel'!L220&amp;"00"&amp;'Job Wheel'!M220&amp;"00"&amp;'Job Wheel'!N220&amp;"00"&amp;'Job Wheel'!O220&amp;"00"</f>
        <v>3100320033003400</v>
      </c>
      <c r="B961" s="155" t="str">
        <f t="shared" si="39"/>
        <v>18AA24</v>
      </c>
    </row>
    <row r="962" spans="1:3" x14ac:dyDescent="0.2">
      <c r="A962" s="153" t="str">
        <f>'Job Wheel'!L221&amp;"00"&amp;'Job Wheel'!M221&amp;"00"&amp;'Job Wheel'!N221&amp;"00"&amp;'Job Wheel'!O221&amp;"00"</f>
        <v>3500360037003800</v>
      </c>
      <c r="B962" s="155" t="str">
        <f t="shared" si="39"/>
        <v>18AA2C</v>
      </c>
    </row>
    <row r="963" spans="1:3" x14ac:dyDescent="0.2">
      <c r="A963" s="153" t="str">
        <f>'Job Wheel'!L222&amp;"00"&amp;'Job Wheel'!M222&amp;"00"&amp;'Job Wheel'!N222&amp;"00"&amp;'Job Wheel'!O222&amp;"00"</f>
        <v>39003A003B003C00</v>
      </c>
      <c r="B963" s="155" t="str">
        <f t="shared" si="39"/>
        <v>18AA34</v>
      </c>
    </row>
    <row r="964" spans="1:3" x14ac:dyDescent="0.2">
      <c r="A964" s="153" t="str">
        <f>'Job Wheel'!L223&amp;"00"&amp;'Job Wheel'!M223&amp;"00"&amp;'Job Wheel'!N223&amp;"00"&amp;'Job Wheel'!O223&amp;"00"</f>
        <v>3B003C003D003E00</v>
      </c>
      <c r="B964" s="155" t="str">
        <f t="shared" si="39"/>
        <v>18AA3C</v>
      </c>
    </row>
    <row r="965" spans="1:3" x14ac:dyDescent="0.2">
      <c r="A965" s="153" t="s">
        <v>2</v>
      </c>
    </row>
    <row r="966" spans="1:3" x14ac:dyDescent="0.2">
      <c r="A966" s="153" t="s">
        <v>624</v>
      </c>
    </row>
    <row r="967" spans="1:3" x14ac:dyDescent="0.2">
      <c r="A967" s="153" t="s">
        <v>718</v>
      </c>
    </row>
    <row r="968" spans="1:3" x14ac:dyDescent="0.2">
      <c r="A968" s="153" t="str">
        <f>'Job Wheel'!L203&amp;'Job Wheel'!M203&amp;'Job Wheel'!N203&amp;'Job Wheel'!O203</f>
        <v>1C1D1C1D</v>
      </c>
      <c r="B968" s="90" t="s">
        <v>855</v>
      </c>
    </row>
    <row r="969" spans="1:3" x14ac:dyDescent="0.2">
      <c r="A969" s="153" t="str">
        <f>'Job Wheel'!L204&amp;'Job Wheel'!M204&amp;'Job Wheel'!N204&amp;'Job Wheel'!O204</f>
        <v>1C1D1E1F</v>
      </c>
      <c r="B969" s="155" t="str">
        <f t="shared" ref="B969:B977" si="40">DEC2HEX(HEX2DEC(B968)+LEN(A968)/2)</f>
        <v>1494C4</v>
      </c>
      <c r="C969" s="154"/>
    </row>
    <row r="970" spans="1:3" x14ac:dyDescent="0.2">
      <c r="A970" s="153" t="str">
        <f>'Job Wheel'!L205&amp;'Job Wheel'!M205&amp;'Job Wheel'!N205&amp;'Job Wheel'!O205</f>
        <v>20212223</v>
      </c>
      <c r="B970" s="155" t="str">
        <f t="shared" si="40"/>
        <v>1494C8</v>
      </c>
    </row>
    <row r="971" spans="1:3" x14ac:dyDescent="0.2">
      <c r="A971" s="153" t="str">
        <f>'Job Wheel'!L206&amp;'Job Wheel'!M206&amp;'Job Wheel'!N206&amp;'Job Wheel'!O206</f>
        <v>24252627</v>
      </c>
      <c r="B971" s="155" t="str">
        <f t="shared" si="40"/>
        <v>1494CC</v>
      </c>
    </row>
    <row r="972" spans="1:3" x14ac:dyDescent="0.2">
      <c r="A972" s="153" t="str">
        <f>'Job Wheel'!L207&amp;'Job Wheel'!M207&amp;'Job Wheel'!N207&amp;'Job Wheel'!O207</f>
        <v>28292A2B</v>
      </c>
      <c r="B972" s="155" t="str">
        <f t="shared" si="40"/>
        <v>1494D0</v>
      </c>
    </row>
    <row r="973" spans="1:3" x14ac:dyDescent="0.2">
      <c r="A973" s="153" t="str">
        <f>'Job Wheel'!L208&amp;'Job Wheel'!M208&amp;'Job Wheel'!N208&amp;'Job Wheel'!O208</f>
        <v>2C2D2E2F</v>
      </c>
      <c r="B973" s="155" t="str">
        <f t="shared" si="40"/>
        <v>1494D4</v>
      </c>
    </row>
    <row r="974" spans="1:3" x14ac:dyDescent="0.2">
      <c r="A974" s="153" t="str">
        <f>'Job Wheel'!L209&amp;'Job Wheel'!M209&amp;'Job Wheel'!N209&amp;'Job Wheel'!O209</f>
        <v>30313233</v>
      </c>
      <c r="B974" s="155" t="str">
        <f t="shared" si="40"/>
        <v>1494D8</v>
      </c>
    </row>
    <row r="975" spans="1:3" x14ac:dyDescent="0.2">
      <c r="A975" s="153" t="str">
        <f>'Job Wheel'!L210&amp;'Job Wheel'!M210&amp;'Job Wheel'!N210&amp;'Job Wheel'!O210</f>
        <v>34353637</v>
      </c>
      <c r="B975" s="155" t="str">
        <f t="shared" si="40"/>
        <v>1494DC</v>
      </c>
    </row>
    <row r="976" spans="1:3" x14ac:dyDescent="0.2">
      <c r="A976" s="153" t="str">
        <f>'Job Wheel'!L211&amp;'Job Wheel'!M211&amp;'Job Wheel'!N211&amp;'Job Wheel'!O211</f>
        <v>38393A3B</v>
      </c>
      <c r="B976" s="155" t="str">
        <f t="shared" si="40"/>
        <v>1494E0</v>
      </c>
    </row>
    <row r="977" spans="1:3" x14ac:dyDescent="0.2">
      <c r="A977" s="153" t="str">
        <f>'Job Wheel'!L212&amp;'Job Wheel'!M212&amp;'Job Wheel'!N212&amp;'Job Wheel'!O212</f>
        <v>3A3B3C3D</v>
      </c>
      <c r="B977" s="155" t="str">
        <f t="shared" si="40"/>
        <v>1494E4</v>
      </c>
    </row>
    <row r="978" spans="1:3" x14ac:dyDescent="0.2">
      <c r="A978" s="153" t="s">
        <v>2</v>
      </c>
    </row>
    <row r="979" spans="1:3" x14ac:dyDescent="0.2">
      <c r="A979" s="153" t="s">
        <v>719</v>
      </c>
    </row>
    <row r="980" spans="1:3" x14ac:dyDescent="0.2">
      <c r="A980" s="153" t="s">
        <v>720</v>
      </c>
    </row>
    <row r="981" spans="1:3" x14ac:dyDescent="0.2">
      <c r="A981" s="153" t="str">
        <f>'Job Wheel'!L247&amp;'Job Wheel'!M247&amp;'Job Wheel'!N247&amp;'Job Wheel'!O247</f>
        <v>64656465</v>
      </c>
      <c r="B981" s="90" t="s">
        <v>856</v>
      </c>
    </row>
    <row r="982" spans="1:3" x14ac:dyDescent="0.2">
      <c r="A982" s="153" t="str">
        <f>'Job Wheel'!L248&amp;'Job Wheel'!M248&amp;'Job Wheel'!N248&amp;'Job Wheel'!O248</f>
        <v>64656667</v>
      </c>
      <c r="B982" s="155" t="str">
        <f t="shared" ref="B982:B1000" si="41">DEC2HEX(HEX2DEC(B981)+LEN(A981)/2)</f>
        <v>15C184</v>
      </c>
      <c r="C982" s="154"/>
    </row>
    <row r="983" spans="1:3" x14ac:dyDescent="0.2">
      <c r="A983" s="153" t="str">
        <f>'Job Wheel'!L249&amp;'Job Wheel'!M249&amp;'Job Wheel'!N249&amp;'Job Wheel'!O249</f>
        <v>68696A6B</v>
      </c>
      <c r="B983" s="155" t="str">
        <f t="shared" si="41"/>
        <v>15C188</v>
      </c>
    </row>
    <row r="984" spans="1:3" x14ac:dyDescent="0.2">
      <c r="A984" s="153" t="str">
        <f>'Job Wheel'!L250&amp;'Job Wheel'!M250&amp;'Job Wheel'!N250&amp;'Job Wheel'!O250</f>
        <v>6C6D6E6F</v>
      </c>
      <c r="B984" s="155" t="str">
        <f t="shared" si="41"/>
        <v>15C18C</v>
      </c>
    </row>
    <row r="985" spans="1:3" x14ac:dyDescent="0.2">
      <c r="A985" s="153" t="str">
        <f>'Job Wheel'!L251&amp;'Job Wheel'!M251&amp;'Job Wheel'!N251&amp;'Job Wheel'!O251</f>
        <v>70717273</v>
      </c>
      <c r="B985" s="155" t="str">
        <f t="shared" si="41"/>
        <v>15C190</v>
      </c>
    </row>
    <row r="986" spans="1:3" x14ac:dyDescent="0.2">
      <c r="A986" s="153" t="str">
        <f>'Job Wheel'!L252&amp;'Job Wheel'!M252&amp;'Job Wheel'!N252&amp;'Job Wheel'!O252</f>
        <v>74757677</v>
      </c>
      <c r="B986" s="155" t="str">
        <f t="shared" si="41"/>
        <v>15C194</v>
      </c>
    </row>
    <row r="987" spans="1:3" x14ac:dyDescent="0.2">
      <c r="A987" s="153" t="str">
        <f>'Job Wheel'!L253&amp;'Job Wheel'!M253&amp;'Job Wheel'!N253&amp;'Job Wheel'!O253</f>
        <v>78797A7B</v>
      </c>
      <c r="B987" s="155" t="str">
        <f t="shared" si="41"/>
        <v>15C198</v>
      </c>
    </row>
    <row r="988" spans="1:3" x14ac:dyDescent="0.2">
      <c r="A988" s="153" t="str">
        <f>'Job Wheel'!L254&amp;'Job Wheel'!M254&amp;'Job Wheel'!N254&amp;'Job Wheel'!O254</f>
        <v>7C7D7E7F</v>
      </c>
      <c r="B988" s="155" t="str">
        <f t="shared" si="41"/>
        <v>15C19C</v>
      </c>
    </row>
    <row r="989" spans="1:3" x14ac:dyDescent="0.2">
      <c r="A989" s="153" t="str">
        <f>'Job Wheel'!L255&amp;'Job Wheel'!M255&amp;'Job Wheel'!N255&amp;'Job Wheel'!O255</f>
        <v>80818283</v>
      </c>
      <c r="B989" s="155" t="str">
        <f t="shared" si="41"/>
        <v>15C1A0</v>
      </c>
    </row>
    <row r="990" spans="1:3" x14ac:dyDescent="0.2">
      <c r="A990" s="153" t="str">
        <f>'Job Wheel'!L256&amp;'Job Wheel'!M256&amp;'Job Wheel'!N256&amp;'Job Wheel'!O256</f>
        <v>82838485</v>
      </c>
      <c r="B990" s="155" t="str">
        <f t="shared" si="41"/>
        <v>15C1A4</v>
      </c>
    </row>
    <row r="991" spans="1:3" x14ac:dyDescent="0.2">
      <c r="A991" s="153" t="str">
        <f>'Job Wheel'!L257&amp;'Job Wheel'!M257&amp;'Job Wheel'!N257&amp;'Job Wheel'!O257</f>
        <v>60616263</v>
      </c>
      <c r="B991" s="155" t="str">
        <f t="shared" si="41"/>
        <v>15C1A8</v>
      </c>
    </row>
    <row r="992" spans="1:3" x14ac:dyDescent="0.2">
      <c r="A992" s="153" t="str">
        <f>'Job Wheel'!L258&amp;'Job Wheel'!M258&amp;'Job Wheel'!N258&amp;'Job Wheel'!O258</f>
        <v>64656667</v>
      </c>
      <c r="B992" s="155" t="str">
        <f t="shared" si="41"/>
        <v>15C1AC</v>
      </c>
    </row>
    <row r="993" spans="1:3" x14ac:dyDescent="0.2">
      <c r="A993" s="153" t="str">
        <f>'Job Wheel'!L259&amp;'Job Wheel'!M259&amp;'Job Wheel'!N259&amp;'Job Wheel'!O259</f>
        <v>68696A6B</v>
      </c>
      <c r="B993" s="155" t="str">
        <f t="shared" si="41"/>
        <v>15C1B0</v>
      </c>
    </row>
    <row r="994" spans="1:3" x14ac:dyDescent="0.2">
      <c r="A994" s="153" t="str">
        <f>'Job Wheel'!L260&amp;'Job Wheel'!M260&amp;'Job Wheel'!N260&amp;'Job Wheel'!O260</f>
        <v>6C6D6E6F</v>
      </c>
      <c r="B994" s="155" t="str">
        <f t="shared" si="41"/>
        <v>15C1B4</v>
      </c>
    </row>
    <row r="995" spans="1:3" x14ac:dyDescent="0.2">
      <c r="A995" s="153" t="str">
        <f>'Job Wheel'!L261&amp;'Job Wheel'!M261&amp;'Job Wheel'!N261&amp;'Job Wheel'!O261</f>
        <v>70717273</v>
      </c>
      <c r="B995" s="155" t="str">
        <f t="shared" si="41"/>
        <v>15C1B8</v>
      </c>
    </row>
    <row r="996" spans="1:3" x14ac:dyDescent="0.2">
      <c r="A996" s="153" t="str">
        <f>'Job Wheel'!L262&amp;'Job Wheel'!M262&amp;'Job Wheel'!N262&amp;'Job Wheel'!O262</f>
        <v>74757677</v>
      </c>
      <c r="B996" s="155" t="str">
        <f t="shared" si="41"/>
        <v>15C1BC</v>
      </c>
    </row>
    <row r="997" spans="1:3" x14ac:dyDescent="0.2">
      <c r="A997" s="153" t="str">
        <f>'Job Wheel'!L263&amp;'Job Wheel'!M263&amp;'Job Wheel'!N263&amp;'Job Wheel'!O263</f>
        <v>78797A7B</v>
      </c>
      <c r="B997" s="155" t="str">
        <f t="shared" si="41"/>
        <v>15C1C0</v>
      </c>
    </row>
    <row r="998" spans="1:3" x14ac:dyDescent="0.2">
      <c r="A998" s="153" t="str">
        <f>'Job Wheel'!L264&amp;'Job Wheel'!M264&amp;'Job Wheel'!N264&amp;'Job Wheel'!O264</f>
        <v>7C7D7E7F</v>
      </c>
      <c r="B998" s="155" t="str">
        <f t="shared" si="41"/>
        <v>15C1C4</v>
      </c>
    </row>
    <row r="999" spans="1:3" x14ac:dyDescent="0.2">
      <c r="A999" s="153" t="str">
        <f>'Job Wheel'!L265&amp;'Job Wheel'!M265&amp;'Job Wheel'!N265&amp;'Job Wheel'!O265</f>
        <v>80818283</v>
      </c>
      <c r="B999" s="155" t="str">
        <f t="shared" si="41"/>
        <v>15C1C8</v>
      </c>
    </row>
    <row r="1000" spans="1:3" x14ac:dyDescent="0.2">
      <c r="A1000" s="153" t="str">
        <f>'Job Wheel'!L266&amp;'Job Wheel'!M266&amp;'Job Wheel'!N266&amp;'Job Wheel'!O266</f>
        <v>82838485</v>
      </c>
      <c r="B1000" s="155" t="str">
        <f t="shared" si="41"/>
        <v>15C1CC</v>
      </c>
    </row>
    <row r="1001" spans="1:3" x14ac:dyDescent="0.2">
      <c r="A1001" s="153" t="s">
        <v>2</v>
      </c>
    </row>
    <row r="1002" spans="1:3" x14ac:dyDescent="0.2">
      <c r="A1002" s="153" t="s">
        <v>763</v>
      </c>
    </row>
    <row r="1003" spans="1:3" x14ac:dyDescent="0.2">
      <c r="A1003" s="153" t="s">
        <v>728</v>
      </c>
    </row>
    <row r="1004" spans="1:3" x14ac:dyDescent="0.2">
      <c r="A1004" s="168" t="str">
        <f>'Job Wheel'!E67&amp;'Job Wheel'!F67&amp;'Job Wheel'!G67&amp;'Job Wheel'!H67&amp;'Job Wheel'!I67&amp;'Job Wheel'!J67&amp;'Job Wheel'!K67&amp;'Job Wheel'!L67&amp;'Job Wheel'!M67&amp;'Job Wheel'!N67&amp;'Job Wheel'!O67&amp;'Job Wheel'!P67&amp;'Job Wheel'!Q67&amp;'Job Wheel'!R67&amp;'Job Wheel'!S67&amp;'Job Wheel'!T67</f>
        <v>0000000000000000011000000000004A</v>
      </c>
      <c r="B1004" s="90" t="s">
        <v>857</v>
      </c>
    </row>
    <row r="1005" spans="1:3" x14ac:dyDescent="0.2">
      <c r="A1005" s="168" t="str">
        <f>'Job Wheel'!E68&amp;'Job Wheel'!F68&amp;'Job Wheel'!G68&amp;'Job Wheel'!H68&amp;'Job Wheel'!I68&amp;'Job Wheel'!J68&amp;'Job Wheel'!K68&amp;'Job Wheel'!L68&amp;'Job Wheel'!M68&amp;'Job Wheel'!N68&amp;'Job Wheel'!O68&amp;'Job Wheel'!P68&amp;'Job Wheel'!Q68&amp;'Job Wheel'!R68&amp;'Job Wheel'!S68&amp;'Job Wheel'!T68</f>
        <v>0000000000000000000000000000004B</v>
      </c>
      <c r="B1005" s="155" t="str">
        <f t="shared" ref="B1005:B1043" si="42">DEC2HEX(HEX2DEC(B1004)+LEN(A1004)/2)</f>
        <v>149500</v>
      </c>
      <c r="C1005" s="154"/>
    </row>
    <row r="1006" spans="1:3" x14ac:dyDescent="0.2">
      <c r="A1006" s="168" t="str">
        <f>'Job Wheel'!E69&amp;'Job Wheel'!F69&amp;'Job Wheel'!G69&amp;'Job Wheel'!H69&amp;'Job Wheel'!I69&amp;'Job Wheel'!J69&amp;'Job Wheel'!K69&amp;'Job Wheel'!L69&amp;'Job Wheel'!M69&amp;'Job Wheel'!N69&amp;'Job Wheel'!O69&amp;'Job Wheel'!P69&amp;'Job Wheel'!Q69&amp;'Job Wheel'!R69&amp;'Job Wheel'!S69&amp;'Job Wheel'!T69</f>
        <v>2000000000000000000000000000004C</v>
      </c>
      <c r="B1006" s="155" t="str">
        <f t="shared" si="42"/>
        <v>149510</v>
      </c>
    </row>
    <row r="1007" spans="1:3" x14ac:dyDescent="0.2">
      <c r="A1007" s="168" t="str">
        <f>'Job Wheel'!E70&amp;'Job Wheel'!F70&amp;'Job Wheel'!G70&amp;'Job Wheel'!H70&amp;'Job Wheel'!I70&amp;'Job Wheel'!J70&amp;'Job Wheel'!K70&amp;'Job Wheel'!L70&amp;'Job Wheel'!M70&amp;'Job Wheel'!N70&amp;'Job Wheel'!O70&amp;'Job Wheel'!P70&amp;'Job Wheel'!Q70&amp;'Job Wheel'!R70&amp;'Job Wheel'!S70&amp;'Job Wheel'!T70</f>
        <v>2000000000000000000000000000004D</v>
      </c>
      <c r="B1007" s="155" t="str">
        <f t="shared" si="42"/>
        <v>149520</v>
      </c>
    </row>
    <row r="1008" spans="1:3" x14ac:dyDescent="0.2">
      <c r="A1008" s="168" t="str">
        <f>'Job Wheel'!E71&amp;'Job Wheel'!F71&amp;'Job Wheel'!G71&amp;'Job Wheel'!H71&amp;'Job Wheel'!I71&amp;'Job Wheel'!J71&amp;'Job Wheel'!K71&amp;'Job Wheel'!L71&amp;'Job Wheel'!M71&amp;'Job Wheel'!N71&amp;'Job Wheel'!O71&amp;'Job Wheel'!P71&amp;'Job Wheel'!Q71&amp;'Job Wheel'!R71&amp;'Job Wheel'!S71&amp;'Job Wheel'!T71</f>
        <v>2020000000000000000000000000004E</v>
      </c>
      <c r="B1008" s="155" t="str">
        <f t="shared" si="42"/>
        <v>149530</v>
      </c>
    </row>
    <row r="1009" spans="1:2" x14ac:dyDescent="0.2">
      <c r="A1009" s="168" t="str">
        <f>'Job Wheel'!E72&amp;'Job Wheel'!F72&amp;'Job Wheel'!G72&amp;'Job Wheel'!H72&amp;'Job Wheel'!I72&amp;'Job Wheel'!J72&amp;'Job Wheel'!K72&amp;'Job Wheel'!L72&amp;'Job Wheel'!M72&amp;'Job Wheel'!N72&amp;'Job Wheel'!O72&amp;'Job Wheel'!P72&amp;'Job Wheel'!Q72&amp;'Job Wheel'!R72&amp;'Job Wheel'!S72&amp;'Job Wheel'!T72</f>
        <v>0200000000000000000000000000004F</v>
      </c>
      <c r="B1009" s="155" t="str">
        <f t="shared" si="42"/>
        <v>149540</v>
      </c>
    </row>
    <row r="1010" spans="1:2" x14ac:dyDescent="0.2">
      <c r="A1010" s="168" t="str">
        <f>'Job Wheel'!E73&amp;'Job Wheel'!F73&amp;'Job Wheel'!G73&amp;'Job Wheel'!H73&amp;'Job Wheel'!I73&amp;'Job Wheel'!J73&amp;'Job Wheel'!K73&amp;'Job Wheel'!L73&amp;'Job Wheel'!M73&amp;'Job Wheel'!N73&amp;'Job Wheel'!O73&amp;'Job Wheel'!P73&amp;'Job Wheel'!Q73&amp;'Job Wheel'!R73&amp;'Job Wheel'!S73&amp;'Job Wheel'!T73</f>
        <v>02000000000000000000000000000050</v>
      </c>
      <c r="B1010" s="155" t="str">
        <f t="shared" si="42"/>
        <v>149550</v>
      </c>
    </row>
    <row r="1011" spans="1:2" x14ac:dyDescent="0.2">
      <c r="A1011" s="168" t="str">
        <f>'Job Wheel'!E74&amp;'Job Wheel'!F74&amp;'Job Wheel'!G74&amp;'Job Wheel'!H74&amp;'Job Wheel'!I74&amp;'Job Wheel'!J74&amp;'Job Wheel'!K74&amp;'Job Wheel'!L74&amp;'Job Wheel'!M74&amp;'Job Wheel'!N74&amp;'Job Wheel'!O74&amp;'Job Wheel'!P74&amp;'Job Wheel'!Q74&amp;'Job Wheel'!R74&amp;'Job Wheel'!S74&amp;'Job Wheel'!T74</f>
        <v>02000020000000000000000000000051</v>
      </c>
      <c r="B1011" s="155" t="str">
        <f t="shared" si="42"/>
        <v>149560</v>
      </c>
    </row>
    <row r="1012" spans="1:2" x14ac:dyDescent="0.2">
      <c r="A1012" s="168" t="str">
        <f>'Job Wheel'!E75&amp;'Job Wheel'!F75&amp;'Job Wheel'!G75&amp;'Job Wheel'!H75&amp;'Job Wheel'!I75&amp;'Job Wheel'!J75&amp;'Job Wheel'!K75&amp;'Job Wheel'!L75&amp;'Job Wheel'!M75&amp;'Job Wheel'!N75&amp;'Job Wheel'!O75&amp;'Job Wheel'!P75&amp;'Job Wheel'!Q75&amp;'Job Wheel'!R75&amp;'Job Wheel'!S75&amp;'Job Wheel'!T75</f>
        <v>02000022000000000000000000000052</v>
      </c>
      <c r="B1012" s="155" t="str">
        <f t="shared" si="42"/>
        <v>149570</v>
      </c>
    </row>
    <row r="1013" spans="1:2" x14ac:dyDescent="0.2">
      <c r="A1013" s="168" t="str">
        <f>'Job Wheel'!E76&amp;'Job Wheel'!F76&amp;'Job Wheel'!G76&amp;'Job Wheel'!H76&amp;'Job Wheel'!I76&amp;'Job Wheel'!J76&amp;'Job Wheel'!K76&amp;'Job Wheel'!L76&amp;'Job Wheel'!M76&amp;'Job Wheel'!N76&amp;'Job Wheel'!O76&amp;'Job Wheel'!P76&amp;'Job Wheel'!Q76&amp;'Job Wheel'!R76&amp;'Job Wheel'!S76&amp;'Job Wheel'!T76</f>
        <v>20020000000000000000000000000053</v>
      </c>
      <c r="B1013" s="155" t="str">
        <f t="shared" si="42"/>
        <v>149580</v>
      </c>
    </row>
    <row r="1014" spans="1:2" x14ac:dyDescent="0.2">
      <c r="A1014" s="168" t="str">
        <f>'Job Wheel'!E77&amp;'Job Wheel'!F77&amp;'Job Wheel'!G77&amp;'Job Wheel'!H77&amp;'Job Wheel'!I77&amp;'Job Wheel'!J77&amp;'Job Wheel'!K77&amp;'Job Wheel'!L77&amp;'Job Wheel'!M77&amp;'Job Wheel'!N77&amp;'Job Wheel'!O77&amp;'Job Wheel'!P77&amp;'Job Wheel'!Q77&amp;'Job Wheel'!R77&amp;'Job Wheel'!S77&amp;'Job Wheel'!T77</f>
        <v>02000200000200000000000000000054</v>
      </c>
      <c r="B1014" s="155" t="str">
        <f t="shared" si="42"/>
        <v>149590</v>
      </c>
    </row>
    <row r="1015" spans="1:2" x14ac:dyDescent="0.2">
      <c r="A1015" s="168" t="str">
        <f>'Job Wheel'!E78&amp;'Job Wheel'!F78&amp;'Job Wheel'!G78&amp;'Job Wheel'!H78&amp;'Job Wheel'!I78&amp;'Job Wheel'!J78&amp;'Job Wheel'!K78&amp;'Job Wheel'!L78&amp;'Job Wheel'!M78&amp;'Job Wheel'!N78&amp;'Job Wheel'!O78&amp;'Job Wheel'!P78&amp;'Job Wheel'!Q78&amp;'Job Wheel'!R78&amp;'Job Wheel'!S78&amp;'Job Wheel'!T78</f>
        <v>02000200000000000000000000000055</v>
      </c>
      <c r="B1015" s="155" t="str">
        <f t="shared" si="42"/>
        <v>1495A0</v>
      </c>
    </row>
    <row r="1016" spans="1:2" x14ac:dyDescent="0.2">
      <c r="A1016" s="168" t="str">
        <f>'Job Wheel'!E79&amp;'Job Wheel'!F79&amp;'Job Wheel'!G79&amp;'Job Wheel'!H79&amp;'Job Wheel'!I79&amp;'Job Wheel'!J79&amp;'Job Wheel'!K79&amp;'Job Wheel'!L79&amp;'Job Wheel'!M79&amp;'Job Wheel'!N79&amp;'Job Wheel'!O79&amp;'Job Wheel'!P79&amp;'Job Wheel'!Q79&amp;'Job Wheel'!R79&amp;'Job Wheel'!S79&amp;'Job Wheel'!T79</f>
        <v>20203000000000000000000000000056</v>
      </c>
      <c r="B1016" s="155" t="str">
        <f t="shared" si="42"/>
        <v>1495B0</v>
      </c>
    </row>
    <row r="1017" spans="1:2" x14ac:dyDescent="0.2">
      <c r="A1017" s="168" t="str">
        <f>'Job Wheel'!E80&amp;'Job Wheel'!F80&amp;'Job Wheel'!G80&amp;'Job Wheel'!H80&amp;'Job Wheel'!I80&amp;'Job Wheel'!J80&amp;'Job Wheel'!K80&amp;'Job Wheel'!L80&amp;'Job Wheel'!M80&amp;'Job Wheel'!N80&amp;'Job Wheel'!O80&amp;'Job Wheel'!P80&amp;'Job Wheel'!Q80&amp;'Job Wheel'!R80&amp;'Job Wheel'!S80&amp;'Job Wheel'!T80</f>
        <v>20020000030000000000000000000057</v>
      </c>
      <c r="B1017" s="155" t="str">
        <f t="shared" si="42"/>
        <v>1495C0</v>
      </c>
    </row>
    <row r="1018" spans="1:2" x14ac:dyDescent="0.2">
      <c r="A1018" s="168" t="str">
        <f>'Job Wheel'!E81&amp;'Job Wheel'!F81&amp;'Job Wheel'!G81&amp;'Job Wheel'!H81&amp;'Job Wheel'!I81&amp;'Job Wheel'!J81&amp;'Job Wheel'!K81&amp;'Job Wheel'!L81&amp;'Job Wheel'!M81&amp;'Job Wheel'!N81&amp;'Job Wheel'!O81&amp;'Job Wheel'!P81&amp;'Job Wheel'!Q81&amp;'Job Wheel'!R81&amp;'Job Wheel'!S81&amp;'Job Wheel'!T81</f>
        <v>20324000030002000000000000000058</v>
      </c>
      <c r="B1018" s="155" t="str">
        <f t="shared" si="42"/>
        <v>1495D0</v>
      </c>
    </row>
    <row r="1019" spans="1:2" x14ac:dyDescent="0.2">
      <c r="A1019" s="168" t="str">
        <f>'Job Wheel'!E82&amp;'Job Wheel'!F82&amp;'Job Wheel'!G82&amp;'Job Wheel'!H82&amp;'Job Wheel'!I82&amp;'Job Wheel'!J82&amp;'Job Wheel'!K82&amp;'Job Wheel'!L82&amp;'Job Wheel'!M82&amp;'Job Wheel'!N82&amp;'Job Wheel'!O82&amp;'Job Wheel'!P82&amp;'Job Wheel'!Q82&amp;'Job Wheel'!R82&amp;'Job Wheel'!S82&amp;'Job Wheel'!T82</f>
        <v>00030000040020000000000000000059</v>
      </c>
      <c r="B1019" s="155" t="str">
        <f t="shared" si="42"/>
        <v>1495E0</v>
      </c>
    </row>
    <row r="1020" spans="1:2" x14ac:dyDescent="0.2">
      <c r="A1020" s="168" t="str">
        <f>'Job Wheel'!E83&amp;'Job Wheel'!F83&amp;'Job Wheel'!G83&amp;'Job Wheel'!H83&amp;'Job Wheel'!I83&amp;'Job Wheel'!J83&amp;'Job Wheel'!K83&amp;'Job Wheel'!L83&amp;'Job Wheel'!M83&amp;'Job Wheel'!N83&amp;'Job Wheel'!O83&amp;'Job Wheel'!P83&amp;'Job Wheel'!Q83&amp;'Job Wheel'!R83&amp;'Job Wheel'!S83&amp;'Job Wheel'!T83</f>
        <v>0200044300030000000000000000005A</v>
      </c>
      <c r="B1020" s="155" t="str">
        <f t="shared" si="42"/>
        <v>1495F0</v>
      </c>
    </row>
    <row r="1021" spans="1:2" x14ac:dyDescent="0.2">
      <c r="A1021" s="168" t="str">
        <f>'Job Wheel'!E84&amp;'Job Wheel'!F84&amp;'Job Wheel'!G84&amp;'Job Wheel'!H84&amp;'Job Wheel'!I84&amp;'Job Wheel'!J84&amp;'Job Wheel'!K84&amp;'Job Wheel'!L84&amp;'Job Wheel'!M84&amp;'Job Wheel'!N84&amp;'Job Wheel'!O84&amp;'Job Wheel'!P84&amp;'Job Wheel'!Q84&amp;'Job Wheel'!R84&amp;'Job Wheel'!S84&amp;'Job Wheel'!T84</f>
        <v>0080404300000664010000000000005B</v>
      </c>
      <c r="B1021" s="155" t="str">
        <f t="shared" si="42"/>
        <v>149600</v>
      </c>
    </row>
    <row r="1022" spans="1:2" x14ac:dyDescent="0.2">
      <c r="A1022" s="168" t="str">
        <f>'Job Wheel'!E85&amp;'Job Wheel'!F85&amp;'Job Wheel'!G85&amp;'Job Wheel'!H85&amp;'Job Wheel'!I85&amp;'Job Wheel'!J85&amp;'Job Wheel'!K85&amp;'Job Wheel'!L85&amp;'Job Wheel'!M85&amp;'Job Wheel'!N85&amp;'Job Wheel'!O85&amp;'Job Wheel'!P85&amp;'Job Wheel'!Q85&amp;'Job Wheel'!R85&amp;'Job Wheel'!S85&amp;'Job Wheel'!T85</f>
        <v>0080440300000664001000000000005C</v>
      </c>
      <c r="B1022" s="155" t="str">
        <f t="shared" si="42"/>
        <v>149610</v>
      </c>
    </row>
    <row r="1023" spans="1:2" x14ac:dyDescent="0.2">
      <c r="A1023" s="168" t="str">
        <f>'Job Wheel'!E86&amp;'Job Wheel'!F86&amp;'Job Wheel'!G86&amp;'Job Wheel'!H86&amp;'Job Wheel'!I86&amp;'Job Wheel'!J86&amp;'Job Wheel'!K86&amp;'Job Wheel'!L86&amp;'Job Wheel'!M86&amp;'Job Wheel'!N86&amp;'Job Wheel'!O86&amp;'Job Wheel'!P86&amp;'Job Wheel'!Q86&amp;'Job Wheel'!R86&amp;'Job Wheel'!S86&amp;'Job Wheel'!T86</f>
        <v>8822322243424400000000000000005D</v>
      </c>
      <c r="B1023" s="155" t="str">
        <f t="shared" si="42"/>
        <v>149620</v>
      </c>
    </row>
    <row r="1024" spans="1:2" x14ac:dyDescent="0.2">
      <c r="A1024" s="168" t="str">
        <f>'Job Wheel'!E87&amp;'Job Wheel'!F87&amp;'Job Wheel'!G87&amp;'Job Wheel'!H87&amp;'Job Wheel'!I87&amp;'Job Wheel'!J87&amp;'Job Wheel'!K87&amp;'Job Wheel'!L87&amp;'Job Wheel'!M87&amp;'Job Wheel'!N87&amp;'Job Wheel'!O87&amp;'Job Wheel'!P87&amp;'Job Wheel'!Q87&amp;'Job Wheel'!R87&amp;'Job Wheel'!S87&amp;'Job Wheel'!T87</f>
        <v>00400000000000000000000000000008</v>
      </c>
      <c r="B1024" s="155" t="str">
        <f t="shared" si="42"/>
        <v>149630</v>
      </c>
    </row>
    <row r="1025" spans="1:2" x14ac:dyDescent="0.2">
      <c r="A1025" s="168" t="str">
        <f>'Job Wheel'!E88&amp;'Job Wheel'!F88&amp;'Job Wheel'!G88&amp;'Job Wheel'!H88&amp;'Job Wheel'!I88&amp;'Job Wheel'!J88&amp;'Job Wheel'!K88&amp;'Job Wheel'!L88&amp;'Job Wheel'!M88&amp;'Job Wheel'!N88&amp;'Job Wheel'!O88&amp;'Job Wheel'!P88&amp;'Job Wheel'!Q88&amp;'Job Wheel'!R88&amp;'Job Wheel'!S88&amp;'Job Wheel'!T88</f>
        <v>00600000000000000000000000000011</v>
      </c>
      <c r="B1025" s="155" t="str">
        <f t="shared" si="42"/>
        <v>149640</v>
      </c>
    </row>
    <row r="1026" spans="1:2" x14ac:dyDescent="0.2">
      <c r="A1026" s="168" t="str">
        <f>'Job Wheel'!E89&amp;'Job Wheel'!F89&amp;'Job Wheel'!G89&amp;'Job Wheel'!H89&amp;'Job Wheel'!I89&amp;'Job Wheel'!J89&amp;'Job Wheel'!K89&amp;'Job Wheel'!L89&amp;'Job Wheel'!M89&amp;'Job Wheel'!N89&amp;'Job Wheel'!O89&amp;'Job Wheel'!P89&amp;'Job Wheel'!Q89&amp;'Job Wheel'!R89&amp;'Job Wheel'!S89&amp;'Job Wheel'!T89</f>
        <v>00000000000000000110000000000015</v>
      </c>
      <c r="B1026" s="155" t="str">
        <f t="shared" si="42"/>
        <v>149650</v>
      </c>
    </row>
    <row r="1027" spans="1:2" x14ac:dyDescent="0.2">
      <c r="A1027" s="168" t="str">
        <f>'Job Wheel'!E90&amp;'Job Wheel'!F90&amp;'Job Wheel'!G90&amp;'Job Wheel'!H90&amp;'Job Wheel'!I90&amp;'Job Wheel'!J90&amp;'Job Wheel'!K90&amp;'Job Wheel'!L90&amp;'Job Wheel'!M90&amp;'Job Wheel'!N90&amp;'Job Wheel'!O90&amp;'Job Wheel'!P90&amp;'Job Wheel'!Q90&amp;'Job Wheel'!R90&amp;'Job Wheel'!S90&amp;'Job Wheel'!T90</f>
        <v>00000000000000000110000000000015</v>
      </c>
      <c r="B1027" s="155" t="str">
        <f t="shared" si="42"/>
        <v>149660</v>
      </c>
    </row>
    <row r="1028" spans="1:2" x14ac:dyDescent="0.2">
      <c r="A1028" s="168" t="str">
        <f>'Job Wheel'!E91&amp;'Job Wheel'!F91&amp;'Job Wheel'!G91&amp;'Job Wheel'!H91&amp;'Job Wheel'!I91&amp;'Job Wheel'!J91&amp;'Job Wheel'!K91&amp;'Job Wheel'!L91&amp;'Job Wheel'!M91&amp;'Job Wheel'!N91&amp;'Job Wheel'!O91&amp;'Job Wheel'!P91&amp;'Job Wheel'!Q91&amp;'Job Wheel'!R91&amp;'Job Wheel'!S91&amp;'Job Wheel'!T91</f>
        <v>00000000000000000110000000000015</v>
      </c>
      <c r="B1028" s="155" t="str">
        <f t="shared" si="42"/>
        <v>149670</v>
      </c>
    </row>
    <row r="1029" spans="1:2" x14ac:dyDescent="0.2">
      <c r="A1029" s="168" t="str">
        <f>'Job Wheel'!E92&amp;'Job Wheel'!F92&amp;'Job Wheel'!G92&amp;'Job Wheel'!H92&amp;'Job Wheel'!I92&amp;'Job Wheel'!J92&amp;'Job Wheel'!K92&amp;'Job Wheel'!L92&amp;'Job Wheel'!M92&amp;'Job Wheel'!N92&amp;'Job Wheel'!O92&amp;'Job Wheel'!P92&amp;'Job Wheel'!Q92&amp;'Job Wheel'!R92&amp;'Job Wheel'!S92&amp;'Job Wheel'!T92</f>
        <v>00000000000000000110000000000015</v>
      </c>
      <c r="B1029" s="155" t="str">
        <f t="shared" si="42"/>
        <v>149680</v>
      </c>
    </row>
    <row r="1030" spans="1:2" x14ac:dyDescent="0.2">
      <c r="A1030" s="168" t="str">
        <f>'Job Wheel'!E93&amp;'Job Wheel'!F93&amp;'Job Wheel'!G93&amp;'Job Wheel'!H93&amp;'Job Wheel'!I93&amp;'Job Wheel'!J93&amp;'Job Wheel'!K93&amp;'Job Wheel'!L93&amp;'Job Wheel'!M93&amp;'Job Wheel'!N93&amp;'Job Wheel'!O93&amp;'Job Wheel'!P93&amp;'Job Wheel'!Q93&amp;'Job Wheel'!R93&amp;'Job Wheel'!S93&amp;'Job Wheel'!T93</f>
        <v>00000000000000000110000000000015</v>
      </c>
      <c r="B1030" s="155" t="str">
        <f t="shared" si="42"/>
        <v>149690</v>
      </c>
    </row>
    <row r="1031" spans="1:2" x14ac:dyDescent="0.2">
      <c r="A1031" s="168" t="str">
        <f>'Job Wheel'!E94&amp;'Job Wheel'!F94&amp;'Job Wheel'!G94&amp;'Job Wheel'!H94&amp;'Job Wheel'!I94&amp;'Job Wheel'!J94&amp;'Job Wheel'!K94&amp;'Job Wheel'!L94&amp;'Job Wheel'!M94&amp;'Job Wheel'!N94&amp;'Job Wheel'!O94&amp;'Job Wheel'!P94&amp;'Job Wheel'!Q94&amp;'Job Wheel'!R94&amp;'Job Wheel'!S94&amp;'Job Wheel'!T94</f>
        <v>00000000000000000110000000000015</v>
      </c>
      <c r="B1031" s="155" t="str">
        <f t="shared" si="42"/>
        <v>1496A0</v>
      </c>
    </row>
    <row r="1032" spans="1:2" x14ac:dyDescent="0.2">
      <c r="A1032" s="168" t="str">
        <f>'Job Wheel'!E95&amp;'Job Wheel'!F95&amp;'Job Wheel'!G95&amp;'Job Wheel'!H95&amp;'Job Wheel'!I95&amp;'Job Wheel'!J95&amp;'Job Wheel'!K95&amp;'Job Wheel'!L95&amp;'Job Wheel'!M95&amp;'Job Wheel'!N95&amp;'Job Wheel'!O95&amp;'Job Wheel'!P95&amp;'Job Wheel'!Q95&amp;'Job Wheel'!R95&amp;'Job Wheel'!S95&amp;'Job Wheel'!T95</f>
        <v>00000000000000000110000000000015</v>
      </c>
      <c r="B1032" s="155" t="str">
        <f t="shared" si="42"/>
        <v>1496B0</v>
      </c>
    </row>
    <row r="1033" spans="1:2" x14ac:dyDescent="0.2">
      <c r="A1033" s="168" t="str">
        <f>'Job Wheel'!E96&amp;'Job Wheel'!F96&amp;'Job Wheel'!G96&amp;'Job Wheel'!H96&amp;'Job Wheel'!I96&amp;'Job Wheel'!J96&amp;'Job Wheel'!K96&amp;'Job Wheel'!L96&amp;'Job Wheel'!M96&amp;'Job Wheel'!N96&amp;'Job Wheel'!O96&amp;'Job Wheel'!P96&amp;'Job Wheel'!Q96&amp;'Job Wheel'!R96&amp;'Job Wheel'!S96&amp;'Job Wheel'!T96</f>
        <v>00000000000000000110000000000015</v>
      </c>
      <c r="B1033" s="155" t="str">
        <f t="shared" si="42"/>
        <v>1496C0</v>
      </c>
    </row>
    <row r="1034" spans="1:2" x14ac:dyDescent="0.2">
      <c r="A1034" s="168" t="str">
        <f>'Job Wheel'!E97&amp;'Job Wheel'!F97&amp;'Job Wheel'!G97&amp;'Job Wheel'!H97&amp;'Job Wheel'!I97&amp;'Job Wheel'!J97&amp;'Job Wheel'!K97&amp;'Job Wheel'!L97&amp;'Job Wheel'!M97&amp;'Job Wheel'!N97&amp;'Job Wheel'!O97&amp;'Job Wheel'!P97&amp;'Job Wheel'!Q97&amp;'Job Wheel'!R97&amp;'Job Wheel'!S97&amp;'Job Wheel'!T97</f>
        <v>00000000000000000110000000000015</v>
      </c>
      <c r="B1034" s="155" t="str">
        <f t="shared" si="42"/>
        <v>1496D0</v>
      </c>
    </row>
    <row r="1035" spans="1:2" x14ac:dyDescent="0.2">
      <c r="A1035" s="168" t="str">
        <f>'Job Wheel'!E98&amp;'Job Wheel'!F98&amp;'Job Wheel'!G98&amp;'Job Wheel'!H98&amp;'Job Wheel'!I98&amp;'Job Wheel'!J98&amp;'Job Wheel'!K98&amp;'Job Wheel'!L98&amp;'Job Wheel'!M98&amp;'Job Wheel'!N98&amp;'Job Wheel'!O98&amp;'Job Wheel'!P98&amp;'Job Wheel'!Q98&amp;'Job Wheel'!R98&amp;'Job Wheel'!S98&amp;'Job Wheel'!T98</f>
        <v>00000000000000000110000000000015</v>
      </c>
      <c r="B1035" s="155" t="str">
        <f t="shared" si="42"/>
        <v>1496E0</v>
      </c>
    </row>
    <row r="1036" spans="1:2" x14ac:dyDescent="0.2">
      <c r="A1036" s="168" t="str">
        <f>'Job Wheel'!E99&amp;'Job Wheel'!F99&amp;'Job Wheel'!G99&amp;'Job Wheel'!H99&amp;'Job Wheel'!I99&amp;'Job Wheel'!J99&amp;'Job Wheel'!K99&amp;'Job Wheel'!L99&amp;'Job Wheel'!M99&amp;'Job Wheel'!N99&amp;'Job Wheel'!O99&amp;'Job Wheel'!P99&amp;'Job Wheel'!Q99&amp;'Job Wheel'!R99&amp;'Job Wheel'!S99&amp;'Job Wheel'!T99</f>
        <v>00000000000000000110000000000015</v>
      </c>
      <c r="B1036" s="155" t="str">
        <f t="shared" si="42"/>
        <v>1496F0</v>
      </c>
    </row>
    <row r="1037" spans="1:2" x14ac:dyDescent="0.2">
      <c r="A1037" s="168" t="str">
        <f>'Job Wheel'!E100&amp;'Job Wheel'!F100&amp;'Job Wheel'!G100&amp;'Job Wheel'!H100&amp;'Job Wheel'!I100&amp;'Job Wheel'!J100&amp;'Job Wheel'!K100&amp;'Job Wheel'!L100&amp;'Job Wheel'!M100&amp;'Job Wheel'!N100&amp;'Job Wheel'!O100&amp;'Job Wheel'!P100&amp;'Job Wheel'!Q100&amp;'Job Wheel'!R100&amp;'Job Wheel'!S100&amp;'Job Wheel'!T100</f>
        <v>00000000000000000110000000000015</v>
      </c>
      <c r="B1037" s="155" t="str">
        <f t="shared" si="42"/>
        <v>149700</v>
      </c>
    </row>
    <row r="1038" spans="1:2" x14ac:dyDescent="0.2">
      <c r="A1038" s="168" t="str">
        <f>'Job Wheel'!E101&amp;'Job Wheel'!F101&amp;'Job Wheel'!G101&amp;'Job Wheel'!H101&amp;'Job Wheel'!I101&amp;'Job Wheel'!J101&amp;'Job Wheel'!K101&amp;'Job Wheel'!L101&amp;'Job Wheel'!M101&amp;'Job Wheel'!N101&amp;'Job Wheel'!O101&amp;'Job Wheel'!P101&amp;'Job Wheel'!Q101&amp;'Job Wheel'!R101&amp;'Job Wheel'!S101&amp;'Job Wheel'!T101</f>
        <v>00000000000000000110000000000015</v>
      </c>
      <c r="B1038" s="155" t="str">
        <f t="shared" si="42"/>
        <v>149710</v>
      </c>
    </row>
    <row r="1039" spans="1:2" x14ac:dyDescent="0.2">
      <c r="A1039" s="168" t="str">
        <f>'Job Wheel'!E102&amp;'Job Wheel'!F102&amp;'Job Wheel'!G102&amp;'Job Wheel'!H102&amp;'Job Wheel'!I102&amp;'Job Wheel'!J102&amp;'Job Wheel'!K102&amp;'Job Wheel'!L102&amp;'Job Wheel'!M102&amp;'Job Wheel'!N102&amp;'Job Wheel'!O102&amp;'Job Wheel'!P102&amp;'Job Wheel'!Q102&amp;'Job Wheel'!R102&amp;'Job Wheel'!S102&amp;'Job Wheel'!T102</f>
        <v>00000000000000000110000000000015</v>
      </c>
      <c r="B1039" s="155" t="str">
        <f t="shared" si="42"/>
        <v>149720</v>
      </c>
    </row>
    <row r="1040" spans="1:2" x14ac:dyDescent="0.2">
      <c r="A1040" s="168" t="str">
        <f>'Job Wheel'!E103&amp;'Job Wheel'!F103&amp;'Job Wheel'!G103&amp;'Job Wheel'!H103&amp;'Job Wheel'!I103&amp;'Job Wheel'!J103&amp;'Job Wheel'!K103&amp;'Job Wheel'!L103&amp;'Job Wheel'!M103&amp;'Job Wheel'!N103&amp;'Job Wheel'!O103&amp;'Job Wheel'!P103&amp;'Job Wheel'!Q103&amp;'Job Wheel'!R103&amp;'Job Wheel'!S103&amp;'Job Wheel'!T103</f>
        <v>00000000000000000110000000000015</v>
      </c>
      <c r="B1040" s="155" t="str">
        <f t="shared" si="42"/>
        <v>149730</v>
      </c>
    </row>
    <row r="1041" spans="1:3" x14ac:dyDescent="0.2">
      <c r="A1041" s="168" t="str">
        <f>'Job Wheel'!E104&amp;'Job Wheel'!F104&amp;'Job Wheel'!G104&amp;'Job Wheel'!H104&amp;'Job Wheel'!I104&amp;'Job Wheel'!J104&amp;'Job Wheel'!K104&amp;'Job Wheel'!L104&amp;'Job Wheel'!M104&amp;'Job Wheel'!N104&amp;'Job Wheel'!O104&amp;'Job Wheel'!P104&amp;'Job Wheel'!Q104&amp;'Job Wheel'!R104&amp;'Job Wheel'!S104&amp;'Job Wheel'!T104</f>
        <v>00000000000000000110000000000015</v>
      </c>
      <c r="B1041" s="155" t="str">
        <f t="shared" si="42"/>
        <v>149740</v>
      </c>
    </row>
    <row r="1042" spans="1:3" x14ac:dyDescent="0.2">
      <c r="A1042" s="168" t="str">
        <f>'Job Wheel'!E105&amp;'Job Wheel'!F105&amp;'Job Wheel'!G105&amp;'Job Wheel'!H105&amp;'Job Wheel'!I105&amp;'Job Wheel'!J105&amp;'Job Wheel'!K105&amp;'Job Wheel'!L105&amp;'Job Wheel'!M105&amp;'Job Wheel'!N105&amp;'Job Wheel'!O105&amp;'Job Wheel'!P105&amp;'Job Wheel'!Q105&amp;'Job Wheel'!R105&amp;'Job Wheel'!S105&amp;'Job Wheel'!T105</f>
        <v>00000000000000000110000000000015</v>
      </c>
      <c r="B1042" s="155" t="str">
        <f t="shared" si="42"/>
        <v>149750</v>
      </c>
    </row>
    <row r="1043" spans="1:3" x14ac:dyDescent="0.2">
      <c r="A1043" s="168" t="str">
        <f>'Job Wheel'!E106&amp;'Job Wheel'!F106&amp;'Job Wheel'!G106&amp;'Job Wheel'!H106&amp;'Job Wheel'!I106&amp;'Job Wheel'!J106&amp;'Job Wheel'!K106&amp;'Job Wheel'!L106&amp;'Job Wheel'!M106&amp;'Job Wheel'!N106&amp;'Job Wheel'!O106&amp;'Job Wheel'!P106&amp;'Job Wheel'!Q106&amp;'Job Wheel'!R106&amp;'Job Wheel'!S106&amp;'Job Wheel'!T106</f>
        <v>00000000000000000110000000000015</v>
      </c>
      <c r="B1043" s="155" t="str">
        <f t="shared" si="42"/>
        <v>149760</v>
      </c>
    </row>
    <row r="1044" spans="1:3" x14ac:dyDescent="0.2">
      <c r="A1044" s="168" t="s">
        <v>2</v>
      </c>
    </row>
    <row r="1045" spans="1:3" x14ac:dyDescent="0.2">
      <c r="A1045" s="168" t="s">
        <v>792</v>
      </c>
    </row>
    <row r="1046" spans="1:3" x14ac:dyDescent="0.2">
      <c r="A1046" s="168" t="s">
        <v>788</v>
      </c>
      <c r="B1046" s="90" t="s">
        <v>858</v>
      </c>
      <c r="C1046" s="154" t="s">
        <v>1390</v>
      </c>
    </row>
    <row r="1047" spans="1:3" x14ac:dyDescent="0.2">
      <c r="A1047" s="168" t="s">
        <v>28</v>
      </c>
      <c r="B1047" s="155" t="str">
        <f>DEC2HEX(HEX2DEC(B1046)+LEN(A1046)/2)</f>
        <v>122CD4</v>
      </c>
      <c r="C1047" s="153" t="s">
        <v>945</v>
      </c>
    </row>
    <row r="1048" spans="1:3" x14ac:dyDescent="0.2">
      <c r="A1048" s="168" t="s">
        <v>2</v>
      </c>
    </row>
    <row r="1049" spans="1:3" x14ac:dyDescent="0.2">
      <c r="A1049" s="168" t="s">
        <v>793</v>
      </c>
    </row>
    <row r="1050" spans="1:3" x14ac:dyDescent="0.2">
      <c r="A1050" s="168" t="s">
        <v>795</v>
      </c>
      <c r="B1050" s="90" t="s">
        <v>859</v>
      </c>
      <c r="C1050" s="154" t="s">
        <v>1391</v>
      </c>
    </row>
    <row r="1051" spans="1:3" x14ac:dyDescent="0.2">
      <c r="A1051" s="168" t="s">
        <v>20</v>
      </c>
      <c r="B1051" s="155" t="str">
        <f>DEC2HEX(HEX2DEC(B1050)+LEN(A1050)/2)</f>
        <v>149874</v>
      </c>
      <c r="C1051" s="153" t="s">
        <v>1016</v>
      </c>
    </row>
    <row r="1052" spans="1:3" x14ac:dyDescent="0.2">
      <c r="A1052" s="168" t="s">
        <v>796</v>
      </c>
      <c r="B1052" s="155" t="str">
        <f>DEC2HEX(HEX2DEC(B1051)+LEN(A1051)/2)</f>
        <v>149878</v>
      </c>
      <c r="C1052" s="153" t="s">
        <v>1392</v>
      </c>
    </row>
    <row r="1053" spans="1:3" x14ac:dyDescent="0.2">
      <c r="A1053" s="168" t="s">
        <v>789</v>
      </c>
      <c r="B1053" s="155" t="str">
        <f>DEC2HEX(HEX2DEC(B1052)+LEN(A1052)/2)</f>
        <v>14987C</v>
      </c>
      <c r="C1053" s="153" t="s">
        <v>1393</v>
      </c>
    </row>
    <row r="1054" spans="1:3" x14ac:dyDescent="0.2">
      <c r="A1054" s="168" t="s">
        <v>790</v>
      </c>
      <c r="B1054" s="155" t="str">
        <f>DEC2HEX(HEX2DEC(B1053)+LEN(A1053)/2)</f>
        <v>149880</v>
      </c>
      <c r="C1054" s="153" t="s">
        <v>1394</v>
      </c>
    </row>
    <row r="1055" spans="1:3" x14ac:dyDescent="0.2">
      <c r="A1055" s="168" t="s">
        <v>797</v>
      </c>
      <c r="B1055" s="155" t="str">
        <f>DEC2HEX(HEX2DEC(B1054)+LEN(A1054)/2)</f>
        <v>149884</v>
      </c>
      <c r="C1055" s="153" t="s">
        <v>1395</v>
      </c>
    </row>
    <row r="1056" spans="1:3" x14ac:dyDescent="0.2">
      <c r="A1056" s="168" t="s">
        <v>2</v>
      </c>
    </row>
    <row r="1057" spans="1:3" x14ac:dyDescent="0.2">
      <c r="A1057" s="168" t="s">
        <v>794</v>
      </c>
    </row>
    <row r="1058" spans="1:3" x14ac:dyDescent="0.2">
      <c r="A1058" s="168" t="s">
        <v>791</v>
      </c>
      <c r="B1058" s="90" t="s">
        <v>860</v>
      </c>
      <c r="C1058" s="154" t="s">
        <v>1396</v>
      </c>
    </row>
    <row r="1059" spans="1:3" x14ac:dyDescent="0.2">
      <c r="A1059" s="168" t="s">
        <v>2</v>
      </c>
    </row>
    <row r="1060" spans="1:3" x14ac:dyDescent="0.2">
      <c r="A1060" s="153" t="s">
        <v>26</v>
      </c>
    </row>
    <row r="1061" spans="1:3" x14ac:dyDescent="0.2">
      <c r="A1061" s="153" t="s">
        <v>27</v>
      </c>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98"/>
  <sheetViews>
    <sheetView topLeftCell="A88" workbookViewId="0">
      <selection activeCell="D15" sqref="D15"/>
    </sheetView>
  </sheetViews>
  <sheetFormatPr defaultRowHeight="12.75" x14ac:dyDescent="0.2"/>
  <cols>
    <col min="7" max="10" width="0" hidden="1" customWidth="1"/>
  </cols>
  <sheetData>
    <row r="1" spans="1:10" ht="13.5" thickBot="1" x14ac:dyDescent="0.25">
      <c r="A1" s="2" t="s">
        <v>531</v>
      </c>
      <c r="B1" s="14" t="s">
        <v>92</v>
      </c>
      <c r="C1" s="15" t="s">
        <v>93</v>
      </c>
      <c r="D1" s="15" t="s">
        <v>94</v>
      </c>
      <c r="E1" s="16" t="s">
        <v>95</v>
      </c>
    </row>
    <row r="2" spans="1:10" ht="13.5" thickBot="1" x14ac:dyDescent="0.25">
      <c r="A2" s="4" t="s">
        <v>761</v>
      </c>
      <c r="B2" s="26" t="s">
        <v>762</v>
      </c>
      <c r="C2" s="26"/>
      <c r="D2" s="26"/>
      <c r="E2" s="26"/>
    </row>
    <row r="3" spans="1:10" x14ac:dyDescent="0.2">
      <c r="A3" s="22" t="s">
        <v>91</v>
      </c>
      <c r="B3" s="17" t="s">
        <v>92</v>
      </c>
      <c r="C3" s="19" t="s">
        <v>93</v>
      </c>
      <c r="D3" s="6" t="s">
        <v>94</v>
      </c>
      <c r="E3" s="7" t="s">
        <v>95</v>
      </c>
      <c r="G3" t="str">
        <f>B3&amp;B4&amp;B5&amp;B6</f>
        <v>01010101</v>
      </c>
      <c r="H3" t="str">
        <f>C3&amp;C4&amp;C5&amp;C6</f>
        <v>02020202</v>
      </c>
      <c r="I3" t="str">
        <f>D3&amp;D4&amp;D5&amp;D6</f>
        <v>03030303</v>
      </c>
      <c r="J3" t="str">
        <f>E3&amp;E4&amp;E5&amp;E6</f>
        <v>04040404</v>
      </c>
    </row>
    <row r="4" spans="1:10" x14ac:dyDescent="0.2">
      <c r="A4" s="3" t="s">
        <v>92</v>
      </c>
      <c r="B4" s="18" t="s">
        <v>92</v>
      </c>
      <c r="C4" s="20" t="s">
        <v>93</v>
      </c>
      <c r="D4" s="9" t="s">
        <v>94</v>
      </c>
      <c r="E4" s="10" t="s">
        <v>95</v>
      </c>
      <c r="G4" t="str">
        <f>B7&amp;B8&amp;B9&amp;B10</f>
        <v>01010101</v>
      </c>
      <c r="H4" t="str">
        <f>C7&amp;C8&amp;C9&amp;C10</f>
        <v>02020202</v>
      </c>
      <c r="I4" t="str">
        <f>D7&amp;D8&amp;D9&amp;D10</f>
        <v>03030303</v>
      </c>
      <c r="J4" t="str">
        <f>E7&amp;E8&amp;E9&amp;E10</f>
        <v>04040404</v>
      </c>
    </row>
    <row r="5" spans="1:10" x14ac:dyDescent="0.2">
      <c r="A5" s="3" t="s">
        <v>93</v>
      </c>
      <c r="B5" s="18" t="s">
        <v>92</v>
      </c>
      <c r="C5" s="9" t="s">
        <v>93</v>
      </c>
      <c r="D5" s="9" t="s">
        <v>94</v>
      </c>
      <c r="E5" s="10" t="s">
        <v>95</v>
      </c>
      <c r="G5" s="21" t="str">
        <f>B11&amp;B12&amp;B13&amp;B14</f>
        <v>01010101</v>
      </c>
      <c r="H5" s="21" t="str">
        <f>C11&amp;C12&amp;C13&amp;C14</f>
        <v>02020202</v>
      </c>
      <c r="I5" s="21" t="str">
        <f>D11&amp;D12&amp;D13&amp;D14</f>
        <v>03030303</v>
      </c>
      <c r="J5" s="21" t="str">
        <f>E11&amp;E12&amp;E13&amp;E14</f>
        <v>04040404</v>
      </c>
    </row>
    <row r="6" spans="1:10" x14ac:dyDescent="0.2">
      <c r="A6" s="3" t="s">
        <v>94</v>
      </c>
      <c r="B6" s="18" t="s">
        <v>92</v>
      </c>
      <c r="C6" s="9" t="s">
        <v>93</v>
      </c>
      <c r="D6" s="9" t="s">
        <v>94</v>
      </c>
      <c r="E6" s="10" t="s">
        <v>95</v>
      </c>
      <c r="G6" s="21" t="str">
        <f>B15&amp;B16&amp;B17&amp;B18</f>
        <v>01010101</v>
      </c>
      <c r="H6" s="21" t="str">
        <f>C15&amp;C16&amp;C17&amp;C18</f>
        <v>02020202</v>
      </c>
      <c r="I6" s="21" t="str">
        <f>D15&amp;D16&amp;D17&amp;D18</f>
        <v>03030303</v>
      </c>
      <c r="J6" s="21" t="str">
        <f>E15&amp;E16&amp;E17&amp;E18</f>
        <v>04040404</v>
      </c>
    </row>
    <row r="7" spans="1:10" x14ac:dyDescent="0.2">
      <c r="A7" s="3" t="s">
        <v>95</v>
      </c>
      <c r="B7" s="18" t="s">
        <v>92</v>
      </c>
      <c r="C7" s="9" t="s">
        <v>93</v>
      </c>
      <c r="D7" s="9" t="s">
        <v>94</v>
      </c>
      <c r="E7" s="10" t="s">
        <v>95</v>
      </c>
      <c r="G7" s="21" t="str">
        <f>B19&amp;B20&amp;B21&amp;B22</f>
        <v>01010101</v>
      </c>
      <c r="H7" s="21" t="str">
        <f>C19&amp;C20&amp;C21&amp;C22</f>
        <v>02020202</v>
      </c>
      <c r="I7" s="21" t="str">
        <f>D19&amp;D20&amp;D21&amp;D22</f>
        <v>03030303</v>
      </c>
      <c r="J7" s="21" t="str">
        <f>E19&amp;E20&amp;E21&amp;E22</f>
        <v>04040404</v>
      </c>
    </row>
    <row r="8" spans="1:10" x14ac:dyDescent="0.2">
      <c r="A8" s="3" t="s">
        <v>96</v>
      </c>
      <c r="B8" s="18" t="s">
        <v>92</v>
      </c>
      <c r="C8" s="9" t="s">
        <v>93</v>
      </c>
      <c r="D8" s="9" t="s">
        <v>94</v>
      </c>
      <c r="E8" s="10" t="s">
        <v>95</v>
      </c>
      <c r="G8" s="21" t="str">
        <f>B23&amp;B24&amp;B25&amp;B26</f>
        <v>01010101</v>
      </c>
      <c r="H8" s="21" t="str">
        <f>C23&amp;C24&amp;C25&amp;C26</f>
        <v>02020202</v>
      </c>
      <c r="I8" s="21" t="str">
        <f>D23&amp;D24&amp;D25&amp;D26</f>
        <v>03030303</v>
      </c>
      <c r="J8" s="21" t="str">
        <f>E23&amp;E24&amp;E25&amp;E26</f>
        <v>04040404</v>
      </c>
    </row>
    <row r="9" spans="1:10" x14ac:dyDescent="0.2">
      <c r="A9" s="3" t="s">
        <v>97</v>
      </c>
      <c r="B9" s="18" t="s">
        <v>92</v>
      </c>
      <c r="C9" s="9" t="s">
        <v>93</v>
      </c>
      <c r="D9" s="9" t="s">
        <v>94</v>
      </c>
      <c r="E9" s="10" t="s">
        <v>95</v>
      </c>
      <c r="G9" s="21" t="str">
        <f>B27&amp;B28&amp;B29&amp;B30</f>
        <v>01010101</v>
      </c>
      <c r="H9" s="21" t="str">
        <f>C27&amp;C28&amp;C29&amp;C30</f>
        <v>02020202</v>
      </c>
      <c r="I9" s="21" t="str">
        <f>D27&amp;D28&amp;D29&amp;D30</f>
        <v>03030303</v>
      </c>
      <c r="J9" s="21" t="str">
        <f>E27&amp;E28&amp;E29&amp;E30</f>
        <v>04040404</v>
      </c>
    </row>
    <row r="10" spans="1:10" x14ac:dyDescent="0.2">
      <c r="A10" s="3" t="s">
        <v>98</v>
      </c>
      <c r="B10" s="18" t="s">
        <v>92</v>
      </c>
      <c r="C10" s="9" t="s">
        <v>93</v>
      </c>
      <c r="D10" s="9" t="s">
        <v>94</v>
      </c>
      <c r="E10" s="10" t="s">
        <v>95</v>
      </c>
      <c r="G10" s="21" t="str">
        <f>B31&amp;B32&amp;B33&amp;B34</f>
        <v>01010101</v>
      </c>
      <c r="H10" s="21" t="str">
        <f>C31&amp;C32&amp;C33&amp;C34</f>
        <v>02020202</v>
      </c>
      <c r="I10" s="21" t="str">
        <f>D31&amp;D32&amp;D33&amp;D34</f>
        <v>03030303</v>
      </c>
      <c r="J10" s="21" t="str">
        <f>E31&amp;E32&amp;E33&amp;E34</f>
        <v>04040404</v>
      </c>
    </row>
    <row r="11" spans="1:10" x14ac:dyDescent="0.2">
      <c r="A11" s="3" t="s">
        <v>99</v>
      </c>
      <c r="B11" s="18" t="s">
        <v>92</v>
      </c>
      <c r="C11" s="9" t="s">
        <v>93</v>
      </c>
      <c r="D11" s="9" t="s">
        <v>94</v>
      </c>
      <c r="E11" s="10" t="s">
        <v>95</v>
      </c>
      <c r="G11" s="21" t="str">
        <f>B35&amp;B36&amp;B37&amp;B38</f>
        <v>01010101</v>
      </c>
      <c r="H11" s="21" t="str">
        <f>C35&amp;C36&amp;C37&amp;C38</f>
        <v>02020202</v>
      </c>
      <c r="I11" s="21" t="str">
        <f>D35&amp;D36&amp;D37&amp;D38</f>
        <v>03030303</v>
      </c>
      <c r="J11" s="21" t="str">
        <f>E35&amp;E36&amp;E37&amp;E38</f>
        <v>04040404</v>
      </c>
    </row>
    <row r="12" spans="1:10" x14ac:dyDescent="0.2">
      <c r="A12" s="3" t="s">
        <v>100</v>
      </c>
      <c r="B12" s="18" t="s">
        <v>92</v>
      </c>
      <c r="C12" s="9" t="s">
        <v>93</v>
      </c>
      <c r="D12" s="9" t="s">
        <v>94</v>
      </c>
      <c r="E12" s="10" t="s">
        <v>95</v>
      </c>
      <c r="G12" s="21" t="str">
        <f>B39&amp;B40&amp;B41&amp;B42</f>
        <v>01010101</v>
      </c>
      <c r="H12" s="21" t="str">
        <f>C39&amp;C40&amp;C41&amp;C42</f>
        <v>02020202</v>
      </c>
      <c r="I12" s="21" t="str">
        <f>D39&amp;D40&amp;D41&amp;D42</f>
        <v>03030303</v>
      </c>
      <c r="J12" s="21" t="str">
        <f>E39&amp;E40&amp;E41&amp;E42</f>
        <v>04040404</v>
      </c>
    </row>
    <row r="13" spans="1:10" x14ac:dyDescent="0.2">
      <c r="A13" s="3" t="s">
        <v>90</v>
      </c>
      <c r="B13" s="18" t="s">
        <v>92</v>
      </c>
      <c r="C13" s="9" t="s">
        <v>93</v>
      </c>
      <c r="D13" s="9" t="s">
        <v>94</v>
      </c>
      <c r="E13" s="10" t="s">
        <v>95</v>
      </c>
      <c r="G13" s="21" t="str">
        <f>B43&amp;B44&amp;B45&amp;B46</f>
        <v>01010101</v>
      </c>
      <c r="H13" s="21" t="str">
        <f>C43&amp;C44&amp;C45&amp;C46</f>
        <v>02020202</v>
      </c>
      <c r="I13" s="21" t="str">
        <f>D43&amp;D44&amp;D45&amp;D46</f>
        <v>03030303</v>
      </c>
      <c r="J13" s="21" t="str">
        <f>E43&amp;E44&amp;E45&amp;E46</f>
        <v>04040404</v>
      </c>
    </row>
    <row r="14" spans="1:10" x14ac:dyDescent="0.2">
      <c r="A14" s="3" t="s">
        <v>101</v>
      </c>
      <c r="B14" s="18" t="s">
        <v>92</v>
      </c>
      <c r="C14" s="9" t="s">
        <v>93</v>
      </c>
      <c r="D14" s="9" t="s">
        <v>94</v>
      </c>
      <c r="E14" s="10" t="s">
        <v>95</v>
      </c>
      <c r="G14" s="21" t="str">
        <f>B47&amp;B48&amp;B49&amp;B50</f>
        <v>01010101</v>
      </c>
      <c r="H14" s="21" t="str">
        <f>C47&amp;C48&amp;C49&amp;C50</f>
        <v>02020202</v>
      </c>
      <c r="I14" s="21" t="str">
        <f>D47&amp;D48&amp;D49&amp;D50</f>
        <v>03030303</v>
      </c>
      <c r="J14" s="21" t="str">
        <f>E47&amp;E48&amp;E49&amp;E50</f>
        <v>04040404</v>
      </c>
    </row>
    <row r="15" spans="1:10" x14ac:dyDescent="0.2">
      <c r="A15" s="3" t="s">
        <v>102</v>
      </c>
      <c r="B15" s="18" t="s">
        <v>92</v>
      </c>
      <c r="C15" s="9" t="s">
        <v>93</v>
      </c>
      <c r="D15" s="9" t="s">
        <v>94</v>
      </c>
      <c r="E15" s="10" t="s">
        <v>95</v>
      </c>
      <c r="G15" s="21" t="str">
        <f>B51&amp;B52&amp;B53&amp;B54</f>
        <v>01010101</v>
      </c>
      <c r="H15" s="21" t="str">
        <f>C51&amp;C52&amp;C53&amp;C54</f>
        <v>02020202</v>
      </c>
      <c r="I15" s="21" t="str">
        <f>D51&amp;D52&amp;D53&amp;D54</f>
        <v>03030303</v>
      </c>
      <c r="J15" s="21" t="str">
        <f>E51&amp;E52&amp;E53&amp;E54</f>
        <v>04040404</v>
      </c>
    </row>
    <row r="16" spans="1:10" x14ac:dyDescent="0.2">
      <c r="A16" s="3" t="s">
        <v>103</v>
      </c>
      <c r="B16" s="18" t="s">
        <v>92</v>
      </c>
      <c r="C16" s="9" t="s">
        <v>93</v>
      </c>
      <c r="D16" s="9" t="s">
        <v>94</v>
      </c>
      <c r="E16" s="10" t="s">
        <v>95</v>
      </c>
      <c r="G16" s="21" t="str">
        <f>B55&amp;B56&amp;B57&amp;B58</f>
        <v>01010101</v>
      </c>
      <c r="H16" s="21" t="str">
        <f>C55&amp;C56&amp;C57&amp;C58</f>
        <v>02020202</v>
      </c>
      <c r="I16" s="21" t="str">
        <f>D55&amp;D56&amp;D57&amp;D58</f>
        <v>03030303</v>
      </c>
      <c r="J16" s="21" t="str">
        <f>E55&amp;E56&amp;E57&amp;E58</f>
        <v>04040404</v>
      </c>
    </row>
    <row r="17" spans="1:10" x14ac:dyDescent="0.2">
      <c r="A17" s="3" t="s">
        <v>104</v>
      </c>
      <c r="B17" s="18" t="s">
        <v>92</v>
      </c>
      <c r="C17" s="9" t="s">
        <v>93</v>
      </c>
      <c r="D17" s="9" t="s">
        <v>94</v>
      </c>
      <c r="E17" s="10" t="s">
        <v>95</v>
      </c>
      <c r="G17" s="21" t="str">
        <f>B59&amp;B60&amp;B61&amp;B62</f>
        <v>01010101</v>
      </c>
      <c r="H17" s="21" t="str">
        <f>C59&amp;C60&amp;C61&amp;C62</f>
        <v>02020202</v>
      </c>
      <c r="I17" s="21" t="str">
        <f>D59&amp;D60&amp;D61&amp;D62</f>
        <v>03030303</v>
      </c>
      <c r="J17" s="21" t="str">
        <f>E59&amp;E60&amp;E61&amp;E62</f>
        <v>04040404</v>
      </c>
    </row>
    <row r="18" spans="1:10" x14ac:dyDescent="0.2">
      <c r="A18" s="3" t="s">
        <v>105</v>
      </c>
      <c r="B18" s="18" t="s">
        <v>92</v>
      </c>
      <c r="C18" s="9" t="s">
        <v>93</v>
      </c>
      <c r="D18" s="9" t="s">
        <v>94</v>
      </c>
      <c r="E18" s="10" t="s">
        <v>95</v>
      </c>
      <c r="G18" s="21" t="str">
        <f>B63&amp;B64&amp;B65&amp;B66</f>
        <v>01010101</v>
      </c>
      <c r="H18" s="21" t="str">
        <f>C63&amp;C64&amp;C65&amp;C66</f>
        <v>02020202</v>
      </c>
      <c r="I18" s="21" t="str">
        <f>D63&amp;D64&amp;D65&amp;D66</f>
        <v>03030303</v>
      </c>
      <c r="J18" s="21" t="str">
        <f>E63&amp;E64&amp;E65&amp;E66</f>
        <v>04040404</v>
      </c>
    </row>
    <row r="19" spans="1:10" x14ac:dyDescent="0.2">
      <c r="A19" s="3" t="s">
        <v>110</v>
      </c>
      <c r="B19" s="18" t="s">
        <v>92</v>
      </c>
      <c r="C19" s="9" t="s">
        <v>93</v>
      </c>
      <c r="D19" s="9" t="s">
        <v>94</v>
      </c>
      <c r="E19" s="10" t="s">
        <v>95</v>
      </c>
      <c r="G19" s="21" t="str">
        <f>B67&amp;B68&amp;B69&amp;B70</f>
        <v>01010101</v>
      </c>
      <c r="H19" s="21" t="str">
        <f>C67&amp;C68&amp;C69&amp;C70</f>
        <v>02020202</v>
      </c>
      <c r="I19" s="21" t="str">
        <f>D67&amp;D68&amp;D69&amp;D70</f>
        <v>03030303</v>
      </c>
      <c r="J19" s="21" t="str">
        <f>E67&amp;E68&amp;E69&amp;E70</f>
        <v>04040404</v>
      </c>
    </row>
    <row r="20" spans="1:10" x14ac:dyDescent="0.2">
      <c r="A20" s="3" t="s">
        <v>112</v>
      </c>
      <c r="B20" s="18" t="s">
        <v>92</v>
      </c>
      <c r="C20" s="9" t="s">
        <v>93</v>
      </c>
      <c r="D20" s="9" t="s">
        <v>94</v>
      </c>
      <c r="E20" s="10" t="s">
        <v>95</v>
      </c>
      <c r="G20" s="21" t="str">
        <f>B71&amp;B72&amp;B73&amp;B74</f>
        <v>01010101</v>
      </c>
      <c r="H20" s="21" t="str">
        <f>C71&amp;C72&amp;C73&amp;C74</f>
        <v>02020202</v>
      </c>
      <c r="I20" s="21" t="str">
        <f>D71&amp;D72&amp;D73&amp;D74</f>
        <v>03030303</v>
      </c>
      <c r="J20" s="21" t="str">
        <f>E71&amp;E72&amp;E73&amp;E74</f>
        <v>04040404</v>
      </c>
    </row>
    <row r="21" spans="1:10" x14ac:dyDescent="0.2">
      <c r="A21" s="3" t="s">
        <v>113</v>
      </c>
      <c r="B21" s="18" t="s">
        <v>92</v>
      </c>
      <c r="C21" s="9" t="s">
        <v>93</v>
      </c>
      <c r="D21" s="9" t="s">
        <v>94</v>
      </c>
      <c r="E21" s="10" t="s">
        <v>95</v>
      </c>
      <c r="G21" s="21" t="str">
        <f>B75&amp;B76&amp;B77&amp;B78</f>
        <v>01010101</v>
      </c>
      <c r="H21" s="21" t="str">
        <f>C75&amp;C76&amp;C77&amp;C78</f>
        <v>02020202</v>
      </c>
      <c r="I21" s="21" t="str">
        <f>D75&amp;D76&amp;D77&amp;D78</f>
        <v>03030303</v>
      </c>
      <c r="J21" s="21" t="str">
        <f>E75&amp;E76&amp;E77&amp;E78</f>
        <v>04040404</v>
      </c>
    </row>
    <row r="22" spans="1:10" x14ac:dyDescent="0.2">
      <c r="A22" s="3" t="s">
        <v>145</v>
      </c>
      <c r="B22" s="18" t="s">
        <v>92</v>
      </c>
      <c r="C22" s="9" t="s">
        <v>93</v>
      </c>
      <c r="D22" s="9" t="s">
        <v>94</v>
      </c>
      <c r="E22" s="10" t="s">
        <v>95</v>
      </c>
      <c r="G22" s="21" t="str">
        <f>B79&amp;B80&amp;B81&amp;B82</f>
        <v>01010101</v>
      </c>
      <c r="H22" s="21" t="str">
        <f>C79&amp;C80&amp;C81&amp;C82</f>
        <v>02020202</v>
      </c>
      <c r="I22" s="21" t="str">
        <f>D79&amp;D80&amp;D81&amp;D82</f>
        <v>03030303</v>
      </c>
      <c r="J22" s="21" t="str">
        <f>E79&amp;E80&amp;E81&amp;E82</f>
        <v>04040404</v>
      </c>
    </row>
    <row r="23" spans="1:10" x14ac:dyDescent="0.2">
      <c r="A23" s="3" t="s">
        <v>146</v>
      </c>
      <c r="B23" s="18" t="s">
        <v>92</v>
      </c>
      <c r="C23" s="9" t="s">
        <v>93</v>
      </c>
      <c r="D23" s="9" t="s">
        <v>94</v>
      </c>
      <c r="E23" s="10" t="s">
        <v>95</v>
      </c>
      <c r="G23" s="21" t="str">
        <f>B83&amp;B84&amp;B85&amp;B86</f>
        <v>01010101</v>
      </c>
      <c r="H23" s="21" t="str">
        <f>C83&amp;C84&amp;C85&amp;C86</f>
        <v>02020202</v>
      </c>
      <c r="I23" s="21" t="str">
        <f>D83&amp;D84&amp;D85&amp;D86</f>
        <v>03030303</v>
      </c>
      <c r="J23" s="21" t="str">
        <f>E83&amp;E84&amp;E85&amp;E86</f>
        <v>04040404</v>
      </c>
    </row>
    <row r="24" spans="1:10" x14ac:dyDescent="0.2">
      <c r="A24" s="3" t="s">
        <v>111</v>
      </c>
      <c r="B24" s="18" t="s">
        <v>92</v>
      </c>
      <c r="C24" s="9" t="s">
        <v>93</v>
      </c>
      <c r="D24" s="9" t="s">
        <v>94</v>
      </c>
      <c r="E24" s="10" t="s">
        <v>95</v>
      </c>
      <c r="G24" s="21" t="str">
        <f>B87&amp;B88&amp;B89&amp;B90</f>
        <v>01010101</v>
      </c>
      <c r="H24" s="21" t="str">
        <f>C87&amp;C88&amp;C89&amp;C90</f>
        <v>02020202</v>
      </c>
      <c r="I24" s="21" t="str">
        <f>D87&amp;D88&amp;D89&amp;D90</f>
        <v>03030303</v>
      </c>
      <c r="J24" s="21" t="str">
        <f>E87&amp;E88&amp;E89&amp;E90</f>
        <v>04040404</v>
      </c>
    </row>
    <row r="25" spans="1:10" x14ac:dyDescent="0.2">
      <c r="A25" s="3" t="s">
        <v>147</v>
      </c>
      <c r="B25" s="18" t="s">
        <v>92</v>
      </c>
      <c r="C25" s="9" t="s">
        <v>93</v>
      </c>
      <c r="D25" s="9" t="s">
        <v>94</v>
      </c>
      <c r="E25" s="10" t="s">
        <v>95</v>
      </c>
      <c r="G25" s="21" t="str">
        <f>B91&amp;B92&amp;B93&amp;B94</f>
        <v>01010101</v>
      </c>
      <c r="H25" s="21" t="str">
        <f>C91&amp;C92&amp;C93&amp;C94</f>
        <v>02020202</v>
      </c>
      <c r="I25" s="21" t="str">
        <f>D91&amp;D92&amp;D93&amp;D94</f>
        <v>03030303</v>
      </c>
      <c r="J25" s="21" t="str">
        <f>E91&amp;E92&amp;E93&amp;E94</f>
        <v>04040404</v>
      </c>
    </row>
    <row r="26" spans="1:10" x14ac:dyDescent="0.2">
      <c r="A26" s="3" t="s">
        <v>148</v>
      </c>
      <c r="B26" s="18" t="s">
        <v>92</v>
      </c>
      <c r="C26" s="9" t="s">
        <v>93</v>
      </c>
      <c r="D26" s="9" t="s">
        <v>94</v>
      </c>
      <c r="E26" s="10" t="s">
        <v>95</v>
      </c>
      <c r="G26" s="21" t="str">
        <f>B95&amp;B96&amp;B97&amp;B98</f>
        <v>01010101</v>
      </c>
      <c r="H26" s="21" t="str">
        <f>C95&amp;C96&amp;C97&amp;C98</f>
        <v>02020202</v>
      </c>
      <c r="I26" s="21" t="str">
        <f>D95&amp;D96&amp;D97&amp;D98</f>
        <v>03030303</v>
      </c>
      <c r="J26" s="21" t="str">
        <f>E95&amp;E96&amp;E97&amp;E98</f>
        <v>04040404</v>
      </c>
    </row>
    <row r="27" spans="1:10" x14ac:dyDescent="0.2">
      <c r="A27" s="3" t="s">
        <v>149</v>
      </c>
      <c r="B27" s="18" t="s">
        <v>92</v>
      </c>
      <c r="C27" s="9" t="s">
        <v>93</v>
      </c>
      <c r="D27" s="9" t="s">
        <v>94</v>
      </c>
      <c r="E27" s="10" t="s">
        <v>95</v>
      </c>
    </row>
    <row r="28" spans="1:10" x14ac:dyDescent="0.2">
      <c r="A28" s="3" t="s">
        <v>428</v>
      </c>
      <c r="B28" s="18" t="s">
        <v>92</v>
      </c>
      <c r="C28" s="9" t="s">
        <v>93</v>
      </c>
      <c r="D28" s="9" t="s">
        <v>94</v>
      </c>
      <c r="E28" s="10" t="s">
        <v>95</v>
      </c>
    </row>
    <row r="29" spans="1:10" x14ac:dyDescent="0.2">
      <c r="A29" s="3" t="s">
        <v>385</v>
      </c>
      <c r="B29" s="18" t="s">
        <v>92</v>
      </c>
      <c r="C29" s="9" t="s">
        <v>93</v>
      </c>
      <c r="D29" s="9" t="s">
        <v>94</v>
      </c>
      <c r="E29" s="10" t="s">
        <v>95</v>
      </c>
    </row>
    <row r="30" spans="1:10" x14ac:dyDescent="0.2">
      <c r="A30" s="3" t="s">
        <v>386</v>
      </c>
      <c r="B30" s="18" t="s">
        <v>92</v>
      </c>
      <c r="C30" s="9" t="s">
        <v>93</v>
      </c>
      <c r="D30" s="9" t="s">
        <v>94</v>
      </c>
      <c r="E30" s="10" t="s">
        <v>95</v>
      </c>
    </row>
    <row r="31" spans="1:10" x14ac:dyDescent="0.2">
      <c r="A31" s="3" t="s">
        <v>387</v>
      </c>
      <c r="B31" s="18" t="s">
        <v>92</v>
      </c>
      <c r="C31" s="9" t="s">
        <v>93</v>
      </c>
      <c r="D31" s="9" t="s">
        <v>94</v>
      </c>
      <c r="E31" s="10" t="s">
        <v>95</v>
      </c>
    </row>
    <row r="32" spans="1:10" x14ac:dyDescent="0.2">
      <c r="A32" s="3" t="s">
        <v>388</v>
      </c>
      <c r="B32" s="18" t="s">
        <v>92</v>
      </c>
      <c r="C32" s="9" t="s">
        <v>93</v>
      </c>
      <c r="D32" s="9" t="s">
        <v>94</v>
      </c>
      <c r="E32" s="10" t="s">
        <v>95</v>
      </c>
    </row>
    <row r="33" spans="1:5" x14ac:dyDescent="0.2">
      <c r="A33" s="3" t="s">
        <v>389</v>
      </c>
      <c r="B33" s="18" t="s">
        <v>92</v>
      </c>
      <c r="C33" s="9" t="s">
        <v>93</v>
      </c>
      <c r="D33" s="9" t="s">
        <v>94</v>
      </c>
      <c r="E33" s="10" t="s">
        <v>95</v>
      </c>
    </row>
    <row r="34" spans="1:5" x14ac:dyDescent="0.2">
      <c r="A34" s="3" t="s">
        <v>390</v>
      </c>
      <c r="B34" s="18" t="s">
        <v>92</v>
      </c>
      <c r="C34" s="9" t="s">
        <v>93</v>
      </c>
      <c r="D34" s="9" t="s">
        <v>94</v>
      </c>
      <c r="E34" s="10" t="s">
        <v>95</v>
      </c>
    </row>
    <row r="35" spans="1:5" x14ac:dyDescent="0.2">
      <c r="A35" s="3" t="s">
        <v>429</v>
      </c>
      <c r="B35" s="18" t="s">
        <v>92</v>
      </c>
      <c r="C35" s="9" t="s">
        <v>93</v>
      </c>
      <c r="D35" s="9" t="s">
        <v>94</v>
      </c>
      <c r="E35" s="10" t="s">
        <v>95</v>
      </c>
    </row>
    <row r="36" spans="1:5" x14ac:dyDescent="0.2">
      <c r="A36" s="3" t="s">
        <v>430</v>
      </c>
      <c r="B36" s="18" t="s">
        <v>92</v>
      </c>
      <c r="C36" s="9" t="s">
        <v>93</v>
      </c>
      <c r="D36" s="9" t="s">
        <v>94</v>
      </c>
      <c r="E36" s="10" t="s">
        <v>95</v>
      </c>
    </row>
    <row r="37" spans="1:5" x14ac:dyDescent="0.2">
      <c r="A37" s="3" t="s">
        <v>431</v>
      </c>
      <c r="B37" s="18" t="s">
        <v>92</v>
      </c>
      <c r="C37" s="9" t="s">
        <v>93</v>
      </c>
      <c r="D37" s="9" t="s">
        <v>94</v>
      </c>
      <c r="E37" s="10" t="s">
        <v>95</v>
      </c>
    </row>
    <row r="38" spans="1:5" x14ac:dyDescent="0.2">
      <c r="A38" s="3" t="s">
        <v>432</v>
      </c>
      <c r="B38" s="18" t="s">
        <v>92</v>
      </c>
      <c r="C38" s="9" t="s">
        <v>93</v>
      </c>
      <c r="D38" s="9" t="s">
        <v>94</v>
      </c>
      <c r="E38" s="10" t="s">
        <v>95</v>
      </c>
    </row>
    <row r="39" spans="1:5" x14ac:dyDescent="0.2">
      <c r="A39" s="3" t="s">
        <v>123</v>
      </c>
      <c r="B39" s="18" t="s">
        <v>92</v>
      </c>
      <c r="C39" s="9" t="s">
        <v>93</v>
      </c>
      <c r="D39" s="9" t="s">
        <v>94</v>
      </c>
      <c r="E39" s="10" t="s">
        <v>95</v>
      </c>
    </row>
    <row r="40" spans="1:5" x14ac:dyDescent="0.2">
      <c r="A40" s="3" t="s">
        <v>433</v>
      </c>
      <c r="B40" s="18" t="s">
        <v>92</v>
      </c>
      <c r="C40" s="9" t="s">
        <v>93</v>
      </c>
      <c r="D40" s="9" t="s">
        <v>94</v>
      </c>
      <c r="E40" s="10" t="s">
        <v>95</v>
      </c>
    </row>
    <row r="41" spans="1:5" x14ac:dyDescent="0.2">
      <c r="A41" s="3" t="s">
        <v>434</v>
      </c>
      <c r="B41" s="18" t="s">
        <v>92</v>
      </c>
      <c r="C41" s="9" t="s">
        <v>93</v>
      </c>
      <c r="D41" s="9" t="s">
        <v>94</v>
      </c>
      <c r="E41" s="10" t="s">
        <v>95</v>
      </c>
    </row>
    <row r="42" spans="1:5" x14ac:dyDescent="0.2">
      <c r="A42" s="3" t="s">
        <v>124</v>
      </c>
      <c r="B42" s="18" t="s">
        <v>92</v>
      </c>
      <c r="C42" s="9" t="s">
        <v>93</v>
      </c>
      <c r="D42" s="9" t="s">
        <v>94</v>
      </c>
      <c r="E42" s="10" t="s">
        <v>95</v>
      </c>
    </row>
    <row r="43" spans="1:5" x14ac:dyDescent="0.2">
      <c r="A43" s="3" t="s">
        <v>435</v>
      </c>
      <c r="B43" s="18" t="s">
        <v>92</v>
      </c>
      <c r="C43" s="9" t="s">
        <v>93</v>
      </c>
      <c r="D43" s="9" t="s">
        <v>94</v>
      </c>
      <c r="E43" s="10" t="s">
        <v>95</v>
      </c>
    </row>
    <row r="44" spans="1:5" x14ac:dyDescent="0.2">
      <c r="A44" s="3" t="s">
        <v>436</v>
      </c>
      <c r="B44" s="18" t="s">
        <v>92</v>
      </c>
      <c r="C44" s="9" t="s">
        <v>93</v>
      </c>
      <c r="D44" s="9" t="s">
        <v>94</v>
      </c>
      <c r="E44" s="10" t="s">
        <v>95</v>
      </c>
    </row>
    <row r="45" spans="1:5" x14ac:dyDescent="0.2">
      <c r="A45" s="3" t="s">
        <v>437</v>
      </c>
      <c r="B45" s="18" t="s">
        <v>92</v>
      </c>
      <c r="C45" s="9" t="s">
        <v>93</v>
      </c>
      <c r="D45" s="9" t="s">
        <v>94</v>
      </c>
      <c r="E45" s="10" t="s">
        <v>95</v>
      </c>
    </row>
    <row r="46" spans="1:5" x14ac:dyDescent="0.2">
      <c r="A46" s="3" t="s">
        <v>438</v>
      </c>
      <c r="B46" s="18" t="s">
        <v>92</v>
      </c>
      <c r="C46" s="9" t="s">
        <v>93</v>
      </c>
      <c r="D46" s="9" t="s">
        <v>94</v>
      </c>
      <c r="E46" s="10" t="s">
        <v>95</v>
      </c>
    </row>
    <row r="47" spans="1:5" x14ac:dyDescent="0.2">
      <c r="A47" s="3" t="s">
        <v>439</v>
      </c>
      <c r="B47" s="18" t="s">
        <v>92</v>
      </c>
      <c r="C47" s="9" t="s">
        <v>93</v>
      </c>
      <c r="D47" s="9" t="s">
        <v>94</v>
      </c>
      <c r="E47" s="10" t="s">
        <v>95</v>
      </c>
    </row>
    <row r="48" spans="1:5" x14ac:dyDescent="0.2">
      <c r="A48" s="3" t="s">
        <v>440</v>
      </c>
      <c r="B48" s="18" t="s">
        <v>92</v>
      </c>
      <c r="C48" s="9" t="s">
        <v>93</v>
      </c>
      <c r="D48" s="9" t="s">
        <v>94</v>
      </c>
      <c r="E48" s="10" t="s">
        <v>95</v>
      </c>
    </row>
    <row r="49" spans="1:5" x14ac:dyDescent="0.2">
      <c r="A49" s="3" t="s">
        <v>441</v>
      </c>
      <c r="B49" s="18" t="s">
        <v>92</v>
      </c>
      <c r="C49" s="9" t="s">
        <v>93</v>
      </c>
      <c r="D49" s="9" t="s">
        <v>94</v>
      </c>
      <c r="E49" s="10" t="s">
        <v>95</v>
      </c>
    </row>
    <row r="50" spans="1:5" x14ac:dyDescent="0.2">
      <c r="A50" s="3" t="s">
        <v>109</v>
      </c>
      <c r="B50" s="18" t="s">
        <v>92</v>
      </c>
      <c r="C50" s="9" t="s">
        <v>93</v>
      </c>
      <c r="D50" s="9" t="s">
        <v>94</v>
      </c>
      <c r="E50" s="10" t="s">
        <v>95</v>
      </c>
    </row>
    <row r="51" spans="1:5" x14ac:dyDescent="0.2">
      <c r="A51" s="3" t="s">
        <v>442</v>
      </c>
      <c r="B51" s="18" t="s">
        <v>92</v>
      </c>
      <c r="C51" s="9" t="s">
        <v>93</v>
      </c>
      <c r="D51" s="9" t="s">
        <v>94</v>
      </c>
      <c r="E51" s="10" t="s">
        <v>95</v>
      </c>
    </row>
    <row r="52" spans="1:5" x14ac:dyDescent="0.2">
      <c r="A52" s="3" t="s">
        <v>443</v>
      </c>
      <c r="B52" s="18" t="s">
        <v>92</v>
      </c>
      <c r="C52" s="9" t="s">
        <v>93</v>
      </c>
      <c r="D52" s="9" t="s">
        <v>94</v>
      </c>
      <c r="E52" s="10" t="s">
        <v>95</v>
      </c>
    </row>
    <row r="53" spans="1:5" x14ac:dyDescent="0.2">
      <c r="A53" s="3" t="s">
        <v>444</v>
      </c>
      <c r="B53" s="18" t="s">
        <v>92</v>
      </c>
      <c r="C53" s="9" t="s">
        <v>93</v>
      </c>
      <c r="D53" s="9" t="s">
        <v>94</v>
      </c>
      <c r="E53" s="10" t="s">
        <v>95</v>
      </c>
    </row>
    <row r="54" spans="1:5" x14ac:dyDescent="0.2">
      <c r="A54" s="3" t="s">
        <v>445</v>
      </c>
      <c r="B54" s="18" t="s">
        <v>92</v>
      </c>
      <c r="C54" s="9" t="s">
        <v>93</v>
      </c>
      <c r="D54" s="9" t="s">
        <v>94</v>
      </c>
      <c r="E54" s="10" t="s">
        <v>95</v>
      </c>
    </row>
    <row r="55" spans="1:5" x14ac:dyDescent="0.2">
      <c r="A55" s="3" t="s">
        <v>446</v>
      </c>
      <c r="B55" s="18" t="s">
        <v>92</v>
      </c>
      <c r="C55" s="9" t="s">
        <v>93</v>
      </c>
      <c r="D55" s="9" t="s">
        <v>94</v>
      </c>
      <c r="E55" s="10" t="s">
        <v>95</v>
      </c>
    </row>
    <row r="56" spans="1:5" x14ac:dyDescent="0.2">
      <c r="A56" s="3" t="s">
        <v>447</v>
      </c>
      <c r="B56" s="18" t="s">
        <v>92</v>
      </c>
      <c r="C56" s="9" t="s">
        <v>93</v>
      </c>
      <c r="D56" s="9" t="s">
        <v>94</v>
      </c>
      <c r="E56" s="10" t="s">
        <v>95</v>
      </c>
    </row>
    <row r="57" spans="1:5" x14ac:dyDescent="0.2">
      <c r="A57" s="3" t="s">
        <v>448</v>
      </c>
      <c r="B57" s="18" t="s">
        <v>92</v>
      </c>
      <c r="C57" s="9" t="s">
        <v>93</v>
      </c>
      <c r="D57" s="9" t="s">
        <v>94</v>
      </c>
      <c r="E57" s="10" t="s">
        <v>95</v>
      </c>
    </row>
    <row r="58" spans="1:5" x14ac:dyDescent="0.2">
      <c r="A58" s="3" t="s">
        <v>449</v>
      </c>
      <c r="B58" s="18" t="s">
        <v>92</v>
      </c>
      <c r="C58" s="9" t="s">
        <v>93</v>
      </c>
      <c r="D58" s="9" t="s">
        <v>94</v>
      </c>
      <c r="E58" s="10" t="s">
        <v>95</v>
      </c>
    </row>
    <row r="59" spans="1:5" x14ac:dyDescent="0.2">
      <c r="A59" s="3" t="s">
        <v>450</v>
      </c>
      <c r="B59" s="18" t="s">
        <v>92</v>
      </c>
      <c r="C59" s="9" t="s">
        <v>93</v>
      </c>
      <c r="D59" s="9" t="s">
        <v>94</v>
      </c>
      <c r="E59" s="10" t="s">
        <v>95</v>
      </c>
    </row>
    <row r="60" spans="1:5" x14ac:dyDescent="0.2">
      <c r="A60" s="3" t="s">
        <v>451</v>
      </c>
      <c r="B60" s="18" t="s">
        <v>92</v>
      </c>
      <c r="C60" s="9" t="s">
        <v>93</v>
      </c>
      <c r="D60" s="9" t="s">
        <v>94</v>
      </c>
      <c r="E60" s="10" t="s">
        <v>95</v>
      </c>
    </row>
    <row r="61" spans="1:5" x14ac:dyDescent="0.2">
      <c r="A61" s="3" t="s">
        <v>398</v>
      </c>
      <c r="B61" s="18" t="s">
        <v>92</v>
      </c>
      <c r="C61" s="9" t="s">
        <v>93</v>
      </c>
      <c r="D61" s="9" t="s">
        <v>94</v>
      </c>
      <c r="E61" s="10" t="s">
        <v>95</v>
      </c>
    </row>
    <row r="62" spans="1:5" x14ac:dyDescent="0.2">
      <c r="A62" s="3" t="s">
        <v>397</v>
      </c>
      <c r="B62" s="18" t="s">
        <v>92</v>
      </c>
      <c r="C62" s="9" t="s">
        <v>93</v>
      </c>
      <c r="D62" s="9" t="s">
        <v>94</v>
      </c>
      <c r="E62" s="10" t="s">
        <v>95</v>
      </c>
    </row>
    <row r="63" spans="1:5" x14ac:dyDescent="0.2">
      <c r="A63" s="3" t="s">
        <v>393</v>
      </c>
      <c r="B63" s="18" t="s">
        <v>92</v>
      </c>
      <c r="C63" s="9" t="s">
        <v>93</v>
      </c>
      <c r="D63" s="9" t="s">
        <v>94</v>
      </c>
      <c r="E63" s="10" t="s">
        <v>95</v>
      </c>
    </row>
    <row r="64" spans="1:5" x14ac:dyDescent="0.2">
      <c r="A64" s="3" t="s">
        <v>394</v>
      </c>
      <c r="B64" s="18" t="s">
        <v>92</v>
      </c>
      <c r="C64" s="9" t="s">
        <v>93</v>
      </c>
      <c r="D64" s="9" t="s">
        <v>94</v>
      </c>
      <c r="E64" s="10" t="s">
        <v>95</v>
      </c>
    </row>
    <row r="65" spans="1:5" x14ac:dyDescent="0.2">
      <c r="A65" s="3" t="s">
        <v>395</v>
      </c>
      <c r="B65" s="18" t="s">
        <v>92</v>
      </c>
      <c r="C65" s="9" t="s">
        <v>93</v>
      </c>
      <c r="D65" s="9" t="s">
        <v>94</v>
      </c>
      <c r="E65" s="10" t="s">
        <v>95</v>
      </c>
    </row>
    <row r="66" spans="1:5" x14ac:dyDescent="0.2">
      <c r="A66" s="3" t="s">
        <v>396</v>
      </c>
      <c r="B66" s="18" t="s">
        <v>92</v>
      </c>
      <c r="C66" s="9" t="s">
        <v>93</v>
      </c>
      <c r="D66" s="9" t="s">
        <v>94</v>
      </c>
      <c r="E66" s="10" t="s">
        <v>95</v>
      </c>
    </row>
    <row r="67" spans="1:5" x14ac:dyDescent="0.2">
      <c r="A67" s="3" t="s">
        <v>452</v>
      </c>
      <c r="B67" s="18" t="s">
        <v>92</v>
      </c>
      <c r="C67" s="9" t="s">
        <v>93</v>
      </c>
      <c r="D67" s="9" t="s">
        <v>94</v>
      </c>
      <c r="E67" s="10" t="s">
        <v>95</v>
      </c>
    </row>
    <row r="68" spans="1:5" x14ac:dyDescent="0.2">
      <c r="A68" s="3" t="s">
        <v>453</v>
      </c>
      <c r="B68" s="18" t="s">
        <v>92</v>
      </c>
      <c r="C68" s="9" t="s">
        <v>93</v>
      </c>
      <c r="D68" s="9" t="s">
        <v>94</v>
      </c>
      <c r="E68" s="10" t="s">
        <v>95</v>
      </c>
    </row>
    <row r="69" spans="1:5" x14ac:dyDescent="0.2">
      <c r="A69" s="3" t="s">
        <v>454</v>
      </c>
      <c r="B69" s="18" t="s">
        <v>92</v>
      </c>
      <c r="C69" s="9" t="s">
        <v>93</v>
      </c>
      <c r="D69" s="9" t="s">
        <v>94</v>
      </c>
      <c r="E69" s="10" t="s">
        <v>95</v>
      </c>
    </row>
    <row r="70" spans="1:5" x14ac:dyDescent="0.2">
      <c r="A70" s="3" t="s">
        <v>455</v>
      </c>
      <c r="B70" s="18" t="s">
        <v>92</v>
      </c>
      <c r="C70" s="9" t="s">
        <v>93</v>
      </c>
      <c r="D70" s="9" t="s">
        <v>94</v>
      </c>
      <c r="E70" s="10" t="s">
        <v>95</v>
      </c>
    </row>
    <row r="71" spans="1:5" x14ac:dyDescent="0.2">
      <c r="A71" s="3" t="s">
        <v>456</v>
      </c>
      <c r="B71" s="18" t="s">
        <v>92</v>
      </c>
      <c r="C71" s="9" t="s">
        <v>93</v>
      </c>
      <c r="D71" s="9" t="s">
        <v>94</v>
      </c>
      <c r="E71" s="10" t="s">
        <v>95</v>
      </c>
    </row>
    <row r="72" spans="1:5" x14ac:dyDescent="0.2">
      <c r="A72" s="3" t="s">
        <v>457</v>
      </c>
      <c r="B72" s="18" t="s">
        <v>92</v>
      </c>
      <c r="C72" s="9" t="s">
        <v>93</v>
      </c>
      <c r="D72" s="9" t="s">
        <v>94</v>
      </c>
      <c r="E72" s="10" t="s">
        <v>95</v>
      </c>
    </row>
    <row r="73" spans="1:5" x14ac:dyDescent="0.2">
      <c r="A73" s="3" t="s">
        <v>458</v>
      </c>
      <c r="B73" s="18" t="s">
        <v>92</v>
      </c>
      <c r="C73" s="9" t="s">
        <v>93</v>
      </c>
      <c r="D73" s="9" t="s">
        <v>94</v>
      </c>
      <c r="E73" s="10" t="s">
        <v>95</v>
      </c>
    </row>
    <row r="74" spans="1:5" x14ac:dyDescent="0.2">
      <c r="A74" s="3" t="s">
        <v>459</v>
      </c>
      <c r="B74" s="18" t="s">
        <v>92</v>
      </c>
      <c r="C74" s="9" t="s">
        <v>93</v>
      </c>
      <c r="D74" s="9" t="s">
        <v>94</v>
      </c>
      <c r="E74" s="10" t="s">
        <v>95</v>
      </c>
    </row>
    <row r="75" spans="1:5" x14ac:dyDescent="0.2">
      <c r="A75" s="3" t="s">
        <v>460</v>
      </c>
      <c r="B75" s="18" t="s">
        <v>92</v>
      </c>
      <c r="C75" s="9" t="s">
        <v>93</v>
      </c>
      <c r="D75" s="9" t="s">
        <v>94</v>
      </c>
      <c r="E75" s="10" t="s">
        <v>95</v>
      </c>
    </row>
    <row r="76" spans="1:5" x14ac:dyDescent="0.2">
      <c r="A76" s="3" t="s">
        <v>461</v>
      </c>
      <c r="B76" s="18" t="s">
        <v>92</v>
      </c>
      <c r="C76" s="9" t="s">
        <v>93</v>
      </c>
      <c r="D76" s="9" t="s">
        <v>94</v>
      </c>
      <c r="E76" s="10" t="s">
        <v>95</v>
      </c>
    </row>
    <row r="77" spans="1:5" x14ac:dyDescent="0.2">
      <c r="A77" s="23" t="s">
        <v>125</v>
      </c>
      <c r="B77" s="18" t="s">
        <v>92</v>
      </c>
      <c r="C77" s="9" t="s">
        <v>93</v>
      </c>
      <c r="D77" s="9" t="s">
        <v>94</v>
      </c>
      <c r="E77" s="10" t="s">
        <v>95</v>
      </c>
    </row>
    <row r="78" spans="1:5" x14ac:dyDescent="0.2">
      <c r="A78" s="23" t="s">
        <v>126</v>
      </c>
      <c r="B78" s="18" t="s">
        <v>92</v>
      </c>
      <c r="C78" s="9" t="s">
        <v>93</v>
      </c>
      <c r="D78" s="9" t="s">
        <v>94</v>
      </c>
      <c r="E78" s="10" t="s">
        <v>95</v>
      </c>
    </row>
    <row r="79" spans="1:5" x14ac:dyDescent="0.2">
      <c r="A79" s="23" t="s">
        <v>127</v>
      </c>
      <c r="B79" s="18" t="s">
        <v>92</v>
      </c>
      <c r="C79" s="9" t="s">
        <v>93</v>
      </c>
      <c r="D79" s="9" t="s">
        <v>94</v>
      </c>
      <c r="E79" s="10" t="s">
        <v>95</v>
      </c>
    </row>
    <row r="80" spans="1:5" x14ac:dyDescent="0.2">
      <c r="A80" s="23" t="s">
        <v>128</v>
      </c>
      <c r="B80" s="18" t="s">
        <v>92</v>
      </c>
      <c r="C80" s="9" t="s">
        <v>93</v>
      </c>
      <c r="D80" s="9" t="s">
        <v>94</v>
      </c>
      <c r="E80" s="10" t="s">
        <v>95</v>
      </c>
    </row>
    <row r="81" spans="1:5" x14ac:dyDescent="0.2">
      <c r="A81" s="23" t="s">
        <v>129</v>
      </c>
      <c r="B81" s="18" t="s">
        <v>92</v>
      </c>
      <c r="C81" s="9" t="s">
        <v>93</v>
      </c>
      <c r="D81" s="9" t="s">
        <v>94</v>
      </c>
      <c r="E81" s="10" t="s">
        <v>95</v>
      </c>
    </row>
    <row r="82" spans="1:5" x14ac:dyDescent="0.2">
      <c r="A82" s="23" t="s">
        <v>130</v>
      </c>
      <c r="B82" s="18" t="s">
        <v>92</v>
      </c>
      <c r="C82" s="9" t="s">
        <v>93</v>
      </c>
      <c r="D82" s="9" t="s">
        <v>94</v>
      </c>
      <c r="E82" s="10" t="s">
        <v>95</v>
      </c>
    </row>
    <row r="83" spans="1:5" x14ac:dyDescent="0.2">
      <c r="A83" s="23" t="s">
        <v>131</v>
      </c>
      <c r="B83" s="18" t="s">
        <v>92</v>
      </c>
      <c r="C83" s="9" t="s">
        <v>93</v>
      </c>
      <c r="D83" s="9" t="s">
        <v>94</v>
      </c>
      <c r="E83" s="10" t="s">
        <v>95</v>
      </c>
    </row>
    <row r="84" spans="1:5" x14ac:dyDescent="0.2">
      <c r="A84" s="23" t="s">
        <v>132</v>
      </c>
      <c r="B84" s="18" t="s">
        <v>92</v>
      </c>
      <c r="C84" s="9" t="s">
        <v>93</v>
      </c>
      <c r="D84" s="9" t="s">
        <v>94</v>
      </c>
      <c r="E84" s="10" t="s">
        <v>95</v>
      </c>
    </row>
    <row r="85" spans="1:5" x14ac:dyDescent="0.2">
      <c r="A85" s="23" t="s">
        <v>133</v>
      </c>
      <c r="B85" s="18" t="s">
        <v>92</v>
      </c>
      <c r="C85" s="9" t="s">
        <v>93</v>
      </c>
      <c r="D85" s="9" t="s">
        <v>94</v>
      </c>
      <c r="E85" s="10" t="s">
        <v>95</v>
      </c>
    </row>
    <row r="86" spans="1:5" x14ac:dyDescent="0.2">
      <c r="A86" s="23" t="s">
        <v>134</v>
      </c>
      <c r="B86" s="18" t="s">
        <v>92</v>
      </c>
      <c r="C86" s="9" t="s">
        <v>93</v>
      </c>
      <c r="D86" s="9" t="s">
        <v>94</v>
      </c>
      <c r="E86" s="10" t="s">
        <v>95</v>
      </c>
    </row>
    <row r="87" spans="1:5" x14ac:dyDescent="0.2">
      <c r="A87" s="23" t="s">
        <v>135</v>
      </c>
      <c r="B87" s="18" t="s">
        <v>92</v>
      </c>
      <c r="C87" s="9" t="s">
        <v>93</v>
      </c>
      <c r="D87" s="9" t="s">
        <v>94</v>
      </c>
      <c r="E87" s="10" t="s">
        <v>95</v>
      </c>
    </row>
    <row r="88" spans="1:5" x14ac:dyDescent="0.2">
      <c r="A88" s="23" t="s">
        <v>136</v>
      </c>
      <c r="B88" s="18" t="s">
        <v>92</v>
      </c>
      <c r="C88" s="9" t="s">
        <v>93</v>
      </c>
      <c r="D88" s="9" t="s">
        <v>94</v>
      </c>
      <c r="E88" s="10" t="s">
        <v>95</v>
      </c>
    </row>
    <row r="89" spans="1:5" x14ac:dyDescent="0.2">
      <c r="A89" s="23" t="s">
        <v>137</v>
      </c>
      <c r="B89" s="18" t="s">
        <v>92</v>
      </c>
      <c r="C89" s="9" t="s">
        <v>93</v>
      </c>
      <c r="D89" s="9" t="s">
        <v>94</v>
      </c>
      <c r="E89" s="10" t="s">
        <v>95</v>
      </c>
    </row>
    <row r="90" spans="1:5" x14ac:dyDescent="0.2">
      <c r="A90" s="23" t="s">
        <v>138</v>
      </c>
      <c r="B90" s="18" t="s">
        <v>92</v>
      </c>
      <c r="C90" s="9" t="s">
        <v>93</v>
      </c>
      <c r="D90" s="9" t="s">
        <v>94</v>
      </c>
      <c r="E90" s="10" t="s">
        <v>95</v>
      </c>
    </row>
    <row r="91" spans="1:5" x14ac:dyDescent="0.2">
      <c r="A91" s="23" t="s">
        <v>139</v>
      </c>
      <c r="B91" s="18" t="s">
        <v>92</v>
      </c>
      <c r="C91" s="9" t="s">
        <v>93</v>
      </c>
      <c r="D91" s="9" t="s">
        <v>94</v>
      </c>
      <c r="E91" s="10" t="s">
        <v>95</v>
      </c>
    </row>
    <row r="92" spans="1:5" x14ac:dyDescent="0.2">
      <c r="A92" s="23" t="s">
        <v>140</v>
      </c>
      <c r="B92" s="18" t="s">
        <v>92</v>
      </c>
      <c r="C92" s="9" t="s">
        <v>93</v>
      </c>
      <c r="D92" s="9" t="s">
        <v>94</v>
      </c>
      <c r="E92" s="10" t="s">
        <v>95</v>
      </c>
    </row>
    <row r="93" spans="1:5" x14ac:dyDescent="0.2">
      <c r="A93" s="23" t="s">
        <v>141</v>
      </c>
      <c r="B93" s="18" t="s">
        <v>92</v>
      </c>
      <c r="C93" s="9" t="s">
        <v>93</v>
      </c>
      <c r="D93" s="9" t="s">
        <v>94</v>
      </c>
      <c r="E93" s="10" t="s">
        <v>95</v>
      </c>
    </row>
    <row r="94" spans="1:5" x14ac:dyDescent="0.2">
      <c r="A94" s="23" t="s">
        <v>142</v>
      </c>
      <c r="B94" s="18" t="s">
        <v>92</v>
      </c>
      <c r="C94" s="9" t="s">
        <v>93</v>
      </c>
      <c r="D94" s="9" t="s">
        <v>94</v>
      </c>
      <c r="E94" s="10" t="s">
        <v>95</v>
      </c>
    </row>
    <row r="95" spans="1:5" x14ac:dyDescent="0.2">
      <c r="A95" s="23" t="s">
        <v>143</v>
      </c>
      <c r="B95" s="18" t="s">
        <v>92</v>
      </c>
      <c r="C95" s="9" t="s">
        <v>93</v>
      </c>
      <c r="D95" s="9" t="s">
        <v>94</v>
      </c>
      <c r="E95" s="10" t="s">
        <v>95</v>
      </c>
    </row>
    <row r="96" spans="1:5" x14ac:dyDescent="0.2">
      <c r="A96" s="23" t="s">
        <v>144</v>
      </c>
      <c r="B96" s="18" t="s">
        <v>92</v>
      </c>
      <c r="C96" s="9" t="s">
        <v>93</v>
      </c>
      <c r="D96" s="9" t="s">
        <v>94</v>
      </c>
      <c r="E96" s="10" t="s">
        <v>95</v>
      </c>
    </row>
    <row r="97" spans="1:5" x14ac:dyDescent="0.2">
      <c r="A97" s="24" t="s">
        <v>399</v>
      </c>
      <c r="B97" s="8" t="s">
        <v>92</v>
      </c>
      <c r="C97" s="9" t="s">
        <v>93</v>
      </c>
      <c r="D97" s="9" t="s">
        <v>94</v>
      </c>
      <c r="E97" s="10" t="s">
        <v>95</v>
      </c>
    </row>
    <row r="98" spans="1:5" ht="13.5" thickBot="1" x14ac:dyDescent="0.25">
      <c r="A98" s="25" t="s">
        <v>400</v>
      </c>
      <c r="B98" s="11" t="s">
        <v>92</v>
      </c>
      <c r="C98" s="12" t="s">
        <v>93</v>
      </c>
      <c r="D98" s="12" t="s">
        <v>94</v>
      </c>
      <c r="E98" s="13" t="s">
        <v>95</v>
      </c>
    </row>
  </sheetData>
  <phoneticPr fontId="0" type="noConversion"/>
  <pageMargins left="0.75" right="0.75" top="1" bottom="1" header="0.5" footer="0.5"/>
  <pageSetup orientation="portrait"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4:L43"/>
  <sheetViews>
    <sheetView workbookViewId="0">
      <selection activeCell="D15" sqref="D15"/>
    </sheetView>
  </sheetViews>
  <sheetFormatPr defaultRowHeight="12.75" x14ac:dyDescent="0.2"/>
  <sheetData>
    <row r="4" spans="2:12" x14ac:dyDescent="0.2">
      <c r="B4" t="s">
        <v>874</v>
      </c>
      <c r="G4" s="1" t="s">
        <v>964</v>
      </c>
      <c r="H4" s="1" t="s">
        <v>924</v>
      </c>
      <c r="I4" t="s">
        <v>946</v>
      </c>
      <c r="L4">
        <v>122870</v>
      </c>
    </row>
    <row r="5" spans="2:12" x14ac:dyDescent="0.2">
      <c r="B5" t="s">
        <v>875</v>
      </c>
      <c r="G5" s="5" t="str">
        <f>DEC2HEX(HEX2DEC(G4)+4)</f>
        <v>189874</v>
      </c>
      <c r="H5" s="1" t="s">
        <v>925</v>
      </c>
      <c r="I5" t="s">
        <v>947</v>
      </c>
    </row>
    <row r="6" spans="2:12" x14ac:dyDescent="0.2">
      <c r="B6" t="s">
        <v>876</v>
      </c>
      <c r="D6" t="s">
        <v>877</v>
      </c>
      <c r="G6" s="5" t="str">
        <f t="shared" ref="G6:G43" si="0">DEC2HEX(HEX2DEC(G5)+4)</f>
        <v>189878</v>
      </c>
      <c r="H6" s="1" t="s">
        <v>926</v>
      </c>
      <c r="I6" t="s">
        <v>948</v>
      </c>
    </row>
    <row r="7" spans="2:12" x14ac:dyDescent="0.2">
      <c r="B7" t="s">
        <v>878</v>
      </c>
      <c r="G7" s="5" t="str">
        <f t="shared" si="0"/>
        <v>18987C</v>
      </c>
      <c r="H7" s="1" t="s">
        <v>927</v>
      </c>
      <c r="I7" t="s">
        <v>945</v>
      </c>
    </row>
    <row r="8" spans="2:12" x14ac:dyDescent="0.2">
      <c r="B8" t="s">
        <v>879</v>
      </c>
      <c r="G8" s="5" t="str">
        <f t="shared" si="0"/>
        <v>189880</v>
      </c>
      <c r="H8" s="1" t="s">
        <v>928</v>
      </c>
      <c r="I8" t="s">
        <v>949</v>
      </c>
    </row>
    <row r="9" spans="2:12" x14ac:dyDescent="0.2">
      <c r="B9" t="s">
        <v>880</v>
      </c>
      <c r="G9" s="5" t="str">
        <f t="shared" si="0"/>
        <v>189884</v>
      </c>
      <c r="H9" s="1" t="s">
        <v>927</v>
      </c>
      <c r="I9" t="s">
        <v>945</v>
      </c>
    </row>
    <row r="10" spans="2:12" x14ac:dyDescent="0.2">
      <c r="B10" t="s">
        <v>881</v>
      </c>
      <c r="D10" t="s">
        <v>882</v>
      </c>
      <c r="G10" s="5" t="str">
        <f t="shared" si="0"/>
        <v>189888</v>
      </c>
      <c r="H10" s="1" t="s">
        <v>929</v>
      </c>
      <c r="I10" t="s">
        <v>950</v>
      </c>
    </row>
    <row r="11" spans="2:12" x14ac:dyDescent="0.2">
      <c r="B11" t="s">
        <v>883</v>
      </c>
      <c r="G11" s="5" t="str">
        <f t="shared" si="0"/>
        <v>18988C</v>
      </c>
      <c r="H11" s="1" t="s">
        <v>927</v>
      </c>
      <c r="I11" t="s">
        <v>945</v>
      </c>
    </row>
    <row r="12" spans="2:12" x14ac:dyDescent="0.2">
      <c r="B12" t="s">
        <v>884</v>
      </c>
      <c r="D12" t="s">
        <v>885</v>
      </c>
      <c r="G12" s="5" t="str">
        <f t="shared" si="0"/>
        <v>189890</v>
      </c>
      <c r="H12" s="1" t="s">
        <v>930</v>
      </c>
      <c r="I12" t="s">
        <v>951</v>
      </c>
    </row>
    <row r="13" spans="2:12" x14ac:dyDescent="0.2">
      <c r="B13" t="s">
        <v>886</v>
      </c>
      <c r="G13" s="5" t="str">
        <f t="shared" si="0"/>
        <v>189894</v>
      </c>
      <c r="H13" s="1" t="s">
        <v>927</v>
      </c>
      <c r="I13" t="s">
        <v>945</v>
      </c>
    </row>
    <row r="14" spans="2:12" x14ac:dyDescent="0.2">
      <c r="B14" t="s">
        <v>887</v>
      </c>
      <c r="D14" t="s">
        <v>888</v>
      </c>
      <c r="G14" s="5" t="str">
        <f t="shared" si="0"/>
        <v>189898</v>
      </c>
      <c r="H14" s="1" t="s">
        <v>931</v>
      </c>
      <c r="I14" t="s">
        <v>952</v>
      </c>
    </row>
    <row r="15" spans="2:12" x14ac:dyDescent="0.2">
      <c r="B15" t="s">
        <v>889</v>
      </c>
      <c r="G15" s="5" t="str">
        <f t="shared" si="0"/>
        <v>18989C</v>
      </c>
      <c r="H15" s="1" t="s">
        <v>932</v>
      </c>
      <c r="I15" t="s">
        <v>953</v>
      </c>
    </row>
    <row r="16" spans="2:12" x14ac:dyDescent="0.2">
      <c r="B16" t="s">
        <v>890</v>
      </c>
      <c r="D16" t="s">
        <v>891</v>
      </c>
      <c r="G16" s="5" t="str">
        <f t="shared" si="0"/>
        <v>1898A0</v>
      </c>
      <c r="H16" s="1" t="s">
        <v>927</v>
      </c>
      <c r="I16" t="s">
        <v>945</v>
      </c>
    </row>
    <row r="17" spans="2:9" x14ac:dyDescent="0.2">
      <c r="B17" t="s">
        <v>892</v>
      </c>
      <c r="G17" s="5" t="str">
        <f t="shared" si="0"/>
        <v>1898A4</v>
      </c>
      <c r="H17" s="1" t="s">
        <v>933</v>
      </c>
      <c r="I17" t="s">
        <v>954</v>
      </c>
    </row>
    <row r="18" spans="2:9" x14ac:dyDescent="0.2">
      <c r="B18" t="s">
        <v>893</v>
      </c>
      <c r="D18" t="s">
        <v>894</v>
      </c>
      <c r="G18" s="5" t="str">
        <f t="shared" si="0"/>
        <v>1898A8</v>
      </c>
      <c r="H18" s="1" t="s">
        <v>927</v>
      </c>
      <c r="I18" t="s">
        <v>945</v>
      </c>
    </row>
    <row r="19" spans="2:9" x14ac:dyDescent="0.2">
      <c r="B19" t="s">
        <v>895</v>
      </c>
      <c r="G19" s="5" t="str">
        <f t="shared" si="0"/>
        <v>1898AC</v>
      </c>
      <c r="H19" s="1" t="s">
        <v>934</v>
      </c>
      <c r="I19" t="str">
        <f>"beq r2,r0,0x00"&amp;G36</f>
        <v>beq r2,r0,0x001898F0</v>
      </c>
    </row>
    <row r="20" spans="2:9" x14ac:dyDescent="0.2">
      <c r="B20" t="s">
        <v>896</v>
      </c>
      <c r="D20" t="s">
        <v>873</v>
      </c>
      <c r="G20" s="5" t="str">
        <f t="shared" si="0"/>
        <v>1898B0</v>
      </c>
      <c r="H20" s="1" t="s">
        <v>927</v>
      </c>
      <c r="I20" t="s">
        <v>945</v>
      </c>
    </row>
    <row r="21" spans="2:9" x14ac:dyDescent="0.2">
      <c r="B21" t="s">
        <v>897</v>
      </c>
      <c r="G21" s="5" t="str">
        <f t="shared" si="0"/>
        <v>1898B4</v>
      </c>
      <c r="H21" s="1" t="s">
        <v>931</v>
      </c>
      <c r="I21" t="s">
        <v>952</v>
      </c>
    </row>
    <row r="22" spans="2:9" x14ac:dyDescent="0.2">
      <c r="B22" t="s">
        <v>898</v>
      </c>
      <c r="D22" t="s">
        <v>899</v>
      </c>
      <c r="G22" s="5" t="str">
        <f t="shared" si="0"/>
        <v>1898B8</v>
      </c>
      <c r="H22" s="1" t="s">
        <v>935</v>
      </c>
      <c r="I22" t="s">
        <v>955</v>
      </c>
    </row>
    <row r="23" spans="2:9" x14ac:dyDescent="0.2">
      <c r="B23" t="s">
        <v>900</v>
      </c>
      <c r="G23" s="5" t="str">
        <f t="shared" si="0"/>
        <v>1898BC</v>
      </c>
      <c r="H23" s="1" t="s">
        <v>927</v>
      </c>
      <c r="I23" t="s">
        <v>945</v>
      </c>
    </row>
    <row r="24" spans="2:9" x14ac:dyDescent="0.2">
      <c r="B24" t="s">
        <v>901</v>
      </c>
      <c r="D24" t="s">
        <v>902</v>
      </c>
      <c r="G24" s="5" t="str">
        <f t="shared" si="0"/>
        <v>1898C0</v>
      </c>
      <c r="H24" s="1" t="s">
        <v>927</v>
      </c>
      <c r="I24" t="s">
        <v>945</v>
      </c>
    </row>
    <row r="25" spans="2:9" x14ac:dyDescent="0.2">
      <c r="B25" t="s">
        <v>903</v>
      </c>
      <c r="G25" s="5" t="str">
        <f t="shared" si="0"/>
        <v>1898C4</v>
      </c>
      <c r="H25" s="1" t="s">
        <v>927</v>
      </c>
      <c r="I25" t="s">
        <v>945</v>
      </c>
    </row>
    <row r="26" spans="2:9" x14ac:dyDescent="0.2">
      <c r="B26" t="s">
        <v>904</v>
      </c>
      <c r="G26" s="5" t="str">
        <f t="shared" si="0"/>
        <v>1898C8</v>
      </c>
      <c r="H26" s="1" t="s">
        <v>936</v>
      </c>
      <c r="I26" t="s">
        <v>956</v>
      </c>
    </row>
    <row r="27" spans="2:9" x14ac:dyDescent="0.2">
      <c r="B27" t="s">
        <v>905</v>
      </c>
      <c r="G27" s="5" t="str">
        <f t="shared" si="0"/>
        <v>1898CC</v>
      </c>
      <c r="H27" s="1" t="s">
        <v>937</v>
      </c>
      <c r="I27" t="s">
        <v>957</v>
      </c>
    </row>
    <row r="28" spans="2:9" x14ac:dyDescent="0.2">
      <c r="B28" t="s">
        <v>906</v>
      </c>
      <c r="G28" s="5" t="str">
        <f t="shared" si="0"/>
        <v>1898D0</v>
      </c>
      <c r="H28" s="1" t="s">
        <v>938</v>
      </c>
      <c r="I28" t="str">
        <f>"bne r2,r0,0x00"&amp;G34</f>
        <v>bne r2,r0,0x001898E8</v>
      </c>
    </row>
    <row r="29" spans="2:9" x14ac:dyDescent="0.2">
      <c r="B29" t="s">
        <v>907</v>
      </c>
      <c r="G29" s="5" t="str">
        <f t="shared" si="0"/>
        <v>1898D4</v>
      </c>
      <c r="H29" s="1" t="s">
        <v>927</v>
      </c>
      <c r="I29" t="s">
        <v>945</v>
      </c>
    </row>
    <row r="30" spans="2:9" x14ac:dyDescent="0.2">
      <c r="B30" t="s">
        <v>908</v>
      </c>
      <c r="G30" s="5" t="str">
        <f t="shared" si="0"/>
        <v>1898D8</v>
      </c>
      <c r="H30" s="1" t="s">
        <v>939</v>
      </c>
      <c r="I30" t="s">
        <v>958</v>
      </c>
    </row>
    <row r="31" spans="2:9" x14ac:dyDescent="0.2">
      <c r="B31" t="s">
        <v>909</v>
      </c>
      <c r="G31" s="5" t="str">
        <f t="shared" si="0"/>
        <v>1898DC</v>
      </c>
      <c r="H31" s="1" t="s">
        <v>927</v>
      </c>
      <c r="I31" t="s">
        <v>945</v>
      </c>
    </row>
    <row r="32" spans="2:9" x14ac:dyDescent="0.2">
      <c r="B32" t="s">
        <v>910</v>
      </c>
      <c r="G32" s="5" t="str">
        <f t="shared" si="0"/>
        <v>1898E0</v>
      </c>
      <c r="H32" s="1" t="s">
        <v>940</v>
      </c>
      <c r="I32" t="s">
        <v>959</v>
      </c>
    </row>
    <row r="33" spans="2:9" x14ac:dyDescent="0.2">
      <c r="B33" t="s">
        <v>911</v>
      </c>
      <c r="G33" s="5" t="str">
        <f t="shared" si="0"/>
        <v>1898E4</v>
      </c>
      <c r="H33" s="1" t="s">
        <v>927</v>
      </c>
      <c r="I33" t="s">
        <v>945</v>
      </c>
    </row>
    <row r="34" spans="2:9" x14ac:dyDescent="0.2">
      <c r="B34" t="s">
        <v>912</v>
      </c>
      <c r="G34" s="5" t="str">
        <f t="shared" si="0"/>
        <v>1898E8</v>
      </c>
      <c r="H34" s="1" t="s">
        <v>941</v>
      </c>
      <c r="I34" t="s">
        <v>960</v>
      </c>
    </row>
    <row r="35" spans="2:9" x14ac:dyDescent="0.2">
      <c r="B35" t="s">
        <v>913</v>
      </c>
      <c r="G35" s="5" t="str">
        <f t="shared" si="0"/>
        <v>1898EC</v>
      </c>
      <c r="H35" s="1" t="s">
        <v>927</v>
      </c>
      <c r="I35" t="s">
        <v>945</v>
      </c>
    </row>
    <row r="36" spans="2:9" x14ac:dyDescent="0.2">
      <c r="B36" t="s">
        <v>914</v>
      </c>
      <c r="C36" t="s">
        <v>915</v>
      </c>
      <c r="G36" s="5" t="str">
        <f t="shared" si="0"/>
        <v>1898F0</v>
      </c>
      <c r="H36" s="1" t="s">
        <v>942</v>
      </c>
      <c r="I36" t="s">
        <v>961</v>
      </c>
    </row>
    <row r="37" spans="2:9" x14ac:dyDescent="0.2">
      <c r="B37" t="s">
        <v>916</v>
      </c>
      <c r="G37" s="5" t="str">
        <f t="shared" si="0"/>
        <v>1898F4</v>
      </c>
      <c r="H37" s="1" t="s">
        <v>943</v>
      </c>
      <c r="I37" t="s">
        <v>963</v>
      </c>
    </row>
    <row r="38" spans="2:9" x14ac:dyDescent="0.2">
      <c r="B38" t="s">
        <v>917</v>
      </c>
      <c r="D38" t="s">
        <v>918</v>
      </c>
      <c r="G38" s="5" t="str">
        <f t="shared" si="0"/>
        <v>1898F8</v>
      </c>
      <c r="H38" s="1" t="s">
        <v>944</v>
      </c>
      <c r="I38" t="s">
        <v>962</v>
      </c>
    </row>
    <row r="39" spans="2:9" x14ac:dyDescent="0.2">
      <c r="B39" t="s">
        <v>919</v>
      </c>
      <c r="G39" s="5" t="str">
        <f t="shared" si="0"/>
        <v>1898FC</v>
      </c>
      <c r="H39" s="1" t="s">
        <v>927</v>
      </c>
      <c r="I39" t="s">
        <v>945</v>
      </c>
    </row>
    <row r="40" spans="2:9" x14ac:dyDescent="0.2">
      <c r="B40" t="s">
        <v>920</v>
      </c>
      <c r="G40" s="5" t="str">
        <f t="shared" si="0"/>
        <v>189900</v>
      </c>
      <c r="H40" s="1" t="s">
        <v>927</v>
      </c>
      <c r="I40" t="s">
        <v>945</v>
      </c>
    </row>
    <row r="41" spans="2:9" x14ac:dyDescent="0.2">
      <c r="B41" t="s">
        <v>921</v>
      </c>
      <c r="G41" s="5" t="str">
        <f t="shared" si="0"/>
        <v>189904</v>
      </c>
      <c r="H41" s="1" t="s">
        <v>927</v>
      </c>
      <c r="I41" t="s">
        <v>945</v>
      </c>
    </row>
    <row r="42" spans="2:9" x14ac:dyDescent="0.2">
      <c r="B42" t="s">
        <v>922</v>
      </c>
      <c r="G42" s="5" t="str">
        <f t="shared" si="0"/>
        <v>189908</v>
      </c>
      <c r="H42" s="1" t="s">
        <v>927</v>
      </c>
      <c r="I42" t="s">
        <v>945</v>
      </c>
    </row>
    <row r="43" spans="2:9" x14ac:dyDescent="0.2">
      <c r="B43" t="s">
        <v>923</v>
      </c>
      <c r="G43" s="5" t="str">
        <f t="shared" si="0"/>
        <v>18990C</v>
      </c>
      <c r="H43" s="1" t="s">
        <v>927</v>
      </c>
      <c r="I43" t="s">
        <v>945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256"/>
  <sheetViews>
    <sheetView workbookViewId="0">
      <selection activeCell="T18" sqref="T18"/>
    </sheetView>
  </sheetViews>
  <sheetFormatPr defaultRowHeight="12.75" x14ac:dyDescent="0.2"/>
  <cols>
    <col min="1" max="1" width="3.5703125" bestFit="1" customWidth="1"/>
    <col min="2" max="2" width="4" bestFit="1" customWidth="1"/>
    <col min="3" max="3" width="12.7109375" bestFit="1" customWidth="1"/>
  </cols>
  <sheetData>
    <row r="2" spans="1:3" x14ac:dyDescent="0.2">
      <c r="A2" t="str">
        <f>DEC2HEX(B2)</f>
        <v>1</v>
      </c>
      <c r="B2">
        <v>1</v>
      </c>
      <c r="C2" t="str">
        <f>IFERROR(INDEX('Job Wheel'!$B$4:$B$43,MATCH(REPT("0",2-LEN($A2))&amp;$A2,'Job Wheel'!$C$4:$C$43,0),1),"")</f>
        <v/>
      </c>
    </row>
    <row r="3" spans="1:3" x14ac:dyDescent="0.2">
      <c r="A3" t="str">
        <f t="shared" ref="A3:A66" si="0">DEC2HEX(B3)</f>
        <v>2</v>
      </c>
      <c r="B3">
        <v>2</v>
      </c>
      <c r="C3" t="str">
        <f>IFERROR(INDEX('Job Wheel'!$B$4:$B$43,MATCH(REPT("0",2-LEN($A3))&amp;$A3,'Job Wheel'!$C$4:$C$43,0),1),"")</f>
        <v/>
      </c>
    </row>
    <row r="4" spans="1:3" x14ac:dyDescent="0.2">
      <c r="A4" t="str">
        <f t="shared" si="0"/>
        <v>3</v>
      </c>
      <c r="B4">
        <v>3</v>
      </c>
      <c r="C4" t="str">
        <f>IFERROR(INDEX('Job Wheel'!$B$4:$B$43,MATCH(REPT("0",2-LEN($A4))&amp;$A4,'Job Wheel'!$C$4:$C$43,0),1),"")</f>
        <v/>
      </c>
    </row>
    <row r="5" spans="1:3" x14ac:dyDescent="0.2">
      <c r="A5" t="str">
        <f t="shared" si="0"/>
        <v>4</v>
      </c>
      <c r="B5">
        <v>4</v>
      </c>
      <c r="C5" t="str">
        <f>IFERROR(INDEX('Job Wheel'!$B$4:$B$43,MATCH(REPT("0",2-LEN($A5))&amp;$A5,'Job Wheel'!$C$4:$C$43,0),1),"")</f>
        <v/>
      </c>
    </row>
    <row r="6" spans="1:3" x14ac:dyDescent="0.2">
      <c r="A6" t="str">
        <f t="shared" si="0"/>
        <v>5</v>
      </c>
      <c r="B6">
        <v>5</v>
      </c>
      <c r="C6" t="str">
        <f>IFERROR(INDEX('Job Wheel'!$B$4:$B$43,MATCH(REPT("0",2-LEN($A6))&amp;$A6,'Job Wheel'!$C$4:$C$43,0),1),"")</f>
        <v/>
      </c>
    </row>
    <row r="7" spans="1:3" x14ac:dyDescent="0.2">
      <c r="A7" t="str">
        <f t="shared" si="0"/>
        <v>6</v>
      </c>
      <c r="B7">
        <v>6</v>
      </c>
      <c r="C7" t="str">
        <f>IFERROR(INDEX('Job Wheel'!$B$4:$B$43,MATCH(REPT("0",2-LEN($A7))&amp;$A7,'Job Wheel'!$C$4:$C$43,0),1),"")</f>
        <v/>
      </c>
    </row>
    <row r="8" spans="1:3" x14ac:dyDescent="0.2">
      <c r="A8" t="str">
        <f t="shared" si="0"/>
        <v>7</v>
      </c>
      <c r="B8">
        <v>7</v>
      </c>
      <c r="C8" t="str">
        <f>IFERROR(INDEX('Job Wheel'!$B$4:$B$43,MATCH(REPT("0",2-LEN($A8))&amp;$A8,'Job Wheel'!$C$4:$C$43,0),1),"")</f>
        <v/>
      </c>
    </row>
    <row r="9" spans="1:3" x14ac:dyDescent="0.2">
      <c r="A9" t="str">
        <f t="shared" si="0"/>
        <v>8</v>
      </c>
      <c r="B9">
        <v>8</v>
      </c>
      <c r="C9" t="str">
        <f>IFERROR(INDEX('Job Wheel'!$B$4:$B$43,MATCH(REPT("0",2-LEN($A9))&amp;$A9,'Job Wheel'!$C$4:$C$43,0),1),"")</f>
        <v>Arc Knight (Example)</v>
      </c>
    </row>
    <row r="10" spans="1:3" x14ac:dyDescent="0.2">
      <c r="A10" t="str">
        <f t="shared" si="0"/>
        <v>9</v>
      </c>
      <c r="B10">
        <v>9</v>
      </c>
      <c r="C10" t="str">
        <f>IFERROR(INDEX('Job Wheel'!$B$4:$B$43,MATCH(REPT("0",2-LEN($A10))&amp;$A10,'Job Wheel'!$C$4:$C$43,0),1),"")</f>
        <v/>
      </c>
    </row>
    <row r="11" spans="1:3" x14ac:dyDescent="0.2">
      <c r="A11" t="str">
        <f t="shared" si="0"/>
        <v>A</v>
      </c>
      <c r="B11">
        <v>10</v>
      </c>
      <c r="C11" t="str">
        <f>IFERROR(INDEX('Job Wheel'!$B$4:$B$43,MATCH(REPT("0",2-LEN($A11))&amp;$A11,'Job Wheel'!$C$4:$C$43,0),1),"")</f>
        <v/>
      </c>
    </row>
    <row r="12" spans="1:3" x14ac:dyDescent="0.2">
      <c r="A12" t="str">
        <f t="shared" si="0"/>
        <v>B</v>
      </c>
      <c r="B12">
        <v>11</v>
      </c>
      <c r="C12" t="str">
        <f>IFERROR(INDEX('Job Wheel'!$B$4:$B$43,MATCH(REPT("0",2-LEN($A12))&amp;$A12,'Job Wheel'!$C$4:$C$43,0),1),"")</f>
        <v/>
      </c>
    </row>
    <row r="13" spans="1:3" x14ac:dyDescent="0.2">
      <c r="A13" t="str">
        <f t="shared" si="0"/>
        <v>C</v>
      </c>
      <c r="B13">
        <v>12</v>
      </c>
      <c r="C13" t="str">
        <f>IFERROR(INDEX('Job Wheel'!$B$4:$B$43,MATCH(REPT("0",2-LEN($A13))&amp;$A13,'Job Wheel'!$C$4:$C$43,0),1),"")</f>
        <v/>
      </c>
    </row>
    <row r="14" spans="1:3" x14ac:dyDescent="0.2">
      <c r="A14" t="str">
        <f t="shared" si="0"/>
        <v>D</v>
      </c>
      <c r="B14">
        <v>13</v>
      </c>
      <c r="C14" t="str">
        <f>IFERROR(INDEX('Job Wheel'!$B$4:$B$43,MATCH(REPT("0",2-LEN($A14))&amp;$A14,'Job Wheel'!$C$4:$C$43,0),1),"")</f>
        <v/>
      </c>
    </row>
    <row r="15" spans="1:3" x14ac:dyDescent="0.2">
      <c r="A15" t="str">
        <f t="shared" si="0"/>
        <v>E</v>
      </c>
      <c r="B15">
        <v>14</v>
      </c>
      <c r="C15" t="str">
        <f>IFERROR(INDEX('Job Wheel'!$B$4:$B$43,MATCH(REPT("0",2-LEN($A15))&amp;$A15,'Job Wheel'!$C$4:$C$43,0),1),"")</f>
        <v/>
      </c>
    </row>
    <row r="16" spans="1:3" x14ac:dyDescent="0.2">
      <c r="A16" t="str">
        <f t="shared" si="0"/>
        <v>F</v>
      </c>
      <c r="B16">
        <v>15</v>
      </c>
      <c r="C16" t="str">
        <f>IFERROR(INDEX('Job Wheel'!$B$4:$B$43,MATCH(REPT("0",2-LEN($A16))&amp;$A16,'Job Wheel'!$C$4:$C$43,0),1),"")</f>
        <v/>
      </c>
    </row>
    <row r="17" spans="1:3" x14ac:dyDescent="0.2">
      <c r="A17" t="str">
        <f t="shared" si="0"/>
        <v>10</v>
      </c>
      <c r="B17">
        <v>16</v>
      </c>
      <c r="C17" t="str">
        <f>IFERROR(INDEX('Job Wheel'!$B$4:$B$43,MATCH(REPT("0",2-LEN($A17))&amp;$A17,'Job Wheel'!$C$4:$C$43,0),1),"")</f>
        <v/>
      </c>
    </row>
    <row r="18" spans="1:3" x14ac:dyDescent="0.2">
      <c r="A18" t="str">
        <f t="shared" si="0"/>
        <v>11</v>
      </c>
      <c r="B18">
        <v>17</v>
      </c>
      <c r="C18" t="str">
        <f>IFERROR(INDEX('Job Wheel'!$B$4:$B$43,MATCH(REPT("0",2-LEN($A18))&amp;$A18,'Job Wheel'!$C$4:$C$43,0),1),"")</f>
        <v>Dark Knight (Example)</v>
      </c>
    </row>
    <row r="19" spans="1:3" x14ac:dyDescent="0.2">
      <c r="A19" t="str">
        <f t="shared" si="0"/>
        <v>12</v>
      </c>
      <c r="B19">
        <v>18</v>
      </c>
      <c r="C19" t="str">
        <f>IFERROR(INDEX('Job Wheel'!$B$4:$B$43,MATCH(REPT("0",2-LEN($A19))&amp;$A19,'Job Wheel'!$C$4:$C$43,0),1),"")</f>
        <v/>
      </c>
    </row>
    <row r="20" spans="1:3" x14ac:dyDescent="0.2">
      <c r="A20" t="str">
        <f t="shared" si="0"/>
        <v>13</v>
      </c>
      <c r="B20">
        <v>19</v>
      </c>
      <c r="C20" t="str">
        <f>IFERROR(INDEX('Job Wheel'!$B$4:$B$43,MATCH(REPT("0",2-LEN($A20))&amp;$A20,'Job Wheel'!$C$4:$C$43,0),1),"")</f>
        <v/>
      </c>
    </row>
    <row r="21" spans="1:3" x14ac:dyDescent="0.2">
      <c r="A21" t="str">
        <f t="shared" si="0"/>
        <v>14</v>
      </c>
      <c r="B21">
        <v>20</v>
      </c>
      <c r="C21" t="str">
        <f>IFERROR(INDEX('Job Wheel'!$B$4:$B$43,MATCH(REPT("0",2-LEN($A21))&amp;$A21,'Job Wheel'!$C$4:$C$43,0),1),"")</f>
        <v/>
      </c>
    </row>
    <row r="22" spans="1:3" x14ac:dyDescent="0.2">
      <c r="A22" t="str">
        <f t="shared" si="0"/>
        <v>15</v>
      </c>
      <c r="B22">
        <v>21</v>
      </c>
      <c r="C22">
        <f>IFERROR(INDEX('Job Wheel'!$B$4:$B$43,MATCH(REPT("0",2-LEN($A22))&amp;$A22,'Job Wheel'!$C$4:$C$43,0),1),"")</f>
        <v>0</v>
      </c>
    </row>
    <row r="23" spans="1:3" x14ac:dyDescent="0.2">
      <c r="A23" t="str">
        <f t="shared" si="0"/>
        <v>16</v>
      </c>
      <c r="B23">
        <v>22</v>
      </c>
      <c r="C23" t="str">
        <f>IFERROR(INDEX('Job Wheel'!$B$4:$B$43,MATCH(REPT("0",2-LEN($A23))&amp;$A23,'Job Wheel'!$C$4:$C$43,0),1),"")</f>
        <v/>
      </c>
    </row>
    <row r="24" spans="1:3" x14ac:dyDescent="0.2">
      <c r="A24" t="str">
        <f t="shared" si="0"/>
        <v>17</v>
      </c>
      <c r="B24">
        <v>23</v>
      </c>
      <c r="C24" t="str">
        <f>IFERROR(INDEX('Job Wheel'!$B$4:$B$43,MATCH(REPT("0",2-LEN($A24))&amp;$A24,'Job Wheel'!$C$4:$C$43,0),1),"")</f>
        <v/>
      </c>
    </row>
    <row r="25" spans="1:3" x14ac:dyDescent="0.2">
      <c r="A25" t="str">
        <f t="shared" si="0"/>
        <v>18</v>
      </c>
      <c r="B25">
        <v>24</v>
      </c>
      <c r="C25" t="str">
        <f>IFERROR(INDEX('Job Wheel'!$B$4:$B$43,MATCH(REPT("0",2-LEN($A25))&amp;$A25,'Job Wheel'!$C$4:$C$43,0),1),"")</f>
        <v/>
      </c>
    </row>
    <row r="26" spans="1:3" x14ac:dyDescent="0.2">
      <c r="A26" t="str">
        <f t="shared" si="0"/>
        <v>19</v>
      </c>
      <c r="B26">
        <v>25</v>
      </c>
      <c r="C26" t="str">
        <f>IFERROR(INDEX('Job Wheel'!$B$4:$B$43,MATCH(REPT("0",2-LEN($A26))&amp;$A26,'Job Wheel'!$C$4:$C$43,0),1),"")</f>
        <v/>
      </c>
    </row>
    <row r="27" spans="1:3" x14ac:dyDescent="0.2">
      <c r="A27" t="str">
        <f t="shared" si="0"/>
        <v>1A</v>
      </c>
      <c r="B27">
        <v>26</v>
      </c>
      <c r="C27" t="str">
        <f>IFERROR(INDEX('Job Wheel'!$B$4:$B$43,MATCH(REPT("0",2-LEN($A27))&amp;$A27,'Job Wheel'!$C$4:$C$43,0),1),"")</f>
        <v/>
      </c>
    </row>
    <row r="28" spans="1:3" x14ac:dyDescent="0.2">
      <c r="A28" t="str">
        <f t="shared" si="0"/>
        <v>1B</v>
      </c>
      <c r="B28">
        <v>27</v>
      </c>
      <c r="C28" t="str">
        <f>IFERROR(INDEX('Job Wheel'!$B$4:$B$43,MATCH(REPT("0",2-LEN($A28))&amp;$A28,'Job Wheel'!$C$4:$C$43,0),1),"")</f>
        <v/>
      </c>
    </row>
    <row r="29" spans="1:3" x14ac:dyDescent="0.2">
      <c r="A29" t="str">
        <f t="shared" si="0"/>
        <v>1C</v>
      </c>
      <c r="B29">
        <v>28</v>
      </c>
      <c r="C29" t="str">
        <f>IFERROR(INDEX('Job Wheel'!$B$4:$B$43,MATCH(REPT("0",2-LEN($A29))&amp;$A29,'Job Wheel'!$C$4:$C$43,0),1),"")</f>
        <v/>
      </c>
    </row>
    <row r="30" spans="1:3" x14ac:dyDescent="0.2">
      <c r="A30" t="str">
        <f t="shared" si="0"/>
        <v>1D</v>
      </c>
      <c r="B30">
        <v>29</v>
      </c>
      <c r="C30" t="str">
        <f>IFERROR(INDEX('Job Wheel'!$B$4:$B$43,MATCH(REPT("0",2-LEN($A30))&amp;$A30,'Job Wheel'!$C$4:$C$43,0),1),"")</f>
        <v/>
      </c>
    </row>
    <row r="31" spans="1:3" x14ac:dyDescent="0.2">
      <c r="A31" t="str">
        <f t="shared" si="0"/>
        <v>1E</v>
      </c>
      <c r="B31">
        <v>30</v>
      </c>
      <c r="C31" t="str">
        <f>IFERROR(INDEX('Job Wheel'!$B$4:$B$43,MATCH(REPT("0",2-LEN($A31))&amp;$A31,'Job Wheel'!$C$4:$C$43,0),1),"")</f>
        <v/>
      </c>
    </row>
    <row r="32" spans="1:3" x14ac:dyDescent="0.2">
      <c r="A32" t="str">
        <f t="shared" si="0"/>
        <v>1F</v>
      </c>
      <c r="B32">
        <v>31</v>
      </c>
      <c r="C32" t="str">
        <f>IFERROR(INDEX('Job Wheel'!$B$4:$B$43,MATCH(REPT("0",2-LEN($A32))&amp;$A32,'Job Wheel'!$C$4:$C$43,0),1),"")</f>
        <v/>
      </c>
    </row>
    <row r="33" spans="1:3" x14ac:dyDescent="0.2">
      <c r="A33" t="str">
        <f t="shared" si="0"/>
        <v>20</v>
      </c>
      <c r="B33">
        <v>32</v>
      </c>
      <c r="C33" t="str">
        <f>IFERROR(INDEX('Job Wheel'!$B$4:$B$43,MATCH(REPT("0",2-LEN($A33))&amp;$A33,'Job Wheel'!$C$4:$C$43,0),1),"")</f>
        <v/>
      </c>
    </row>
    <row r="34" spans="1:3" x14ac:dyDescent="0.2">
      <c r="A34" t="str">
        <f t="shared" si="0"/>
        <v>21</v>
      </c>
      <c r="B34">
        <v>33</v>
      </c>
      <c r="C34" t="str">
        <f>IFERROR(INDEX('Job Wheel'!$B$4:$B$43,MATCH(REPT("0",2-LEN($A34))&amp;$A34,'Job Wheel'!$C$4:$C$43,0),1),"")</f>
        <v/>
      </c>
    </row>
    <row r="35" spans="1:3" x14ac:dyDescent="0.2">
      <c r="A35" t="str">
        <f t="shared" si="0"/>
        <v>22</v>
      </c>
      <c r="B35">
        <v>34</v>
      </c>
      <c r="C35" t="str">
        <f>IFERROR(INDEX('Job Wheel'!$B$4:$B$43,MATCH(REPT("0",2-LEN($A35))&amp;$A35,'Job Wheel'!$C$4:$C$43,0),1),"")</f>
        <v/>
      </c>
    </row>
    <row r="36" spans="1:3" x14ac:dyDescent="0.2">
      <c r="A36" t="str">
        <f t="shared" si="0"/>
        <v>23</v>
      </c>
      <c r="B36">
        <v>35</v>
      </c>
      <c r="C36" t="str">
        <f>IFERROR(INDEX('Job Wheel'!$B$4:$B$43,MATCH(REPT("0",2-LEN($A36))&amp;$A36,'Job Wheel'!$C$4:$C$43,0),1),"")</f>
        <v/>
      </c>
    </row>
    <row r="37" spans="1:3" x14ac:dyDescent="0.2">
      <c r="A37" t="str">
        <f t="shared" si="0"/>
        <v>24</v>
      </c>
      <c r="B37">
        <v>36</v>
      </c>
      <c r="C37" t="str">
        <f>IFERROR(INDEX('Job Wheel'!$B$4:$B$43,MATCH(REPT("0",2-LEN($A37))&amp;$A37,'Job Wheel'!$C$4:$C$43,0),1),"")</f>
        <v/>
      </c>
    </row>
    <row r="38" spans="1:3" x14ac:dyDescent="0.2">
      <c r="A38" t="str">
        <f t="shared" si="0"/>
        <v>25</v>
      </c>
      <c r="B38">
        <v>37</v>
      </c>
      <c r="C38" t="str">
        <f>IFERROR(INDEX('Job Wheel'!$B$4:$B$43,MATCH(REPT("0",2-LEN($A38))&amp;$A38,'Job Wheel'!$C$4:$C$43,0),1),"")</f>
        <v/>
      </c>
    </row>
    <row r="39" spans="1:3" x14ac:dyDescent="0.2">
      <c r="A39" t="str">
        <f t="shared" si="0"/>
        <v>26</v>
      </c>
      <c r="B39">
        <v>38</v>
      </c>
      <c r="C39" t="str">
        <f>IFERROR(INDEX('Job Wheel'!$B$4:$B$43,MATCH(REPT("0",2-LEN($A39))&amp;$A39,'Job Wheel'!$C$4:$C$43,0),1),"")</f>
        <v/>
      </c>
    </row>
    <row r="40" spans="1:3" x14ac:dyDescent="0.2">
      <c r="A40" t="str">
        <f t="shared" si="0"/>
        <v>27</v>
      </c>
      <c r="B40">
        <v>39</v>
      </c>
      <c r="C40" t="str">
        <f>IFERROR(INDEX('Job Wheel'!$B$4:$B$43,MATCH(REPT("0",2-LEN($A40))&amp;$A40,'Job Wheel'!$C$4:$C$43,0),1),"")</f>
        <v/>
      </c>
    </row>
    <row r="41" spans="1:3" x14ac:dyDescent="0.2">
      <c r="A41" t="str">
        <f t="shared" si="0"/>
        <v>28</v>
      </c>
      <c r="B41">
        <v>40</v>
      </c>
      <c r="C41" t="str">
        <f>IFERROR(INDEX('Job Wheel'!$B$4:$B$43,MATCH(REPT("0",2-LEN($A41))&amp;$A41,'Job Wheel'!$C$4:$C$43,0),1),"")</f>
        <v/>
      </c>
    </row>
    <row r="42" spans="1:3" x14ac:dyDescent="0.2">
      <c r="A42" t="str">
        <f t="shared" si="0"/>
        <v>29</v>
      </c>
      <c r="B42">
        <v>41</v>
      </c>
      <c r="C42" t="str">
        <f>IFERROR(INDEX('Job Wheel'!$B$4:$B$43,MATCH(REPT("0",2-LEN($A42))&amp;$A42,'Job Wheel'!$C$4:$C$43,0),1),"")</f>
        <v/>
      </c>
    </row>
    <row r="43" spans="1:3" x14ac:dyDescent="0.2">
      <c r="A43" t="str">
        <f t="shared" si="0"/>
        <v>2A</v>
      </c>
      <c r="B43">
        <v>42</v>
      </c>
      <c r="C43" t="str">
        <f>IFERROR(INDEX('Job Wheel'!$B$4:$B$43,MATCH(REPT("0",2-LEN($A43))&amp;$A43,'Job Wheel'!$C$4:$C$43,0),1),"")</f>
        <v/>
      </c>
    </row>
    <row r="44" spans="1:3" x14ac:dyDescent="0.2">
      <c r="A44" t="str">
        <f t="shared" si="0"/>
        <v>2B</v>
      </c>
      <c r="B44">
        <v>43</v>
      </c>
      <c r="C44" t="str">
        <f>IFERROR(INDEX('Job Wheel'!$B$4:$B$43,MATCH(REPT("0",2-LEN($A44))&amp;$A44,'Job Wheel'!$C$4:$C$43,0),1),"")</f>
        <v/>
      </c>
    </row>
    <row r="45" spans="1:3" x14ac:dyDescent="0.2">
      <c r="A45" t="str">
        <f t="shared" si="0"/>
        <v>2C</v>
      </c>
      <c r="B45">
        <v>44</v>
      </c>
      <c r="C45" t="str">
        <f>IFERROR(INDEX('Job Wheel'!$B$4:$B$43,MATCH(REPT("0",2-LEN($A45))&amp;$A45,'Job Wheel'!$C$4:$C$43,0),1),"")</f>
        <v/>
      </c>
    </row>
    <row r="46" spans="1:3" x14ac:dyDescent="0.2">
      <c r="A46" t="str">
        <f t="shared" si="0"/>
        <v>2D</v>
      </c>
      <c r="B46">
        <v>45</v>
      </c>
      <c r="C46" t="str">
        <f>IFERROR(INDEX('Job Wheel'!$B$4:$B$43,MATCH(REPT("0",2-LEN($A46))&amp;$A46,'Job Wheel'!$C$4:$C$43,0),1),"")</f>
        <v/>
      </c>
    </row>
    <row r="47" spans="1:3" x14ac:dyDescent="0.2">
      <c r="A47" t="str">
        <f t="shared" si="0"/>
        <v>2E</v>
      </c>
      <c r="B47">
        <v>46</v>
      </c>
      <c r="C47" t="str">
        <f>IFERROR(INDEX('Job Wheel'!$B$4:$B$43,MATCH(REPT("0",2-LEN($A47))&amp;$A47,'Job Wheel'!$C$4:$C$43,0),1),"")</f>
        <v/>
      </c>
    </row>
    <row r="48" spans="1:3" x14ac:dyDescent="0.2">
      <c r="A48" t="str">
        <f t="shared" si="0"/>
        <v>2F</v>
      </c>
      <c r="B48">
        <v>47</v>
      </c>
      <c r="C48" t="str">
        <f>IFERROR(INDEX('Job Wheel'!$B$4:$B$43,MATCH(REPT("0",2-LEN($A48))&amp;$A48,'Job Wheel'!$C$4:$C$43,0),1),"")</f>
        <v/>
      </c>
    </row>
    <row r="49" spans="1:3" x14ac:dyDescent="0.2">
      <c r="A49" t="str">
        <f t="shared" si="0"/>
        <v>30</v>
      </c>
      <c r="B49">
        <v>48</v>
      </c>
      <c r="C49" t="str">
        <f>IFERROR(INDEX('Job Wheel'!$B$4:$B$43,MATCH(REPT("0",2-LEN($A49))&amp;$A49,'Job Wheel'!$C$4:$C$43,0),1),"")</f>
        <v/>
      </c>
    </row>
    <row r="50" spans="1:3" x14ac:dyDescent="0.2">
      <c r="A50" t="str">
        <f t="shared" si="0"/>
        <v>31</v>
      </c>
      <c r="B50">
        <v>49</v>
      </c>
      <c r="C50" t="str">
        <f>IFERROR(INDEX('Job Wheel'!$B$4:$B$43,MATCH(REPT("0",2-LEN($A50))&amp;$A50,'Job Wheel'!$C$4:$C$43,0),1),"")</f>
        <v/>
      </c>
    </row>
    <row r="51" spans="1:3" x14ac:dyDescent="0.2">
      <c r="A51" t="str">
        <f t="shared" si="0"/>
        <v>32</v>
      </c>
      <c r="B51">
        <v>50</v>
      </c>
      <c r="C51" t="str">
        <f>IFERROR(INDEX('Job Wheel'!$B$4:$B$43,MATCH(REPT("0",2-LEN($A51))&amp;$A51,'Job Wheel'!$C$4:$C$43,0),1),"")</f>
        <v/>
      </c>
    </row>
    <row r="52" spans="1:3" x14ac:dyDescent="0.2">
      <c r="A52" t="str">
        <f t="shared" si="0"/>
        <v>33</v>
      </c>
      <c r="B52">
        <v>51</v>
      </c>
      <c r="C52" t="str">
        <f>IFERROR(INDEX('Job Wheel'!$B$4:$B$43,MATCH(REPT("0",2-LEN($A52))&amp;$A52,'Job Wheel'!$C$4:$C$43,0),1),"")</f>
        <v/>
      </c>
    </row>
    <row r="53" spans="1:3" x14ac:dyDescent="0.2">
      <c r="A53" t="str">
        <f t="shared" si="0"/>
        <v>34</v>
      </c>
      <c r="B53">
        <v>52</v>
      </c>
      <c r="C53" t="str">
        <f>IFERROR(INDEX('Job Wheel'!$B$4:$B$43,MATCH(REPT("0",2-LEN($A53))&amp;$A53,'Job Wheel'!$C$4:$C$43,0),1),"")</f>
        <v/>
      </c>
    </row>
    <row r="54" spans="1:3" x14ac:dyDescent="0.2">
      <c r="A54" t="str">
        <f t="shared" si="0"/>
        <v>35</v>
      </c>
      <c r="B54">
        <v>53</v>
      </c>
      <c r="C54" t="str">
        <f>IFERROR(INDEX('Job Wheel'!$B$4:$B$43,MATCH(REPT("0",2-LEN($A54))&amp;$A54,'Job Wheel'!$C$4:$C$43,0),1),"")</f>
        <v/>
      </c>
    </row>
    <row r="55" spans="1:3" x14ac:dyDescent="0.2">
      <c r="A55" t="str">
        <f t="shared" si="0"/>
        <v>36</v>
      </c>
      <c r="B55">
        <v>54</v>
      </c>
      <c r="C55" t="str">
        <f>IFERROR(INDEX('Job Wheel'!$B$4:$B$43,MATCH(REPT("0",2-LEN($A55))&amp;$A55,'Job Wheel'!$C$4:$C$43,0),1),"")</f>
        <v/>
      </c>
    </row>
    <row r="56" spans="1:3" x14ac:dyDescent="0.2">
      <c r="A56" t="str">
        <f t="shared" si="0"/>
        <v>37</v>
      </c>
      <c r="B56">
        <v>55</v>
      </c>
      <c r="C56" t="str">
        <f>IFERROR(INDEX('Job Wheel'!$B$4:$B$43,MATCH(REPT("0",2-LEN($A56))&amp;$A56,'Job Wheel'!$C$4:$C$43,0),1),"")</f>
        <v/>
      </c>
    </row>
    <row r="57" spans="1:3" x14ac:dyDescent="0.2">
      <c r="A57" t="str">
        <f t="shared" si="0"/>
        <v>38</v>
      </c>
      <c r="B57">
        <v>56</v>
      </c>
      <c r="C57" t="str">
        <f>IFERROR(INDEX('Job Wheel'!$B$4:$B$43,MATCH(REPT("0",2-LEN($A57))&amp;$A57,'Job Wheel'!$C$4:$C$43,0),1),"")</f>
        <v/>
      </c>
    </row>
    <row r="58" spans="1:3" x14ac:dyDescent="0.2">
      <c r="A58" t="str">
        <f t="shared" si="0"/>
        <v>39</v>
      </c>
      <c r="B58">
        <v>57</v>
      </c>
      <c r="C58" t="str">
        <f>IFERROR(INDEX('Job Wheel'!$B$4:$B$43,MATCH(REPT("0",2-LEN($A58))&amp;$A58,'Job Wheel'!$C$4:$C$43,0),1),"")</f>
        <v/>
      </c>
    </row>
    <row r="59" spans="1:3" x14ac:dyDescent="0.2">
      <c r="A59" t="str">
        <f t="shared" si="0"/>
        <v>3A</v>
      </c>
      <c r="B59">
        <v>58</v>
      </c>
      <c r="C59" t="str">
        <f>IFERROR(INDEX('Job Wheel'!$B$4:$B$43,MATCH(REPT("0",2-LEN($A59))&amp;$A59,'Job Wheel'!$C$4:$C$43,0),1),"")</f>
        <v/>
      </c>
    </row>
    <row r="60" spans="1:3" x14ac:dyDescent="0.2">
      <c r="A60" t="str">
        <f t="shared" si="0"/>
        <v>3B</v>
      </c>
      <c r="B60">
        <v>59</v>
      </c>
      <c r="C60" t="str">
        <f>IFERROR(INDEX('Job Wheel'!$B$4:$B$43,MATCH(REPT("0",2-LEN($A60))&amp;$A60,'Job Wheel'!$C$4:$C$43,0),1),"")</f>
        <v/>
      </c>
    </row>
    <row r="61" spans="1:3" x14ac:dyDescent="0.2">
      <c r="A61" t="str">
        <f t="shared" si="0"/>
        <v>3C</v>
      </c>
      <c r="B61">
        <v>60</v>
      </c>
      <c r="C61" t="str">
        <f>IFERROR(INDEX('Job Wheel'!$B$4:$B$43,MATCH(REPT("0",2-LEN($A61))&amp;$A61,'Job Wheel'!$C$4:$C$43,0),1),"")</f>
        <v/>
      </c>
    </row>
    <row r="62" spans="1:3" x14ac:dyDescent="0.2">
      <c r="A62" t="str">
        <f t="shared" si="0"/>
        <v>3D</v>
      </c>
      <c r="B62">
        <v>61</v>
      </c>
      <c r="C62" t="str">
        <f>IFERROR(INDEX('Job Wheel'!$B$4:$B$43,MATCH(REPT("0",2-LEN($A62))&amp;$A62,'Job Wheel'!$C$4:$C$43,0),1),"")</f>
        <v/>
      </c>
    </row>
    <row r="63" spans="1:3" x14ac:dyDescent="0.2">
      <c r="A63" t="str">
        <f t="shared" si="0"/>
        <v>3E</v>
      </c>
      <c r="B63">
        <v>62</v>
      </c>
      <c r="C63" t="str">
        <f>IFERROR(INDEX('Job Wheel'!$B$4:$B$43,MATCH(REPT("0",2-LEN($A63))&amp;$A63,'Job Wheel'!$C$4:$C$43,0),1),"")</f>
        <v/>
      </c>
    </row>
    <row r="64" spans="1:3" x14ac:dyDescent="0.2">
      <c r="A64" t="str">
        <f t="shared" si="0"/>
        <v>3F</v>
      </c>
      <c r="B64">
        <v>63</v>
      </c>
      <c r="C64" t="str">
        <f>IFERROR(INDEX('Job Wheel'!$B$4:$B$43,MATCH(REPT("0",2-LEN($A64))&amp;$A64,'Job Wheel'!$C$4:$C$43,0),1),"")</f>
        <v/>
      </c>
    </row>
    <row r="65" spans="1:3" x14ac:dyDescent="0.2">
      <c r="A65" t="str">
        <f t="shared" si="0"/>
        <v>40</v>
      </c>
      <c r="B65">
        <v>64</v>
      </c>
      <c r="C65" t="str">
        <f>IFERROR(INDEX('Job Wheel'!$B$4:$B$43,MATCH(REPT("0",2-LEN($A65))&amp;$A65,'Job Wheel'!$C$4:$C$43,0),1),"")</f>
        <v/>
      </c>
    </row>
    <row r="66" spans="1:3" x14ac:dyDescent="0.2">
      <c r="A66" t="str">
        <f t="shared" si="0"/>
        <v>41</v>
      </c>
      <c r="B66">
        <v>65</v>
      </c>
      <c r="C66" t="str">
        <f>IFERROR(INDEX('Job Wheel'!$B$4:$B$43,MATCH(REPT("0",2-LEN($A66))&amp;$A66,'Job Wheel'!$C$4:$C$43,0),1),"")</f>
        <v/>
      </c>
    </row>
    <row r="67" spans="1:3" x14ac:dyDescent="0.2">
      <c r="A67" t="str">
        <f t="shared" ref="A67:A130" si="1">DEC2HEX(B67)</f>
        <v>42</v>
      </c>
      <c r="B67">
        <v>66</v>
      </c>
      <c r="C67" t="str">
        <f>IFERROR(INDEX('Job Wheel'!$B$4:$B$43,MATCH(REPT("0",2-LEN($A67))&amp;$A67,'Job Wheel'!$C$4:$C$43,0),1),"")</f>
        <v/>
      </c>
    </row>
    <row r="68" spans="1:3" x14ac:dyDescent="0.2">
      <c r="A68" t="str">
        <f t="shared" si="1"/>
        <v>43</v>
      </c>
      <c r="B68">
        <v>67</v>
      </c>
      <c r="C68" t="str">
        <f>IFERROR(INDEX('Job Wheel'!$B$4:$B$43,MATCH(REPT("0",2-LEN($A68))&amp;$A68,'Job Wheel'!$C$4:$C$43,0),1),"")</f>
        <v/>
      </c>
    </row>
    <row r="69" spans="1:3" x14ac:dyDescent="0.2">
      <c r="A69" t="str">
        <f t="shared" si="1"/>
        <v>44</v>
      </c>
      <c r="B69">
        <v>68</v>
      </c>
      <c r="C69" t="str">
        <f>IFERROR(INDEX('Job Wheel'!$B$4:$B$43,MATCH(REPT("0",2-LEN($A69))&amp;$A69,'Job Wheel'!$C$4:$C$43,0),1),"")</f>
        <v/>
      </c>
    </row>
    <row r="70" spans="1:3" x14ac:dyDescent="0.2">
      <c r="A70" t="str">
        <f t="shared" si="1"/>
        <v>45</v>
      </c>
      <c r="B70">
        <v>69</v>
      </c>
      <c r="C70" t="str">
        <f>IFERROR(INDEX('Job Wheel'!$B$4:$B$43,MATCH(REPT("0",2-LEN($A70))&amp;$A70,'Job Wheel'!$C$4:$C$43,0),1),"")</f>
        <v/>
      </c>
    </row>
    <row r="71" spans="1:3" x14ac:dyDescent="0.2">
      <c r="A71" t="str">
        <f t="shared" si="1"/>
        <v>46</v>
      </c>
      <c r="B71">
        <v>70</v>
      </c>
      <c r="C71" t="str">
        <f>IFERROR(INDEX('Job Wheel'!$B$4:$B$43,MATCH(REPT("0",2-LEN($A71))&amp;$A71,'Job Wheel'!$C$4:$C$43,0),1),"")</f>
        <v/>
      </c>
    </row>
    <row r="72" spans="1:3" x14ac:dyDescent="0.2">
      <c r="A72" t="str">
        <f t="shared" si="1"/>
        <v>47</v>
      </c>
      <c r="B72">
        <v>71</v>
      </c>
      <c r="C72" t="str">
        <f>IFERROR(INDEX('Job Wheel'!$B$4:$B$43,MATCH(REPT("0",2-LEN($A72))&amp;$A72,'Job Wheel'!$C$4:$C$43,0),1),"")</f>
        <v/>
      </c>
    </row>
    <row r="73" spans="1:3" x14ac:dyDescent="0.2">
      <c r="A73" t="str">
        <f t="shared" si="1"/>
        <v>48</v>
      </c>
      <c r="B73">
        <v>72</v>
      </c>
      <c r="C73" t="str">
        <f>IFERROR(INDEX('Job Wheel'!$B$4:$B$43,MATCH(REPT("0",2-LEN($A73))&amp;$A73,'Job Wheel'!$C$4:$C$43,0),1),"")</f>
        <v/>
      </c>
    </row>
    <row r="74" spans="1:3" x14ac:dyDescent="0.2">
      <c r="A74" t="str">
        <f t="shared" si="1"/>
        <v>49</v>
      </c>
      <c r="B74">
        <v>73</v>
      </c>
      <c r="C74" t="str">
        <f>IFERROR(INDEX('Job Wheel'!$B$4:$B$43,MATCH(REPT("0",2-LEN($A74))&amp;$A74,'Job Wheel'!$C$4:$C$43,0),1),"")</f>
        <v/>
      </c>
    </row>
    <row r="75" spans="1:3" x14ac:dyDescent="0.2">
      <c r="A75" t="str">
        <f t="shared" si="1"/>
        <v>4A</v>
      </c>
      <c r="B75">
        <v>74</v>
      </c>
      <c r="C75" t="str">
        <f>IFERROR(INDEX('Job Wheel'!$B$4:$B$43,MATCH(REPT("0",2-LEN($A75))&amp;$A75,'Job Wheel'!$C$4:$C$43,0),1),"")</f>
        <v>Squire</v>
      </c>
    </row>
    <row r="76" spans="1:3" x14ac:dyDescent="0.2">
      <c r="A76" t="str">
        <f t="shared" si="1"/>
        <v>4B</v>
      </c>
      <c r="B76">
        <v>75</v>
      </c>
      <c r="C76" t="str">
        <f>IFERROR(INDEX('Job Wheel'!$B$4:$B$43,MATCH(REPT("0",2-LEN($A76))&amp;$A76,'Job Wheel'!$C$4:$C$43,0),1),"")</f>
        <v>Chemist</v>
      </c>
    </row>
    <row r="77" spans="1:3" x14ac:dyDescent="0.2">
      <c r="A77" t="str">
        <f t="shared" si="1"/>
        <v>4C</v>
      </c>
      <c r="B77">
        <v>76</v>
      </c>
      <c r="C77" t="str">
        <f>IFERROR(INDEX('Job Wheel'!$B$4:$B$43,MATCH(REPT("0",2-LEN($A77))&amp;$A77,'Job Wheel'!$C$4:$C$43,0),1),"")</f>
        <v>Knight</v>
      </c>
    </row>
    <row r="78" spans="1:3" x14ac:dyDescent="0.2">
      <c r="A78" t="str">
        <f t="shared" si="1"/>
        <v>4D</v>
      </c>
      <c r="B78">
        <v>77</v>
      </c>
      <c r="C78" t="str">
        <f>IFERROR(INDEX('Job Wheel'!$B$4:$B$43,MATCH(REPT("0",2-LEN($A78))&amp;$A78,'Job Wheel'!$C$4:$C$43,0),1),"")</f>
        <v>Archer</v>
      </c>
    </row>
    <row r="79" spans="1:3" x14ac:dyDescent="0.2">
      <c r="A79" t="str">
        <f t="shared" si="1"/>
        <v>4E</v>
      </c>
      <c r="B79">
        <v>78</v>
      </c>
      <c r="C79" t="str">
        <f>IFERROR(INDEX('Job Wheel'!$B$4:$B$43,MATCH(REPT("0",2-LEN($A79))&amp;$A79,'Job Wheel'!$C$4:$C$43,0),1),"")</f>
        <v>Monk</v>
      </c>
    </row>
    <row r="80" spans="1:3" x14ac:dyDescent="0.2">
      <c r="A80" t="str">
        <f t="shared" si="1"/>
        <v>4F</v>
      </c>
      <c r="B80">
        <v>79</v>
      </c>
      <c r="C80" t="str">
        <f>IFERROR(INDEX('Job Wheel'!$B$4:$B$43,MATCH(REPT("0",2-LEN($A80))&amp;$A80,'Job Wheel'!$C$4:$C$43,0),1),"")</f>
        <v>Priest</v>
      </c>
    </row>
    <row r="81" spans="1:3" x14ac:dyDescent="0.2">
      <c r="A81" t="str">
        <f t="shared" si="1"/>
        <v>50</v>
      </c>
      <c r="B81">
        <v>80</v>
      </c>
      <c r="C81" t="str">
        <f>IFERROR(INDEX('Job Wheel'!$B$4:$B$43,MATCH(REPT("0",2-LEN($A81))&amp;$A81,'Job Wheel'!$C$4:$C$43,0),1),"")</f>
        <v>Wizard</v>
      </c>
    </row>
    <row r="82" spans="1:3" x14ac:dyDescent="0.2">
      <c r="A82" t="str">
        <f t="shared" si="1"/>
        <v>51</v>
      </c>
      <c r="B82">
        <v>81</v>
      </c>
      <c r="C82" t="str">
        <f>IFERROR(INDEX('Job Wheel'!$B$4:$B$43,MATCH(REPT("0",2-LEN($A82))&amp;$A82,'Job Wheel'!$C$4:$C$43,0),1),"")</f>
        <v>Time Mage</v>
      </c>
    </row>
    <row r="83" spans="1:3" x14ac:dyDescent="0.2">
      <c r="A83" t="str">
        <f t="shared" si="1"/>
        <v>52</v>
      </c>
      <c r="B83">
        <v>82</v>
      </c>
      <c r="C83" t="str">
        <f>IFERROR(INDEX('Job Wheel'!$B$4:$B$43,MATCH(REPT("0",2-LEN($A83))&amp;$A83,'Job Wheel'!$C$4:$C$43,0),1),"")</f>
        <v>Summoner</v>
      </c>
    </row>
    <row r="84" spans="1:3" x14ac:dyDescent="0.2">
      <c r="A84" t="str">
        <f t="shared" si="1"/>
        <v>53</v>
      </c>
      <c r="B84">
        <v>83</v>
      </c>
      <c r="C84" t="str">
        <f>IFERROR(INDEX('Job Wheel'!$B$4:$B$43,MATCH(REPT("0",2-LEN($A84))&amp;$A84,'Job Wheel'!$C$4:$C$43,0),1),"")</f>
        <v>Rogue</v>
      </c>
    </row>
    <row r="85" spans="1:3" x14ac:dyDescent="0.2">
      <c r="A85" t="str">
        <f t="shared" si="1"/>
        <v>54</v>
      </c>
      <c r="B85">
        <v>84</v>
      </c>
      <c r="C85" t="str">
        <f>IFERROR(INDEX('Job Wheel'!$B$4:$B$43,MATCH(REPT("0",2-LEN($A85))&amp;$A85,'Job Wheel'!$C$4:$C$43,0),1),"")</f>
        <v>Orator</v>
      </c>
    </row>
    <row r="86" spans="1:3" x14ac:dyDescent="0.2">
      <c r="A86" t="str">
        <f t="shared" si="1"/>
        <v>55</v>
      </c>
      <c r="B86">
        <v>85</v>
      </c>
      <c r="C86" t="str">
        <f>IFERROR(INDEX('Job Wheel'!$B$4:$B$43,MATCH(REPT("0",2-LEN($A86))&amp;$A86,'Job Wheel'!$C$4:$C$43,0),1),"")</f>
        <v>Mystic</v>
      </c>
    </row>
    <row r="87" spans="1:3" x14ac:dyDescent="0.2">
      <c r="A87" t="str">
        <f t="shared" si="1"/>
        <v>56</v>
      </c>
      <c r="B87">
        <v>86</v>
      </c>
      <c r="C87" t="str">
        <f>IFERROR(INDEX('Job Wheel'!$B$4:$B$43,MATCH(REPT("0",2-LEN($A87))&amp;$A87,'Job Wheel'!$C$4:$C$43,0),1),"")</f>
        <v>Geomancer</v>
      </c>
    </row>
    <row r="88" spans="1:3" x14ac:dyDescent="0.2">
      <c r="A88" t="str">
        <f t="shared" si="1"/>
        <v>57</v>
      </c>
      <c r="B88">
        <v>87</v>
      </c>
      <c r="C88" t="str">
        <f>IFERROR(INDEX('Job Wheel'!$B$4:$B$43,MATCH(REPT("0",2-LEN($A88))&amp;$A88,'Job Wheel'!$C$4:$C$43,0),1),"")</f>
        <v>Lancer</v>
      </c>
    </row>
    <row r="89" spans="1:3" x14ac:dyDescent="0.2">
      <c r="A89" t="str">
        <f t="shared" si="1"/>
        <v>58</v>
      </c>
      <c r="B89">
        <v>88</v>
      </c>
      <c r="C89" t="str">
        <f>IFERROR(INDEX('Job Wheel'!$B$4:$B$43,MATCH(REPT("0",2-LEN($A89))&amp;$A89,'Job Wheel'!$C$4:$C$43,0),1),"")</f>
        <v>Samurai</v>
      </c>
    </row>
    <row r="90" spans="1:3" x14ac:dyDescent="0.2">
      <c r="A90" t="str">
        <f t="shared" si="1"/>
        <v>59</v>
      </c>
      <c r="B90">
        <v>89</v>
      </c>
      <c r="C90" t="str">
        <f>IFERROR(INDEX('Job Wheel'!$B$4:$B$43,MATCH(REPT("0",2-LEN($A90))&amp;$A90,'Job Wheel'!$C$4:$C$43,0),1),"")</f>
        <v>Ninja</v>
      </c>
    </row>
    <row r="91" spans="1:3" x14ac:dyDescent="0.2">
      <c r="A91" t="str">
        <f t="shared" si="1"/>
        <v>5A</v>
      </c>
      <c r="B91">
        <v>90</v>
      </c>
      <c r="C91" t="str">
        <f>IFERROR(INDEX('Job Wheel'!$B$4:$B$43,MATCH(REPT("0",2-LEN($A91))&amp;$A91,'Job Wheel'!$C$4:$C$43,0),1),"")</f>
        <v>Arithmetician</v>
      </c>
    </row>
    <row r="92" spans="1:3" x14ac:dyDescent="0.2">
      <c r="A92" t="str">
        <f t="shared" si="1"/>
        <v>5B</v>
      </c>
      <c r="B92">
        <v>91</v>
      </c>
      <c r="C92" t="str">
        <f>IFERROR(INDEX('Job Wheel'!$B$4:$B$43,MATCH(REPT("0",2-LEN($A92))&amp;$A92,'Job Wheel'!$C$4:$C$43,0),1),"")</f>
        <v>Bard</v>
      </c>
    </row>
    <row r="93" spans="1:3" x14ac:dyDescent="0.2">
      <c r="A93" t="str">
        <f t="shared" si="1"/>
        <v>5C</v>
      </c>
      <c r="B93">
        <v>92</v>
      </c>
      <c r="C93" t="str">
        <f>IFERROR(INDEX('Job Wheel'!$B$4:$B$43,MATCH(REPT("0",2-LEN($A93))&amp;$A93,'Job Wheel'!$C$4:$C$43,0),1),"")</f>
        <v>Dancer</v>
      </c>
    </row>
    <row r="94" spans="1:3" x14ac:dyDescent="0.2">
      <c r="A94" t="str">
        <f t="shared" si="1"/>
        <v>5D</v>
      </c>
      <c r="B94">
        <v>93</v>
      </c>
      <c r="C94" t="str">
        <f>IFERROR(INDEX('Job Wheel'!$B$4:$B$43,MATCH(REPT("0",2-LEN($A94))&amp;$A94,'Job Wheel'!$C$4:$C$43,0),1),"")</f>
        <v>Mime</v>
      </c>
    </row>
    <row r="95" spans="1:3" x14ac:dyDescent="0.2">
      <c r="A95" t="str">
        <f t="shared" si="1"/>
        <v>5E</v>
      </c>
      <c r="B95">
        <v>94</v>
      </c>
      <c r="C95" t="str">
        <f>IFERROR(INDEX('Job Wheel'!$B$4:$B$43,MATCH(REPT("0",2-LEN($A95))&amp;$A95,'Job Wheel'!$C$4:$C$43,0),1),"")</f>
        <v/>
      </c>
    </row>
    <row r="96" spans="1:3" x14ac:dyDescent="0.2">
      <c r="A96" t="str">
        <f t="shared" si="1"/>
        <v>5F</v>
      </c>
      <c r="B96">
        <v>95</v>
      </c>
      <c r="C96" t="str">
        <f>IFERROR(INDEX('Job Wheel'!$B$4:$B$43,MATCH(REPT("0",2-LEN($A96))&amp;$A96,'Job Wheel'!$C$4:$C$43,0),1),"")</f>
        <v/>
      </c>
    </row>
    <row r="97" spans="1:3" x14ac:dyDescent="0.2">
      <c r="A97" t="str">
        <f t="shared" si="1"/>
        <v>60</v>
      </c>
      <c r="B97">
        <v>96</v>
      </c>
      <c r="C97" t="str">
        <f>IFERROR(INDEX('Job Wheel'!$B$4:$B$43,MATCH(REPT("0",2-LEN($A97))&amp;$A97,'Job Wheel'!$C$4:$C$43,0),1),"")</f>
        <v/>
      </c>
    </row>
    <row r="98" spans="1:3" x14ac:dyDescent="0.2">
      <c r="A98" t="str">
        <f t="shared" si="1"/>
        <v>61</v>
      </c>
      <c r="B98">
        <v>97</v>
      </c>
      <c r="C98" t="str">
        <f>IFERROR(INDEX('Job Wheel'!$B$4:$B$43,MATCH(REPT("0",2-LEN($A98))&amp;$A98,'Job Wheel'!$C$4:$C$43,0),1),"")</f>
        <v/>
      </c>
    </row>
    <row r="99" spans="1:3" x14ac:dyDescent="0.2">
      <c r="A99" t="str">
        <f t="shared" si="1"/>
        <v>62</v>
      </c>
      <c r="B99">
        <v>98</v>
      </c>
      <c r="C99" t="str">
        <f>IFERROR(INDEX('Job Wheel'!$B$4:$B$43,MATCH(REPT("0",2-LEN($A99))&amp;$A99,'Job Wheel'!$C$4:$C$43,0),1),"")</f>
        <v/>
      </c>
    </row>
    <row r="100" spans="1:3" x14ac:dyDescent="0.2">
      <c r="A100" t="str">
        <f t="shared" si="1"/>
        <v>63</v>
      </c>
      <c r="B100">
        <v>99</v>
      </c>
      <c r="C100" t="str">
        <f>IFERROR(INDEX('Job Wheel'!$B$4:$B$43,MATCH(REPT("0",2-LEN($A100))&amp;$A100,'Job Wheel'!$C$4:$C$43,0),1),"")</f>
        <v/>
      </c>
    </row>
    <row r="101" spans="1:3" x14ac:dyDescent="0.2">
      <c r="A101" t="str">
        <f t="shared" si="1"/>
        <v>64</v>
      </c>
      <c r="B101">
        <v>100</v>
      </c>
      <c r="C101" t="str">
        <f>IFERROR(INDEX('Job Wheel'!$B$4:$B$43,MATCH(REPT("0",2-LEN($A101))&amp;$A101,'Job Wheel'!$C$4:$C$43,0),1),"")</f>
        <v/>
      </c>
    </row>
    <row r="102" spans="1:3" x14ac:dyDescent="0.2">
      <c r="A102" t="str">
        <f t="shared" si="1"/>
        <v>65</v>
      </c>
      <c r="B102">
        <v>101</v>
      </c>
      <c r="C102" t="str">
        <f>IFERROR(INDEX('Job Wheel'!$B$4:$B$43,MATCH(REPT("0",2-LEN($A102))&amp;$A102,'Job Wheel'!$C$4:$C$43,0),1),"")</f>
        <v/>
      </c>
    </row>
    <row r="103" spans="1:3" x14ac:dyDescent="0.2">
      <c r="A103" t="str">
        <f t="shared" si="1"/>
        <v>66</v>
      </c>
      <c r="B103">
        <v>102</v>
      </c>
      <c r="C103" t="str">
        <f>IFERROR(INDEX('Job Wheel'!$B$4:$B$43,MATCH(REPT("0",2-LEN($A103))&amp;$A103,'Job Wheel'!$C$4:$C$43,0),1),"")</f>
        <v/>
      </c>
    </row>
    <row r="104" spans="1:3" x14ac:dyDescent="0.2">
      <c r="A104" t="str">
        <f t="shared" si="1"/>
        <v>67</v>
      </c>
      <c r="B104">
        <v>103</v>
      </c>
      <c r="C104" t="str">
        <f>IFERROR(INDEX('Job Wheel'!$B$4:$B$43,MATCH(REPT("0",2-LEN($A104))&amp;$A104,'Job Wheel'!$C$4:$C$43,0),1),"")</f>
        <v/>
      </c>
    </row>
    <row r="105" spans="1:3" x14ac:dyDescent="0.2">
      <c r="A105" t="str">
        <f t="shared" si="1"/>
        <v>68</v>
      </c>
      <c r="B105">
        <v>104</v>
      </c>
      <c r="C105" t="str">
        <f>IFERROR(INDEX('Job Wheel'!$B$4:$B$43,MATCH(REPT("0",2-LEN($A105))&amp;$A105,'Job Wheel'!$C$4:$C$43,0),1),"")</f>
        <v/>
      </c>
    </row>
    <row r="106" spans="1:3" x14ac:dyDescent="0.2">
      <c r="A106" t="str">
        <f t="shared" si="1"/>
        <v>69</v>
      </c>
      <c r="B106">
        <v>105</v>
      </c>
      <c r="C106" t="str">
        <f>IFERROR(INDEX('Job Wheel'!$B$4:$B$43,MATCH(REPT("0",2-LEN($A106))&amp;$A106,'Job Wheel'!$C$4:$C$43,0),1),"")</f>
        <v/>
      </c>
    </row>
    <row r="107" spans="1:3" x14ac:dyDescent="0.2">
      <c r="A107" t="str">
        <f t="shared" si="1"/>
        <v>6A</v>
      </c>
      <c r="B107">
        <v>106</v>
      </c>
      <c r="C107" t="str">
        <f>IFERROR(INDEX('Job Wheel'!$B$4:$B$43,MATCH(REPT("0",2-LEN($A107))&amp;$A107,'Job Wheel'!$C$4:$C$43,0),1),"")</f>
        <v/>
      </c>
    </row>
    <row r="108" spans="1:3" x14ac:dyDescent="0.2">
      <c r="A108" t="str">
        <f t="shared" si="1"/>
        <v>6B</v>
      </c>
      <c r="B108">
        <v>107</v>
      </c>
      <c r="C108" t="str">
        <f>IFERROR(INDEX('Job Wheel'!$B$4:$B$43,MATCH(REPT("0",2-LEN($A108))&amp;$A108,'Job Wheel'!$C$4:$C$43,0),1),"")</f>
        <v/>
      </c>
    </row>
    <row r="109" spans="1:3" x14ac:dyDescent="0.2">
      <c r="A109" t="str">
        <f t="shared" si="1"/>
        <v>6C</v>
      </c>
      <c r="B109">
        <v>108</v>
      </c>
      <c r="C109" t="str">
        <f>IFERROR(INDEX('Job Wheel'!$B$4:$B$43,MATCH(REPT("0",2-LEN($A109))&amp;$A109,'Job Wheel'!$C$4:$C$43,0),1),"")</f>
        <v/>
      </c>
    </row>
    <row r="110" spans="1:3" x14ac:dyDescent="0.2">
      <c r="A110" t="str">
        <f t="shared" si="1"/>
        <v>6D</v>
      </c>
      <c r="B110">
        <v>109</v>
      </c>
      <c r="C110" t="str">
        <f>IFERROR(INDEX('Job Wheel'!$B$4:$B$43,MATCH(REPT("0",2-LEN($A110))&amp;$A110,'Job Wheel'!$C$4:$C$43,0),1),"")</f>
        <v/>
      </c>
    </row>
    <row r="111" spans="1:3" x14ac:dyDescent="0.2">
      <c r="A111" t="str">
        <f t="shared" si="1"/>
        <v>6E</v>
      </c>
      <c r="B111">
        <v>110</v>
      </c>
      <c r="C111" t="str">
        <f>IFERROR(INDEX('Job Wheel'!$B$4:$B$43,MATCH(REPT("0",2-LEN($A111))&amp;$A111,'Job Wheel'!$C$4:$C$43,0),1),"")</f>
        <v/>
      </c>
    </row>
    <row r="112" spans="1:3" x14ac:dyDescent="0.2">
      <c r="A112" t="str">
        <f t="shared" si="1"/>
        <v>6F</v>
      </c>
      <c r="B112">
        <v>111</v>
      </c>
      <c r="C112" t="str">
        <f>IFERROR(INDEX('Job Wheel'!$B$4:$B$43,MATCH(REPT("0",2-LEN($A112))&amp;$A112,'Job Wheel'!$C$4:$C$43,0),1),"")</f>
        <v/>
      </c>
    </row>
    <row r="113" spans="1:3" x14ac:dyDescent="0.2">
      <c r="A113" t="str">
        <f t="shared" si="1"/>
        <v>70</v>
      </c>
      <c r="B113">
        <v>112</v>
      </c>
      <c r="C113" t="str">
        <f>IFERROR(INDEX('Job Wheel'!$B$4:$B$43,MATCH(REPT("0",2-LEN($A113))&amp;$A113,'Job Wheel'!$C$4:$C$43,0),1),"")</f>
        <v/>
      </c>
    </row>
    <row r="114" spans="1:3" x14ac:dyDescent="0.2">
      <c r="A114" t="str">
        <f t="shared" si="1"/>
        <v>71</v>
      </c>
      <c r="B114">
        <v>113</v>
      </c>
      <c r="C114" t="str">
        <f>IFERROR(INDEX('Job Wheel'!$B$4:$B$43,MATCH(REPT("0",2-LEN($A114))&amp;$A114,'Job Wheel'!$C$4:$C$43,0),1),"")</f>
        <v/>
      </c>
    </row>
    <row r="115" spans="1:3" x14ac:dyDescent="0.2">
      <c r="A115" t="str">
        <f t="shared" si="1"/>
        <v>72</v>
      </c>
      <c r="B115">
        <v>114</v>
      </c>
      <c r="C115" t="str">
        <f>IFERROR(INDEX('Job Wheel'!$B$4:$B$43,MATCH(REPT("0",2-LEN($A115))&amp;$A115,'Job Wheel'!$C$4:$C$43,0),1),"")</f>
        <v/>
      </c>
    </row>
    <row r="116" spans="1:3" x14ac:dyDescent="0.2">
      <c r="A116" t="str">
        <f t="shared" si="1"/>
        <v>73</v>
      </c>
      <c r="B116">
        <v>115</v>
      </c>
      <c r="C116" t="str">
        <f>IFERROR(INDEX('Job Wheel'!$B$4:$B$43,MATCH(REPT("0",2-LEN($A116))&amp;$A116,'Job Wheel'!$C$4:$C$43,0),1),"")</f>
        <v/>
      </c>
    </row>
    <row r="117" spans="1:3" x14ac:dyDescent="0.2">
      <c r="A117" t="str">
        <f t="shared" si="1"/>
        <v>74</v>
      </c>
      <c r="B117">
        <v>116</v>
      </c>
      <c r="C117" t="str">
        <f>IFERROR(INDEX('Job Wheel'!$B$4:$B$43,MATCH(REPT("0",2-LEN($A117))&amp;$A117,'Job Wheel'!$C$4:$C$43,0),1),"")</f>
        <v/>
      </c>
    </row>
    <row r="118" spans="1:3" x14ac:dyDescent="0.2">
      <c r="A118" t="str">
        <f t="shared" si="1"/>
        <v>75</v>
      </c>
      <c r="B118">
        <v>117</v>
      </c>
      <c r="C118" t="str">
        <f>IFERROR(INDEX('Job Wheel'!$B$4:$B$43,MATCH(REPT("0",2-LEN($A118))&amp;$A118,'Job Wheel'!$C$4:$C$43,0),1),"")</f>
        <v/>
      </c>
    </row>
    <row r="119" spans="1:3" x14ac:dyDescent="0.2">
      <c r="A119" t="str">
        <f t="shared" si="1"/>
        <v>76</v>
      </c>
      <c r="B119">
        <v>118</v>
      </c>
      <c r="C119" t="str">
        <f>IFERROR(INDEX('Job Wheel'!$B$4:$B$43,MATCH(REPT("0",2-LEN($A119))&amp;$A119,'Job Wheel'!$C$4:$C$43,0),1),"")</f>
        <v/>
      </c>
    </row>
    <row r="120" spans="1:3" x14ac:dyDescent="0.2">
      <c r="A120" t="str">
        <f t="shared" si="1"/>
        <v>77</v>
      </c>
      <c r="B120">
        <v>119</v>
      </c>
      <c r="C120" t="str">
        <f>IFERROR(INDEX('Job Wheel'!$B$4:$B$43,MATCH(REPT("0",2-LEN($A120))&amp;$A120,'Job Wheel'!$C$4:$C$43,0),1),"")</f>
        <v/>
      </c>
    </row>
    <row r="121" spans="1:3" x14ac:dyDescent="0.2">
      <c r="A121" t="str">
        <f t="shared" si="1"/>
        <v>78</v>
      </c>
      <c r="B121">
        <v>120</v>
      </c>
      <c r="C121" t="str">
        <f>IFERROR(INDEX('Job Wheel'!$B$4:$B$43,MATCH(REPT("0",2-LEN($A121))&amp;$A121,'Job Wheel'!$C$4:$C$43,0),1),"")</f>
        <v/>
      </c>
    </row>
    <row r="122" spans="1:3" x14ac:dyDescent="0.2">
      <c r="A122" t="str">
        <f t="shared" si="1"/>
        <v>79</v>
      </c>
      <c r="B122">
        <v>121</v>
      </c>
      <c r="C122" t="str">
        <f>IFERROR(INDEX('Job Wheel'!$B$4:$B$43,MATCH(REPT("0",2-LEN($A122))&amp;$A122,'Job Wheel'!$C$4:$C$43,0),1),"")</f>
        <v/>
      </c>
    </row>
    <row r="123" spans="1:3" x14ac:dyDescent="0.2">
      <c r="A123" t="str">
        <f t="shared" si="1"/>
        <v>7A</v>
      </c>
      <c r="B123">
        <v>122</v>
      </c>
      <c r="C123" t="str">
        <f>IFERROR(INDEX('Job Wheel'!$B$4:$B$43,MATCH(REPT("0",2-LEN($A123))&amp;$A123,'Job Wheel'!$C$4:$C$43,0),1),"")</f>
        <v/>
      </c>
    </row>
    <row r="124" spans="1:3" x14ac:dyDescent="0.2">
      <c r="A124" t="str">
        <f t="shared" si="1"/>
        <v>7B</v>
      </c>
      <c r="B124">
        <v>123</v>
      </c>
      <c r="C124" t="str">
        <f>IFERROR(INDEX('Job Wheel'!$B$4:$B$43,MATCH(REPT("0",2-LEN($A124))&amp;$A124,'Job Wheel'!$C$4:$C$43,0),1),"")</f>
        <v/>
      </c>
    </row>
    <row r="125" spans="1:3" x14ac:dyDescent="0.2">
      <c r="A125" t="str">
        <f t="shared" si="1"/>
        <v>7C</v>
      </c>
      <c r="B125">
        <v>124</v>
      </c>
      <c r="C125" t="str">
        <f>IFERROR(INDEX('Job Wheel'!$B$4:$B$43,MATCH(REPT("0",2-LEN($A125))&amp;$A125,'Job Wheel'!$C$4:$C$43,0),1),"")</f>
        <v/>
      </c>
    </row>
    <row r="126" spans="1:3" x14ac:dyDescent="0.2">
      <c r="A126" t="str">
        <f t="shared" si="1"/>
        <v>7D</v>
      </c>
      <c r="B126">
        <v>125</v>
      </c>
      <c r="C126" t="str">
        <f>IFERROR(INDEX('Job Wheel'!$B$4:$B$43,MATCH(REPT("0",2-LEN($A126))&amp;$A126,'Job Wheel'!$C$4:$C$43,0),1),"")</f>
        <v/>
      </c>
    </row>
    <row r="127" spans="1:3" x14ac:dyDescent="0.2">
      <c r="A127" t="str">
        <f t="shared" si="1"/>
        <v>7E</v>
      </c>
      <c r="B127">
        <v>126</v>
      </c>
      <c r="C127" t="str">
        <f>IFERROR(INDEX('Job Wheel'!$B$4:$B$43,MATCH(REPT("0",2-LEN($A127))&amp;$A127,'Job Wheel'!$C$4:$C$43,0),1),"")</f>
        <v/>
      </c>
    </row>
    <row r="128" spans="1:3" x14ac:dyDescent="0.2">
      <c r="A128" t="str">
        <f t="shared" si="1"/>
        <v>7F</v>
      </c>
      <c r="B128">
        <v>127</v>
      </c>
      <c r="C128" t="str">
        <f>IFERROR(INDEX('Job Wheel'!$B$4:$B$43,MATCH(REPT("0",2-LEN($A128))&amp;$A128,'Job Wheel'!$C$4:$C$43,0),1),"")</f>
        <v/>
      </c>
    </row>
    <row r="129" spans="1:3" x14ac:dyDescent="0.2">
      <c r="A129" t="str">
        <f t="shared" si="1"/>
        <v>80</v>
      </c>
      <c r="B129">
        <v>128</v>
      </c>
      <c r="C129" t="str">
        <f>IFERROR(INDEX('Job Wheel'!$B$4:$B$43,MATCH(REPT("0",2-LEN($A129))&amp;$A129,'Job Wheel'!$C$4:$C$43,0),1),"")</f>
        <v/>
      </c>
    </row>
    <row r="130" spans="1:3" x14ac:dyDescent="0.2">
      <c r="A130" t="str">
        <f t="shared" si="1"/>
        <v>81</v>
      </c>
      <c r="B130">
        <v>129</v>
      </c>
      <c r="C130" t="str">
        <f>IFERROR(INDEX('Job Wheel'!$B$4:$B$43,MATCH(REPT("0",2-LEN($A130))&amp;$A130,'Job Wheel'!$C$4:$C$43,0),1),"")</f>
        <v/>
      </c>
    </row>
    <row r="131" spans="1:3" x14ac:dyDescent="0.2">
      <c r="A131" t="str">
        <f t="shared" ref="A131:A194" si="2">DEC2HEX(B131)</f>
        <v>82</v>
      </c>
      <c r="B131">
        <v>130</v>
      </c>
      <c r="C131" t="str">
        <f>IFERROR(INDEX('Job Wheel'!$B$4:$B$43,MATCH(REPT("0",2-LEN($A131))&amp;$A131,'Job Wheel'!$C$4:$C$43,0),1),"")</f>
        <v/>
      </c>
    </row>
    <row r="132" spans="1:3" x14ac:dyDescent="0.2">
      <c r="A132" t="str">
        <f t="shared" si="2"/>
        <v>83</v>
      </c>
      <c r="B132">
        <v>131</v>
      </c>
      <c r="C132" t="str">
        <f>IFERROR(INDEX('Job Wheel'!$B$4:$B$43,MATCH(REPT("0",2-LEN($A132))&amp;$A132,'Job Wheel'!$C$4:$C$43,0),1),"")</f>
        <v/>
      </c>
    </row>
    <row r="133" spans="1:3" x14ac:dyDescent="0.2">
      <c r="A133" t="str">
        <f t="shared" si="2"/>
        <v>84</v>
      </c>
      <c r="B133">
        <v>132</v>
      </c>
      <c r="C133" t="str">
        <f>IFERROR(INDEX('Job Wheel'!$B$4:$B$43,MATCH(REPT("0",2-LEN($A133))&amp;$A133,'Job Wheel'!$C$4:$C$43,0),1),"")</f>
        <v/>
      </c>
    </row>
    <row r="134" spans="1:3" x14ac:dyDescent="0.2">
      <c r="A134" t="str">
        <f t="shared" si="2"/>
        <v>85</v>
      </c>
      <c r="B134">
        <v>133</v>
      </c>
      <c r="C134" t="str">
        <f>IFERROR(INDEX('Job Wheel'!$B$4:$B$43,MATCH(REPT("0",2-LEN($A134))&amp;$A134,'Job Wheel'!$C$4:$C$43,0),1),"")</f>
        <v/>
      </c>
    </row>
    <row r="135" spans="1:3" x14ac:dyDescent="0.2">
      <c r="A135" t="str">
        <f t="shared" si="2"/>
        <v>86</v>
      </c>
      <c r="B135">
        <v>134</v>
      </c>
      <c r="C135" t="str">
        <f>IFERROR(INDEX('Job Wheel'!$B$4:$B$43,MATCH(REPT("0",2-LEN($A135))&amp;$A135,'Job Wheel'!$C$4:$C$43,0),1),"")</f>
        <v/>
      </c>
    </row>
    <row r="136" spans="1:3" x14ac:dyDescent="0.2">
      <c r="A136" t="str">
        <f t="shared" si="2"/>
        <v>87</v>
      </c>
      <c r="B136">
        <v>135</v>
      </c>
      <c r="C136" t="str">
        <f>IFERROR(INDEX('Job Wheel'!$B$4:$B$43,MATCH(REPT("0",2-LEN($A136))&amp;$A136,'Job Wheel'!$C$4:$C$43,0),1),"")</f>
        <v/>
      </c>
    </row>
    <row r="137" spans="1:3" x14ac:dyDescent="0.2">
      <c r="A137" t="str">
        <f t="shared" si="2"/>
        <v>88</v>
      </c>
      <c r="B137">
        <v>136</v>
      </c>
      <c r="C137" t="str">
        <f>IFERROR(INDEX('Job Wheel'!$B$4:$B$43,MATCH(REPT("0",2-LEN($A137))&amp;$A137,'Job Wheel'!$C$4:$C$43,0),1),"")</f>
        <v/>
      </c>
    </row>
    <row r="138" spans="1:3" x14ac:dyDescent="0.2">
      <c r="A138" t="str">
        <f t="shared" si="2"/>
        <v>89</v>
      </c>
      <c r="B138">
        <v>137</v>
      </c>
      <c r="C138" t="str">
        <f>IFERROR(INDEX('Job Wheel'!$B$4:$B$43,MATCH(REPT("0",2-LEN($A138))&amp;$A138,'Job Wheel'!$C$4:$C$43,0),1),"")</f>
        <v/>
      </c>
    </row>
    <row r="139" spans="1:3" x14ac:dyDescent="0.2">
      <c r="A139" t="str">
        <f t="shared" si="2"/>
        <v>8A</v>
      </c>
      <c r="B139">
        <v>138</v>
      </c>
      <c r="C139" t="str">
        <f>IFERROR(INDEX('Job Wheel'!$B$4:$B$43,MATCH(REPT("0",2-LEN($A139))&amp;$A139,'Job Wheel'!$C$4:$C$43,0),1),"")</f>
        <v/>
      </c>
    </row>
    <row r="140" spans="1:3" x14ac:dyDescent="0.2">
      <c r="A140" t="str">
        <f t="shared" si="2"/>
        <v>8B</v>
      </c>
      <c r="B140">
        <v>139</v>
      </c>
      <c r="C140" t="str">
        <f>IFERROR(INDEX('Job Wheel'!$B$4:$B$43,MATCH(REPT("0",2-LEN($A140))&amp;$A140,'Job Wheel'!$C$4:$C$43,0),1),"")</f>
        <v/>
      </c>
    </row>
    <row r="141" spans="1:3" x14ac:dyDescent="0.2">
      <c r="A141" t="str">
        <f t="shared" si="2"/>
        <v>8C</v>
      </c>
      <c r="B141">
        <v>140</v>
      </c>
      <c r="C141" t="str">
        <f>IFERROR(INDEX('Job Wheel'!$B$4:$B$43,MATCH(REPT("0",2-LEN($A141))&amp;$A141,'Job Wheel'!$C$4:$C$43,0),1),"")</f>
        <v/>
      </c>
    </row>
    <row r="142" spans="1:3" x14ac:dyDescent="0.2">
      <c r="A142" t="str">
        <f t="shared" si="2"/>
        <v>8D</v>
      </c>
      <c r="B142">
        <v>141</v>
      </c>
      <c r="C142" t="str">
        <f>IFERROR(INDEX('Job Wheel'!$B$4:$B$43,MATCH(REPT("0",2-LEN($A142))&amp;$A142,'Job Wheel'!$C$4:$C$43,0),1),"")</f>
        <v/>
      </c>
    </row>
    <row r="143" spans="1:3" x14ac:dyDescent="0.2">
      <c r="A143" t="str">
        <f t="shared" si="2"/>
        <v>8E</v>
      </c>
      <c r="B143">
        <v>142</v>
      </c>
      <c r="C143" t="str">
        <f>IFERROR(INDEX('Job Wheel'!$B$4:$B$43,MATCH(REPT("0",2-LEN($A143))&amp;$A143,'Job Wheel'!$C$4:$C$43,0),1),"")</f>
        <v/>
      </c>
    </row>
    <row r="144" spans="1:3" x14ac:dyDescent="0.2">
      <c r="A144" t="str">
        <f t="shared" si="2"/>
        <v>8F</v>
      </c>
      <c r="B144">
        <v>143</v>
      </c>
      <c r="C144" t="str">
        <f>IFERROR(INDEX('Job Wheel'!$B$4:$B$43,MATCH(REPT("0",2-LEN($A144))&amp;$A144,'Job Wheel'!$C$4:$C$43,0),1),"")</f>
        <v/>
      </c>
    </row>
    <row r="145" spans="1:3" x14ac:dyDescent="0.2">
      <c r="A145" t="str">
        <f t="shared" si="2"/>
        <v>90</v>
      </c>
      <c r="B145">
        <v>144</v>
      </c>
      <c r="C145" t="str">
        <f>IFERROR(INDEX('Job Wheel'!$B$4:$B$43,MATCH(REPT("0",2-LEN($A145))&amp;$A145,'Job Wheel'!$C$4:$C$43,0),1),"")</f>
        <v/>
      </c>
    </row>
    <row r="146" spans="1:3" x14ac:dyDescent="0.2">
      <c r="A146" t="str">
        <f t="shared" si="2"/>
        <v>91</v>
      </c>
      <c r="B146">
        <v>145</v>
      </c>
      <c r="C146" t="str">
        <f>IFERROR(INDEX('Job Wheel'!$B$4:$B$43,MATCH(REPT("0",2-LEN($A146))&amp;$A146,'Job Wheel'!$C$4:$C$43,0),1),"")</f>
        <v/>
      </c>
    </row>
    <row r="147" spans="1:3" x14ac:dyDescent="0.2">
      <c r="A147" t="str">
        <f t="shared" si="2"/>
        <v>92</v>
      </c>
      <c r="B147">
        <v>146</v>
      </c>
      <c r="C147" t="str">
        <f>IFERROR(INDEX('Job Wheel'!$B$4:$B$43,MATCH(REPT("0",2-LEN($A147))&amp;$A147,'Job Wheel'!$C$4:$C$43,0),1),"")</f>
        <v/>
      </c>
    </row>
    <row r="148" spans="1:3" x14ac:dyDescent="0.2">
      <c r="A148" t="str">
        <f t="shared" si="2"/>
        <v>93</v>
      </c>
      <c r="B148">
        <v>147</v>
      </c>
      <c r="C148" t="str">
        <f>IFERROR(INDEX('Job Wheel'!$B$4:$B$43,MATCH(REPT("0",2-LEN($A148))&amp;$A148,'Job Wheel'!$C$4:$C$43,0),1),"")</f>
        <v/>
      </c>
    </row>
    <row r="149" spans="1:3" x14ac:dyDescent="0.2">
      <c r="A149" t="str">
        <f t="shared" si="2"/>
        <v>94</v>
      </c>
      <c r="B149">
        <v>148</v>
      </c>
      <c r="C149" t="str">
        <f>IFERROR(INDEX('Job Wheel'!$B$4:$B$43,MATCH(REPT("0",2-LEN($A149))&amp;$A149,'Job Wheel'!$C$4:$C$43,0),1),"")</f>
        <v/>
      </c>
    </row>
    <row r="150" spans="1:3" x14ac:dyDescent="0.2">
      <c r="A150" t="str">
        <f t="shared" si="2"/>
        <v>95</v>
      </c>
      <c r="B150">
        <v>149</v>
      </c>
      <c r="C150" t="str">
        <f>IFERROR(INDEX('Job Wheel'!$B$4:$B$43,MATCH(REPT("0",2-LEN($A150))&amp;$A150,'Job Wheel'!$C$4:$C$43,0),1),"")</f>
        <v/>
      </c>
    </row>
    <row r="151" spans="1:3" x14ac:dyDescent="0.2">
      <c r="A151" t="str">
        <f t="shared" si="2"/>
        <v>96</v>
      </c>
      <c r="B151">
        <v>150</v>
      </c>
      <c r="C151" t="str">
        <f>IFERROR(INDEX('Job Wheel'!$B$4:$B$43,MATCH(REPT("0",2-LEN($A151))&amp;$A151,'Job Wheel'!$C$4:$C$43,0),1),"")</f>
        <v/>
      </c>
    </row>
    <row r="152" spans="1:3" x14ac:dyDescent="0.2">
      <c r="A152" t="str">
        <f t="shared" si="2"/>
        <v>97</v>
      </c>
      <c r="B152">
        <v>151</v>
      </c>
      <c r="C152" t="str">
        <f>IFERROR(INDEX('Job Wheel'!$B$4:$B$43,MATCH(REPT("0",2-LEN($A152))&amp;$A152,'Job Wheel'!$C$4:$C$43,0),1),"")</f>
        <v/>
      </c>
    </row>
    <row r="153" spans="1:3" x14ac:dyDescent="0.2">
      <c r="A153" t="str">
        <f t="shared" si="2"/>
        <v>98</v>
      </c>
      <c r="B153">
        <v>152</v>
      </c>
      <c r="C153" t="str">
        <f>IFERROR(INDEX('Job Wheel'!$B$4:$B$43,MATCH(REPT("0",2-LEN($A153))&amp;$A153,'Job Wheel'!$C$4:$C$43,0),1),"")</f>
        <v/>
      </c>
    </row>
    <row r="154" spans="1:3" x14ac:dyDescent="0.2">
      <c r="A154" t="str">
        <f t="shared" si="2"/>
        <v>99</v>
      </c>
      <c r="B154">
        <v>153</v>
      </c>
      <c r="C154" t="str">
        <f>IFERROR(INDEX('Job Wheel'!$B$4:$B$43,MATCH(REPT("0",2-LEN($A154))&amp;$A154,'Job Wheel'!$C$4:$C$43,0),1),"")</f>
        <v/>
      </c>
    </row>
    <row r="155" spans="1:3" x14ac:dyDescent="0.2">
      <c r="A155" t="str">
        <f t="shared" si="2"/>
        <v>9A</v>
      </c>
      <c r="B155">
        <v>154</v>
      </c>
      <c r="C155" t="str">
        <f>IFERROR(INDEX('Job Wheel'!$B$4:$B$43,MATCH(REPT("0",2-LEN($A155))&amp;$A155,'Job Wheel'!$C$4:$C$43,0),1),"")</f>
        <v/>
      </c>
    </row>
    <row r="156" spans="1:3" x14ac:dyDescent="0.2">
      <c r="A156" t="str">
        <f t="shared" si="2"/>
        <v>9B</v>
      </c>
      <c r="B156">
        <v>155</v>
      </c>
      <c r="C156" t="str">
        <f>IFERROR(INDEX('Job Wheel'!$B$4:$B$43,MATCH(REPT("0",2-LEN($A156))&amp;$A156,'Job Wheel'!$C$4:$C$43,0),1),"")</f>
        <v/>
      </c>
    </row>
    <row r="157" spans="1:3" x14ac:dyDescent="0.2">
      <c r="A157" t="str">
        <f t="shared" si="2"/>
        <v>9C</v>
      </c>
      <c r="B157">
        <v>156</v>
      </c>
      <c r="C157" t="str">
        <f>IFERROR(INDEX('Job Wheel'!$B$4:$B$43,MATCH(REPT("0",2-LEN($A157))&amp;$A157,'Job Wheel'!$C$4:$C$43,0),1),"")</f>
        <v/>
      </c>
    </row>
    <row r="158" spans="1:3" x14ac:dyDescent="0.2">
      <c r="A158" t="str">
        <f t="shared" si="2"/>
        <v>9D</v>
      </c>
      <c r="B158">
        <v>157</v>
      </c>
      <c r="C158" t="str">
        <f>IFERROR(INDEX('Job Wheel'!$B$4:$B$43,MATCH(REPT("0",2-LEN($A158))&amp;$A158,'Job Wheel'!$C$4:$C$43,0),1),"")</f>
        <v/>
      </c>
    </row>
    <row r="159" spans="1:3" x14ac:dyDescent="0.2">
      <c r="A159" t="str">
        <f t="shared" si="2"/>
        <v>9E</v>
      </c>
      <c r="B159">
        <v>158</v>
      </c>
      <c r="C159" t="str">
        <f>IFERROR(INDEX('Job Wheel'!$B$4:$B$43,MATCH(REPT("0",2-LEN($A159))&amp;$A159,'Job Wheel'!$C$4:$C$43,0),1),"")</f>
        <v/>
      </c>
    </row>
    <row r="160" spans="1:3" x14ac:dyDescent="0.2">
      <c r="A160" t="str">
        <f t="shared" si="2"/>
        <v>9F</v>
      </c>
      <c r="B160">
        <v>159</v>
      </c>
      <c r="C160" t="str">
        <f>IFERROR(INDEX('Job Wheel'!$B$4:$B$43,MATCH(REPT("0",2-LEN($A160))&amp;$A160,'Job Wheel'!$C$4:$C$43,0),1),"")</f>
        <v/>
      </c>
    </row>
    <row r="161" spans="1:3" x14ac:dyDescent="0.2">
      <c r="A161" t="str">
        <f t="shared" si="2"/>
        <v>A0</v>
      </c>
      <c r="B161">
        <v>160</v>
      </c>
      <c r="C161" t="str">
        <f>IFERROR(INDEX('Job Wheel'!$B$4:$B$43,MATCH(REPT("0",2-LEN($A161))&amp;$A161,'Job Wheel'!$C$4:$C$43,0),1),"")</f>
        <v/>
      </c>
    </row>
    <row r="162" spans="1:3" x14ac:dyDescent="0.2">
      <c r="A162" t="str">
        <f t="shared" si="2"/>
        <v>A1</v>
      </c>
      <c r="B162">
        <v>161</v>
      </c>
      <c r="C162" t="str">
        <f>IFERROR(INDEX('Job Wheel'!$B$4:$B$43,MATCH(REPT("0",2-LEN($A162))&amp;$A162,'Job Wheel'!$C$4:$C$43,0),1),"")</f>
        <v/>
      </c>
    </row>
    <row r="163" spans="1:3" x14ac:dyDescent="0.2">
      <c r="A163" t="str">
        <f t="shared" si="2"/>
        <v>A2</v>
      </c>
      <c r="B163">
        <v>162</v>
      </c>
      <c r="C163" t="str">
        <f>IFERROR(INDEX('Job Wheel'!$B$4:$B$43,MATCH(REPT("0",2-LEN($A163))&amp;$A163,'Job Wheel'!$C$4:$C$43,0),1),"")</f>
        <v/>
      </c>
    </row>
    <row r="164" spans="1:3" x14ac:dyDescent="0.2">
      <c r="A164" t="str">
        <f t="shared" si="2"/>
        <v>A3</v>
      </c>
      <c r="B164">
        <v>163</v>
      </c>
      <c r="C164" t="str">
        <f>IFERROR(INDEX('Job Wheel'!$B$4:$B$43,MATCH(REPT("0",2-LEN($A164))&amp;$A164,'Job Wheel'!$C$4:$C$43,0),1),"")</f>
        <v/>
      </c>
    </row>
    <row r="165" spans="1:3" x14ac:dyDescent="0.2">
      <c r="A165" t="str">
        <f t="shared" si="2"/>
        <v>A4</v>
      </c>
      <c r="B165">
        <v>164</v>
      </c>
      <c r="C165" t="str">
        <f>IFERROR(INDEX('Job Wheel'!$B$4:$B$43,MATCH(REPT("0",2-LEN($A165))&amp;$A165,'Job Wheel'!$C$4:$C$43,0),1),"")</f>
        <v/>
      </c>
    </row>
    <row r="166" spans="1:3" x14ac:dyDescent="0.2">
      <c r="A166" t="str">
        <f t="shared" si="2"/>
        <v>A5</v>
      </c>
      <c r="B166">
        <v>165</v>
      </c>
      <c r="C166" t="str">
        <f>IFERROR(INDEX('Job Wheel'!$B$4:$B$43,MATCH(REPT("0",2-LEN($A166))&amp;$A166,'Job Wheel'!$C$4:$C$43,0),1),"")</f>
        <v/>
      </c>
    </row>
    <row r="167" spans="1:3" x14ac:dyDescent="0.2">
      <c r="A167" t="str">
        <f t="shared" si="2"/>
        <v>A6</v>
      </c>
      <c r="B167">
        <v>166</v>
      </c>
      <c r="C167" t="str">
        <f>IFERROR(INDEX('Job Wheel'!$B$4:$B$43,MATCH(REPT("0",2-LEN($A167))&amp;$A167,'Job Wheel'!$C$4:$C$43,0),1),"")</f>
        <v/>
      </c>
    </row>
    <row r="168" spans="1:3" x14ac:dyDescent="0.2">
      <c r="A168" t="str">
        <f t="shared" si="2"/>
        <v>A7</v>
      </c>
      <c r="B168">
        <v>167</v>
      </c>
      <c r="C168" t="str">
        <f>IFERROR(INDEX('Job Wheel'!$B$4:$B$43,MATCH(REPT("0",2-LEN($A168))&amp;$A168,'Job Wheel'!$C$4:$C$43,0),1),"")</f>
        <v/>
      </c>
    </row>
    <row r="169" spans="1:3" x14ac:dyDescent="0.2">
      <c r="A169" t="str">
        <f t="shared" si="2"/>
        <v>A8</v>
      </c>
      <c r="B169">
        <v>168</v>
      </c>
      <c r="C169" t="str">
        <f>IFERROR(INDEX('Job Wheel'!$B$4:$B$43,MATCH(REPT("0",2-LEN($A169))&amp;$A169,'Job Wheel'!$C$4:$C$43,0),1),"")</f>
        <v/>
      </c>
    </row>
    <row r="170" spans="1:3" x14ac:dyDescent="0.2">
      <c r="A170" t="str">
        <f t="shared" si="2"/>
        <v>A9</v>
      </c>
      <c r="B170">
        <v>169</v>
      </c>
      <c r="C170" t="str">
        <f>IFERROR(INDEX('Job Wheel'!$B$4:$B$43,MATCH(REPT("0",2-LEN($A170))&amp;$A170,'Job Wheel'!$C$4:$C$43,0),1),"")</f>
        <v/>
      </c>
    </row>
    <row r="171" spans="1:3" x14ac:dyDescent="0.2">
      <c r="A171" t="str">
        <f t="shared" si="2"/>
        <v>AA</v>
      </c>
      <c r="B171">
        <v>170</v>
      </c>
      <c r="C171" t="str">
        <f>IFERROR(INDEX('Job Wheel'!$B$4:$B$43,MATCH(REPT("0",2-LEN($A171))&amp;$A171,'Job Wheel'!$C$4:$C$43,0),1),"")</f>
        <v/>
      </c>
    </row>
    <row r="172" spans="1:3" x14ac:dyDescent="0.2">
      <c r="A172" t="str">
        <f t="shared" si="2"/>
        <v>AB</v>
      </c>
      <c r="B172">
        <v>171</v>
      </c>
      <c r="C172" t="str">
        <f>IFERROR(INDEX('Job Wheel'!$B$4:$B$43,MATCH(REPT("0",2-LEN($A172))&amp;$A172,'Job Wheel'!$C$4:$C$43,0),1),"")</f>
        <v/>
      </c>
    </row>
    <row r="173" spans="1:3" x14ac:dyDescent="0.2">
      <c r="A173" t="str">
        <f t="shared" si="2"/>
        <v>AC</v>
      </c>
      <c r="B173">
        <v>172</v>
      </c>
      <c r="C173" t="str">
        <f>IFERROR(INDEX('Job Wheel'!$B$4:$B$43,MATCH(REPT("0",2-LEN($A173))&amp;$A173,'Job Wheel'!$C$4:$C$43,0),1),"")</f>
        <v/>
      </c>
    </row>
    <row r="174" spans="1:3" x14ac:dyDescent="0.2">
      <c r="A174" t="str">
        <f t="shared" si="2"/>
        <v>AD</v>
      </c>
      <c r="B174">
        <v>173</v>
      </c>
      <c r="C174" t="str">
        <f>IFERROR(INDEX('Job Wheel'!$B$4:$B$43,MATCH(REPT("0",2-LEN($A174))&amp;$A174,'Job Wheel'!$C$4:$C$43,0),1),"")</f>
        <v/>
      </c>
    </row>
    <row r="175" spans="1:3" x14ac:dyDescent="0.2">
      <c r="A175" t="str">
        <f t="shared" si="2"/>
        <v>AE</v>
      </c>
      <c r="B175">
        <v>174</v>
      </c>
      <c r="C175" t="str">
        <f>IFERROR(INDEX('Job Wheel'!$B$4:$B$43,MATCH(REPT("0",2-LEN($A175))&amp;$A175,'Job Wheel'!$C$4:$C$43,0),1),"")</f>
        <v/>
      </c>
    </row>
    <row r="176" spans="1:3" x14ac:dyDescent="0.2">
      <c r="A176" t="str">
        <f t="shared" si="2"/>
        <v>AF</v>
      </c>
      <c r="B176">
        <v>175</v>
      </c>
      <c r="C176" t="str">
        <f>IFERROR(INDEX('Job Wheel'!$B$4:$B$43,MATCH(REPT("0",2-LEN($A176))&amp;$A176,'Job Wheel'!$C$4:$C$43,0),1),"")</f>
        <v/>
      </c>
    </row>
    <row r="177" spans="1:3" x14ac:dyDescent="0.2">
      <c r="A177" t="str">
        <f t="shared" si="2"/>
        <v>B0</v>
      </c>
      <c r="B177">
        <v>176</v>
      </c>
      <c r="C177" t="str">
        <f>IFERROR(INDEX('Job Wheel'!$B$4:$B$43,MATCH(REPT("0",2-LEN($A177))&amp;$A177,'Job Wheel'!$C$4:$C$43,0),1),"")</f>
        <v/>
      </c>
    </row>
    <row r="178" spans="1:3" x14ac:dyDescent="0.2">
      <c r="A178" t="str">
        <f t="shared" si="2"/>
        <v>B1</v>
      </c>
      <c r="B178">
        <v>177</v>
      </c>
      <c r="C178" t="str">
        <f>IFERROR(INDEX('Job Wheel'!$B$4:$B$43,MATCH(REPT("0",2-LEN($A178))&amp;$A178,'Job Wheel'!$C$4:$C$43,0),1),"")</f>
        <v/>
      </c>
    </row>
    <row r="179" spans="1:3" x14ac:dyDescent="0.2">
      <c r="A179" t="str">
        <f t="shared" si="2"/>
        <v>B2</v>
      </c>
      <c r="B179">
        <v>178</v>
      </c>
      <c r="C179" t="str">
        <f>IFERROR(INDEX('Job Wheel'!$B$4:$B$43,MATCH(REPT("0",2-LEN($A179))&amp;$A179,'Job Wheel'!$C$4:$C$43,0),1),"")</f>
        <v/>
      </c>
    </row>
    <row r="180" spans="1:3" x14ac:dyDescent="0.2">
      <c r="A180" t="str">
        <f t="shared" si="2"/>
        <v>B3</v>
      </c>
      <c r="B180">
        <v>179</v>
      </c>
      <c r="C180" t="str">
        <f>IFERROR(INDEX('Job Wheel'!$B$4:$B$43,MATCH(REPT("0",2-LEN($A180))&amp;$A180,'Job Wheel'!$C$4:$C$43,0),1),"")</f>
        <v/>
      </c>
    </row>
    <row r="181" spans="1:3" x14ac:dyDescent="0.2">
      <c r="A181" t="str">
        <f t="shared" si="2"/>
        <v>B4</v>
      </c>
      <c r="B181">
        <v>180</v>
      </c>
      <c r="C181" t="str">
        <f>IFERROR(INDEX('Job Wheel'!$B$4:$B$43,MATCH(REPT("0",2-LEN($A181))&amp;$A181,'Job Wheel'!$C$4:$C$43,0),1),"")</f>
        <v/>
      </c>
    </row>
    <row r="182" spans="1:3" x14ac:dyDescent="0.2">
      <c r="A182" t="str">
        <f t="shared" si="2"/>
        <v>B5</v>
      </c>
      <c r="B182">
        <v>181</v>
      </c>
      <c r="C182" t="str">
        <f>IFERROR(INDEX('Job Wheel'!$B$4:$B$43,MATCH(REPT("0",2-LEN($A182))&amp;$A182,'Job Wheel'!$C$4:$C$43,0),1),"")</f>
        <v/>
      </c>
    </row>
    <row r="183" spans="1:3" x14ac:dyDescent="0.2">
      <c r="A183" t="str">
        <f t="shared" si="2"/>
        <v>B6</v>
      </c>
      <c r="B183">
        <v>182</v>
      </c>
      <c r="C183" t="str">
        <f>IFERROR(INDEX('Job Wheel'!$B$4:$B$43,MATCH(REPT("0",2-LEN($A183))&amp;$A183,'Job Wheel'!$C$4:$C$43,0),1),"")</f>
        <v/>
      </c>
    </row>
    <row r="184" spans="1:3" x14ac:dyDescent="0.2">
      <c r="A184" t="str">
        <f t="shared" si="2"/>
        <v>B7</v>
      </c>
      <c r="B184">
        <v>183</v>
      </c>
      <c r="C184" t="str">
        <f>IFERROR(INDEX('Job Wheel'!$B$4:$B$43,MATCH(REPT("0",2-LEN($A184))&amp;$A184,'Job Wheel'!$C$4:$C$43,0),1),"")</f>
        <v/>
      </c>
    </row>
    <row r="185" spans="1:3" x14ac:dyDescent="0.2">
      <c r="A185" t="str">
        <f t="shared" si="2"/>
        <v>B8</v>
      </c>
      <c r="B185">
        <v>184</v>
      </c>
      <c r="C185" t="str">
        <f>IFERROR(INDEX('Job Wheel'!$B$4:$B$43,MATCH(REPT("0",2-LEN($A185))&amp;$A185,'Job Wheel'!$C$4:$C$43,0),1),"")</f>
        <v/>
      </c>
    </row>
    <row r="186" spans="1:3" x14ac:dyDescent="0.2">
      <c r="A186" t="str">
        <f t="shared" si="2"/>
        <v>B9</v>
      </c>
      <c r="B186">
        <v>185</v>
      </c>
      <c r="C186" t="str">
        <f>IFERROR(INDEX('Job Wheel'!$B$4:$B$43,MATCH(REPT("0",2-LEN($A186))&amp;$A186,'Job Wheel'!$C$4:$C$43,0),1),"")</f>
        <v/>
      </c>
    </row>
    <row r="187" spans="1:3" x14ac:dyDescent="0.2">
      <c r="A187" t="str">
        <f t="shared" si="2"/>
        <v>BA</v>
      </c>
      <c r="B187">
        <v>186</v>
      </c>
      <c r="C187" t="str">
        <f>IFERROR(INDEX('Job Wheel'!$B$4:$B$43,MATCH(REPT("0",2-LEN($A187))&amp;$A187,'Job Wheel'!$C$4:$C$43,0),1),"")</f>
        <v/>
      </c>
    </row>
    <row r="188" spans="1:3" x14ac:dyDescent="0.2">
      <c r="A188" t="str">
        <f t="shared" si="2"/>
        <v>BB</v>
      </c>
      <c r="B188">
        <v>187</v>
      </c>
      <c r="C188" t="str">
        <f>IFERROR(INDEX('Job Wheel'!$B$4:$B$43,MATCH(REPT("0",2-LEN($A188))&amp;$A188,'Job Wheel'!$C$4:$C$43,0),1),"")</f>
        <v/>
      </c>
    </row>
    <row r="189" spans="1:3" x14ac:dyDescent="0.2">
      <c r="A189" t="str">
        <f t="shared" si="2"/>
        <v>BC</v>
      </c>
      <c r="B189">
        <v>188</v>
      </c>
      <c r="C189" t="str">
        <f>IFERROR(INDEX('Job Wheel'!$B$4:$B$43,MATCH(REPT("0",2-LEN($A189))&amp;$A189,'Job Wheel'!$C$4:$C$43,0),1),"")</f>
        <v/>
      </c>
    </row>
    <row r="190" spans="1:3" x14ac:dyDescent="0.2">
      <c r="A190" t="str">
        <f t="shared" si="2"/>
        <v>BD</v>
      </c>
      <c r="B190">
        <v>189</v>
      </c>
      <c r="C190" t="str">
        <f>IFERROR(INDEX('Job Wheel'!$B$4:$B$43,MATCH(REPT("0",2-LEN($A190))&amp;$A190,'Job Wheel'!$C$4:$C$43,0),1),"")</f>
        <v/>
      </c>
    </row>
    <row r="191" spans="1:3" x14ac:dyDescent="0.2">
      <c r="A191" t="str">
        <f t="shared" si="2"/>
        <v>BE</v>
      </c>
      <c r="B191">
        <v>190</v>
      </c>
      <c r="C191" t="str">
        <f>IFERROR(INDEX('Job Wheel'!$B$4:$B$43,MATCH(REPT("0",2-LEN($A191))&amp;$A191,'Job Wheel'!$C$4:$C$43,0),1),"")</f>
        <v/>
      </c>
    </row>
    <row r="192" spans="1:3" x14ac:dyDescent="0.2">
      <c r="A192" t="str">
        <f t="shared" si="2"/>
        <v>BF</v>
      </c>
      <c r="B192">
        <v>191</v>
      </c>
      <c r="C192" t="str">
        <f>IFERROR(INDEX('Job Wheel'!$B$4:$B$43,MATCH(REPT("0",2-LEN($A192))&amp;$A192,'Job Wheel'!$C$4:$C$43,0),1),"")</f>
        <v/>
      </c>
    </row>
    <row r="193" spans="1:3" x14ac:dyDescent="0.2">
      <c r="A193" t="str">
        <f t="shared" si="2"/>
        <v>C0</v>
      </c>
      <c r="B193">
        <v>192</v>
      </c>
      <c r="C193" t="str">
        <f>IFERROR(INDEX('Job Wheel'!$B$4:$B$43,MATCH(REPT("0",2-LEN($A193))&amp;$A193,'Job Wheel'!$C$4:$C$43,0),1),"")</f>
        <v/>
      </c>
    </row>
    <row r="194" spans="1:3" x14ac:dyDescent="0.2">
      <c r="A194" t="str">
        <f t="shared" si="2"/>
        <v>C1</v>
      </c>
      <c r="B194">
        <v>193</v>
      </c>
      <c r="C194" t="str">
        <f>IFERROR(INDEX('Job Wheel'!$B$4:$B$43,MATCH(REPT("0",2-LEN($A194))&amp;$A194,'Job Wheel'!$C$4:$C$43,0),1),"")</f>
        <v/>
      </c>
    </row>
    <row r="195" spans="1:3" x14ac:dyDescent="0.2">
      <c r="A195" t="str">
        <f t="shared" ref="A195:A256" si="3">DEC2HEX(B195)</f>
        <v>C2</v>
      </c>
      <c r="B195">
        <v>194</v>
      </c>
      <c r="C195" t="str">
        <f>IFERROR(INDEX('Job Wheel'!$B$4:$B$43,MATCH(REPT("0",2-LEN($A195))&amp;$A195,'Job Wheel'!$C$4:$C$43,0),1),"")</f>
        <v/>
      </c>
    </row>
    <row r="196" spans="1:3" x14ac:dyDescent="0.2">
      <c r="A196" t="str">
        <f t="shared" si="3"/>
        <v>C3</v>
      </c>
      <c r="B196">
        <v>195</v>
      </c>
      <c r="C196" t="str">
        <f>IFERROR(INDEX('Job Wheel'!$B$4:$B$43,MATCH(REPT("0",2-LEN($A196))&amp;$A196,'Job Wheel'!$C$4:$C$43,0),1),"")</f>
        <v/>
      </c>
    </row>
    <row r="197" spans="1:3" x14ac:dyDescent="0.2">
      <c r="A197" t="str">
        <f t="shared" si="3"/>
        <v>C4</v>
      </c>
      <c r="B197">
        <v>196</v>
      </c>
      <c r="C197" t="str">
        <f>IFERROR(INDEX('Job Wheel'!$B$4:$B$43,MATCH(REPT("0",2-LEN($A197))&amp;$A197,'Job Wheel'!$C$4:$C$43,0),1),"")</f>
        <v/>
      </c>
    </row>
    <row r="198" spans="1:3" x14ac:dyDescent="0.2">
      <c r="A198" t="str">
        <f t="shared" si="3"/>
        <v>C5</v>
      </c>
      <c r="B198">
        <v>197</v>
      </c>
      <c r="C198" t="str">
        <f>IFERROR(INDEX('Job Wheel'!$B$4:$B$43,MATCH(REPT("0",2-LEN($A198))&amp;$A198,'Job Wheel'!$C$4:$C$43,0),1),"")</f>
        <v/>
      </c>
    </row>
    <row r="199" spans="1:3" x14ac:dyDescent="0.2">
      <c r="A199" t="str">
        <f t="shared" si="3"/>
        <v>C6</v>
      </c>
      <c r="B199">
        <v>198</v>
      </c>
      <c r="C199" t="str">
        <f>IFERROR(INDEX('Job Wheel'!$B$4:$B$43,MATCH(REPT("0",2-LEN($A199))&amp;$A199,'Job Wheel'!$C$4:$C$43,0),1),"")</f>
        <v/>
      </c>
    </row>
    <row r="200" spans="1:3" x14ac:dyDescent="0.2">
      <c r="A200" t="str">
        <f t="shared" si="3"/>
        <v>C7</v>
      </c>
      <c r="B200">
        <v>199</v>
      </c>
      <c r="C200" t="str">
        <f>IFERROR(INDEX('Job Wheel'!$B$4:$B$43,MATCH(REPT("0",2-LEN($A200))&amp;$A200,'Job Wheel'!$C$4:$C$43,0),1),"")</f>
        <v/>
      </c>
    </row>
    <row r="201" spans="1:3" x14ac:dyDescent="0.2">
      <c r="A201" t="str">
        <f t="shared" si="3"/>
        <v>C8</v>
      </c>
      <c r="B201">
        <v>200</v>
      </c>
      <c r="C201" t="str">
        <f>IFERROR(INDEX('Job Wheel'!$B$4:$B$43,MATCH(REPT("0",2-LEN($A201))&amp;$A201,'Job Wheel'!$C$4:$C$43,0),1),"")</f>
        <v/>
      </c>
    </row>
    <row r="202" spans="1:3" x14ac:dyDescent="0.2">
      <c r="A202" t="str">
        <f t="shared" si="3"/>
        <v>C9</v>
      </c>
      <c r="B202">
        <v>201</v>
      </c>
      <c r="C202" t="str">
        <f>IFERROR(INDEX('Job Wheel'!$B$4:$B$43,MATCH(REPT("0",2-LEN($A202))&amp;$A202,'Job Wheel'!$C$4:$C$43,0),1),"")</f>
        <v/>
      </c>
    </row>
    <row r="203" spans="1:3" x14ac:dyDescent="0.2">
      <c r="A203" t="str">
        <f t="shared" si="3"/>
        <v>CA</v>
      </c>
      <c r="B203">
        <v>202</v>
      </c>
      <c r="C203" t="str">
        <f>IFERROR(INDEX('Job Wheel'!$B$4:$B$43,MATCH(REPT("0",2-LEN($A203))&amp;$A203,'Job Wheel'!$C$4:$C$43,0),1),"")</f>
        <v/>
      </c>
    </row>
    <row r="204" spans="1:3" x14ac:dyDescent="0.2">
      <c r="A204" t="str">
        <f t="shared" si="3"/>
        <v>CB</v>
      </c>
      <c r="B204">
        <v>203</v>
      </c>
      <c r="C204" t="str">
        <f>IFERROR(INDEX('Job Wheel'!$B$4:$B$43,MATCH(REPT("0",2-LEN($A204))&amp;$A204,'Job Wheel'!$C$4:$C$43,0),1),"")</f>
        <v/>
      </c>
    </row>
    <row r="205" spans="1:3" x14ac:dyDescent="0.2">
      <c r="A205" t="str">
        <f t="shared" si="3"/>
        <v>CC</v>
      </c>
      <c r="B205">
        <v>204</v>
      </c>
      <c r="C205" t="str">
        <f>IFERROR(INDEX('Job Wheel'!$B$4:$B$43,MATCH(REPT("0",2-LEN($A205))&amp;$A205,'Job Wheel'!$C$4:$C$43,0),1),"")</f>
        <v/>
      </c>
    </row>
    <row r="206" spans="1:3" x14ac:dyDescent="0.2">
      <c r="A206" t="str">
        <f t="shared" si="3"/>
        <v>CD</v>
      </c>
      <c r="B206">
        <v>205</v>
      </c>
      <c r="C206" t="str">
        <f>IFERROR(INDEX('Job Wheel'!$B$4:$B$43,MATCH(REPT("0",2-LEN($A206))&amp;$A206,'Job Wheel'!$C$4:$C$43,0),1),"")</f>
        <v/>
      </c>
    </row>
    <row r="207" spans="1:3" x14ac:dyDescent="0.2">
      <c r="A207" t="str">
        <f t="shared" si="3"/>
        <v>CE</v>
      </c>
      <c r="B207">
        <v>206</v>
      </c>
      <c r="C207" t="str">
        <f>IFERROR(INDEX('Job Wheel'!$B$4:$B$43,MATCH(REPT("0",2-LEN($A207))&amp;$A207,'Job Wheel'!$C$4:$C$43,0),1),"")</f>
        <v/>
      </c>
    </row>
    <row r="208" spans="1:3" x14ac:dyDescent="0.2">
      <c r="A208" t="str">
        <f t="shared" si="3"/>
        <v>CF</v>
      </c>
      <c r="B208">
        <v>207</v>
      </c>
      <c r="C208" t="str">
        <f>IFERROR(INDEX('Job Wheel'!$B$4:$B$43,MATCH(REPT("0",2-LEN($A208))&amp;$A208,'Job Wheel'!$C$4:$C$43,0),1),"")</f>
        <v/>
      </c>
    </row>
    <row r="209" spans="1:3" x14ac:dyDescent="0.2">
      <c r="A209" t="str">
        <f t="shared" si="3"/>
        <v>D0</v>
      </c>
      <c r="B209">
        <v>208</v>
      </c>
      <c r="C209" t="str">
        <f>IFERROR(INDEX('Job Wheel'!$B$4:$B$43,MATCH(REPT("0",2-LEN($A209))&amp;$A209,'Job Wheel'!$C$4:$C$43,0),1),"")</f>
        <v/>
      </c>
    </row>
    <row r="210" spans="1:3" x14ac:dyDescent="0.2">
      <c r="A210" t="str">
        <f t="shared" si="3"/>
        <v>D1</v>
      </c>
      <c r="B210">
        <v>209</v>
      </c>
      <c r="C210" t="str">
        <f>IFERROR(INDEX('Job Wheel'!$B$4:$B$43,MATCH(REPT("0",2-LEN($A210))&amp;$A210,'Job Wheel'!$C$4:$C$43,0),1),"")</f>
        <v/>
      </c>
    </row>
    <row r="211" spans="1:3" x14ac:dyDescent="0.2">
      <c r="A211" t="str">
        <f t="shared" si="3"/>
        <v>D2</v>
      </c>
      <c r="B211">
        <v>210</v>
      </c>
      <c r="C211" t="str">
        <f>IFERROR(INDEX('Job Wheel'!$B$4:$B$43,MATCH(REPT("0",2-LEN($A211))&amp;$A211,'Job Wheel'!$C$4:$C$43,0),1),"")</f>
        <v/>
      </c>
    </row>
    <row r="212" spans="1:3" x14ac:dyDescent="0.2">
      <c r="A212" t="str">
        <f t="shared" si="3"/>
        <v>D3</v>
      </c>
      <c r="B212">
        <v>211</v>
      </c>
      <c r="C212" t="str">
        <f>IFERROR(INDEX('Job Wheel'!$B$4:$B$43,MATCH(REPT("0",2-LEN($A212))&amp;$A212,'Job Wheel'!$C$4:$C$43,0),1),"")</f>
        <v/>
      </c>
    </row>
    <row r="213" spans="1:3" x14ac:dyDescent="0.2">
      <c r="A213" t="str">
        <f t="shared" si="3"/>
        <v>D4</v>
      </c>
      <c r="B213">
        <v>212</v>
      </c>
      <c r="C213" t="str">
        <f>IFERROR(INDEX('Job Wheel'!$B$4:$B$43,MATCH(REPT("0",2-LEN($A213))&amp;$A213,'Job Wheel'!$C$4:$C$43,0),1),"")</f>
        <v/>
      </c>
    </row>
    <row r="214" spans="1:3" x14ac:dyDescent="0.2">
      <c r="A214" t="str">
        <f t="shared" si="3"/>
        <v>D5</v>
      </c>
      <c r="B214">
        <v>213</v>
      </c>
      <c r="C214" t="str">
        <f>IFERROR(INDEX('Job Wheel'!$B$4:$B$43,MATCH(REPT("0",2-LEN($A214))&amp;$A214,'Job Wheel'!$C$4:$C$43,0),1),"")</f>
        <v/>
      </c>
    </row>
    <row r="215" spans="1:3" x14ac:dyDescent="0.2">
      <c r="A215" t="str">
        <f t="shared" si="3"/>
        <v>D6</v>
      </c>
      <c r="B215">
        <v>214</v>
      </c>
      <c r="C215" t="str">
        <f>IFERROR(INDEX('Job Wheel'!$B$4:$B$43,MATCH(REPT("0",2-LEN($A215))&amp;$A215,'Job Wheel'!$C$4:$C$43,0),1),"")</f>
        <v/>
      </c>
    </row>
    <row r="216" spans="1:3" x14ac:dyDescent="0.2">
      <c r="A216" t="str">
        <f t="shared" si="3"/>
        <v>D7</v>
      </c>
      <c r="B216">
        <v>215</v>
      </c>
      <c r="C216" t="str">
        <f>IFERROR(INDEX('Job Wheel'!$B$4:$B$43,MATCH(REPT("0",2-LEN($A216))&amp;$A216,'Job Wheel'!$C$4:$C$43,0),1),"")</f>
        <v/>
      </c>
    </row>
    <row r="217" spans="1:3" x14ac:dyDescent="0.2">
      <c r="A217" t="str">
        <f t="shared" si="3"/>
        <v>D8</v>
      </c>
      <c r="B217">
        <v>216</v>
      </c>
      <c r="C217" t="str">
        <f>IFERROR(INDEX('Job Wheel'!$B$4:$B$43,MATCH(REPT("0",2-LEN($A217))&amp;$A217,'Job Wheel'!$C$4:$C$43,0),1),"")</f>
        <v/>
      </c>
    </row>
    <row r="218" spans="1:3" x14ac:dyDescent="0.2">
      <c r="A218" t="str">
        <f t="shared" si="3"/>
        <v>D9</v>
      </c>
      <c r="B218">
        <v>217</v>
      </c>
      <c r="C218" t="str">
        <f>IFERROR(INDEX('Job Wheel'!$B$4:$B$43,MATCH(REPT("0",2-LEN($A218))&amp;$A218,'Job Wheel'!$C$4:$C$43,0),1),"")</f>
        <v/>
      </c>
    </row>
    <row r="219" spans="1:3" x14ac:dyDescent="0.2">
      <c r="A219" t="str">
        <f t="shared" si="3"/>
        <v>DA</v>
      </c>
      <c r="B219">
        <v>218</v>
      </c>
      <c r="C219" t="str">
        <f>IFERROR(INDEX('Job Wheel'!$B$4:$B$43,MATCH(REPT("0",2-LEN($A219))&amp;$A219,'Job Wheel'!$C$4:$C$43,0),1),"")</f>
        <v/>
      </c>
    </row>
    <row r="220" spans="1:3" x14ac:dyDescent="0.2">
      <c r="A220" t="str">
        <f t="shared" si="3"/>
        <v>DB</v>
      </c>
      <c r="B220">
        <v>219</v>
      </c>
      <c r="C220" t="str">
        <f>IFERROR(INDEX('Job Wheel'!$B$4:$B$43,MATCH(REPT("0",2-LEN($A220))&amp;$A220,'Job Wheel'!$C$4:$C$43,0),1),"")</f>
        <v/>
      </c>
    </row>
    <row r="221" spans="1:3" x14ac:dyDescent="0.2">
      <c r="A221" t="str">
        <f t="shared" si="3"/>
        <v>DC</v>
      </c>
      <c r="B221">
        <v>220</v>
      </c>
      <c r="C221" t="str">
        <f>IFERROR(INDEX('Job Wheel'!$B$4:$B$43,MATCH(REPT("0",2-LEN($A221))&amp;$A221,'Job Wheel'!$C$4:$C$43,0),1),"")</f>
        <v/>
      </c>
    </row>
    <row r="222" spans="1:3" x14ac:dyDescent="0.2">
      <c r="A222" t="str">
        <f t="shared" si="3"/>
        <v>DD</v>
      </c>
      <c r="B222">
        <v>221</v>
      </c>
      <c r="C222" t="str">
        <f>IFERROR(INDEX('Job Wheel'!$B$4:$B$43,MATCH(REPT("0",2-LEN($A222))&amp;$A222,'Job Wheel'!$C$4:$C$43,0),1),"")</f>
        <v/>
      </c>
    </row>
    <row r="223" spans="1:3" x14ac:dyDescent="0.2">
      <c r="A223" t="str">
        <f t="shared" si="3"/>
        <v>DE</v>
      </c>
      <c r="B223">
        <v>222</v>
      </c>
      <c r="C223" t="str">
        <f>IFERROR(INDEX('Job Wheel'!$B$4:$B$43,MATCH(REPT("0",2-LEN($A223))&amp;$A223,'Job Wheel'!$C$4:$C$43,0),1),"")</f>
        <v/>
      </c>
    </row>
    <row r="224" spans="1:3" x14ac:dyDescent="0.2">
      <c r="A224" t="str">
        <f t="shared" si="3"/>
        <v>DF</v>
      </c>
      <c r="B224">
        <v>223</v>
      </c>
      <c r="C224" t="str">
        <f>IFERROR(INDEX('Job Wheel'!$B$4:$B$43,MATCH(REPT("0",2-LEN($A224))&amp;$A224,'Job Wheel'!$C$4:$C$43,0),1),"")</f>
        <v/>
      </c>
    </row>
    <row r="225" spans="1:3" x14ac:dyDescent="0.2">
      <c r="A225" t="str">
        <f t="shared" si="3"/>
        <v>E0</v>
      </c>
      <c r="B225">
        <v>224</v>
      </c>
      <c r="C225" t="str">
        <f>IFERROR(INDEX('Job Wheel'!$B$4:$B$43,MATCH(REPT("0",2-LEN($A225))&amp;$A225,'Job Wheel'!$C$4:$C$43,0),1),"")</f>
        <v/>
      </c>
    </row>
    <row r="226" spans="1:3" x14ac:dyDescent="0.2">
      <c r="A226" t="str">
        <f t="shared" si="3"/>
        <v>E1</v>
      </c>
      <c r="B226">
        <v>225</v>
      </c>
      <c r="C226" t="str">
        <f>IFERROR(INDEX('Job Wheel'!$B$4:$B$43,MATCH(REPT("0",2-LEN($A226))&amp;$A226,'Job Wheel'!$C$4:$C$43,0),1),"")</f>
        <v/>
      </c>
    </row>
    <row r="227" spans="1:3" x14ac:dyDescent="0.2">
      <c r="A227" t="str">
        <f t="shared" si="3"/>
        <v>E2</v>
      </c>
      <c r="B227">
        <v>226</v>
      </c>
      <c r="C227" t="str">
        <f>IFERROR(INDEX('Job Wheel'!$B$4:$B$43,MATCH(REPT("0",2-LEN($A227))&amp;$A227,'Job Wheel'!$C$4:$C$43,0),1),"")</f>
        <v/>
      </c>
    </row>
    <row r="228" spans="1:3" x14ac:dyDescent="0.2">
      <c r="A228" t="str">
        <f t="shared" si="3"/>
        <v>E3</v>
      </c>
      <c r="B228">
        <v>227</v>
      </c>
      <c r="C228" t="str">
        <f>IFERROR(INDEX('Job Wheel'!$B$4:$B$43,MATCH(REPT("0",2-LEN($A228))&amp;$A228,'Job Wheel'!$C$4:$C$43,0),1),"")</f>
        <v/>
      </c>
    </row>
    <row r="229" spans="1:3" x14ac:dyDescent="0.2">
      <c r="A229" t="str">
        <f t="shared" si="3"/>
        <v>E4</v>
      </c>
      <c r="B229">
        <v>228</v>
      </c>
      <c r="C229" t="str">
        <f>IFERROR(INDEX('Job Wheel'!$B$4:$B$43,MATCH(REPT("0",2-LEN($A229))&amp;$A229,'Job Wheel'!$C$4:$C$43,0),1),"")</f>
        <v/>
      </c>
    </row>
    <row r="230" spans="1:3" x14ac:dyDescent="0.2">
      <c r="A230" t="str">
        <f t="shared" si="3"/>
        <v>E5</v>
      </c>
      <c r="B230">
        <v>229</v>
      </c>
      <c r="C230" t="str">
        <f>IFERROR(INDEX('Job Wheel'!$B$4:$B$43,MATCH(REPT("0",2-LEN($A230))&amp;$A230,'Job Wheel'!$C$4:$C$43,0),1),"")</f>
        <v/>
      </c>
    </row>
    <row r="231" spans="1:3" x14ac:dyDescent="0.2">
      <c r="A231" t="str">
        <f t="shared" si="3"/>
        <v>E6</v>
      </c>
      <c r="B231">
        <v>230</v>
      </c>
      <c r="C231" t="str">
        <f>IFERROR(INDEX('Job Wheel'!$B$4:$B$43,MATCH(REPT("0",2-LEN($A231))&amp;$A231,'Job Wheel'!$C$4:$C$43,0),1),"")</f>
        <v/>
      </c>
    </row>
    <row r="232" spans="1:3" x14ac:dyDescent="0.2">
      <c r="A232" t="str">
        <f t="shared" si="3"/>
        <v>E7</v>
      </c>
      <c r="B232">
        <v>231</v>
      </c>
      <c r="C232" t="str">
        <f>IFERROR(INDEX('Job Wheel'!$B$4:$B$43,MATCH(REPT("0",2-LEN($A232))&amp;$A232,'Job Wheel'!$C$4:$C$43,0),1),"")</f>
        <v/>
      </c>
    </row>
    <row r="233" spans="1:3" x14ac:dyDescent="0.2">
      <c r="A233" t="str">
        <f t="shared" si="3"/>
        <v>E8</v>
      </c>
      <c r="B233">
        <v>232</v>
      </c>
      <c r="C233" t="str">
        <f>IFERROR(INDEX('Job Wheel'!$B$4:$B$43,MATCH(REPT("0",2-LEN($A233))&amp;$A233,'Job Wheel'!$C$4:$C$43,0),1),"")</f>
        <v/>
      </c>
    </row>
    <row r="234" spans="1:3" x14ac:dyDescent="0.2">
      <c r="A234" t="str">
        <f t="shared" si="3"/>
        <v>E9</v>
      </c>
      <c r="B234">
        <v>233</v>
      </c>
      <c r="C234" t="str">
        <f>IFERROR(INDEX('Job Wheel'!$B$4:$B$43,MATCH(REPT("0",2-LEN($A234))&amp;$A234,'Job Wheel'!$C$4:$C$43,0),1),"")</f>
        <v/>
      </c>
    </row>
    <row r="235" spans="1:3" x14ac:dyDescent="0.2">
      <c r="A235" t="str">
        <f t="shared" si="3"/>
        <v>EA</v>
      </c>
      <c r="B235">
        <v>234</v>
      </c>
      <c r="C235" t="str">
        <f>IFERROR(INDEX('Job Wheel'!$B$4:$B$43,MATCH(REPT("0",2-LEN($A235))&amp;$A235,'Job Wheel'!$C$4:$C$43,0),1),"")</f>
        <v/>
      </c>
    </row>
    <row r="236" spans="1:3" x14ac:dyDescent="0.2">
      <c r="A236" t="str">
        <f t="shared" si="3"/>
        <v>EB</v>
      </c>
      <c r="B236">
        <v>235</v>
      </c>
      <c r="C236" t="str">
        <f>IFERROR(INDEX('Job Wheel'!$B$4:$B$43,MATCH(REPT("0",2-LEN($A236))&amp;$A236,'Job Wheel'!$C$4:$C$43,0),1),"")</f>
        <v/>
      </c>
    </row>
    <row r="237" spans="1:3" x14ac:dyDescent="0.2">
      <c r="A237" t="str">
        <f t="shared" si="3"/>
        <v>EC</v>
      </c>
      <c r="B237">
        <v>236</v>
      </c>
      <c r="C237" t="str">
        <f>IFERROR(INDEX('Job Wheel'!$B$4:$B$43,MATCH(REPT("0",2-LEN($A237))&amp;$A237,'Job Wheel'!$C$4:$C$43,0),1),"")</f>
        <v/>
      </c>
    </row>
    <row r="238" spans="1:3" x14ac:dyDescent="0.2">
      <c r="A238" t="str">
        <f t="shared" si="3"/>
        <v>ED</v>
      </c>
      <c r="B238">
        <v>237</v>
      </c>
      <c r="C238" t="str">
        <f>IFERROR(INDEX('Job Wheel'!$B$4:$B$43,MATCH(REPT("0",2-LEN($A238))&amp;$A238,'Job Wheel'!$C$4:$C$43,0),1),"")</f>
        <v/>
      </c>
    </row>
    <row r="239" spans="1:3" x14ac:dyDescent="0.2">
      <c r="A239" t="str">
        <f t="shared" si="3"/>
        <v>EE</v>
      </c>
      <c r="B239">
        <v>238</v>
      </c>
      <c r="C239" t="str">
        <f>IFERROR(INDEX('Job Wheel'!$B$4:$B$43,MATCH(REPT("0",2-LEN($A239))&amp;$A239,'Job Wheel'!$C$4:$C$43,0),1),"")</f>
        <v/>
      </c>
    </row>
    <row r="240" spans="1:3" x14ac:dyDescent="0.2">
      <c r="A240" t="str">
        <f t="shared" si="3"/>
        <v>EF</v>
      </c>
      <c r="B240">
        <v>239</v>
      </c>
      <c r="C240" t="str">
        <f>IFERROR(INDEX('Job Wheel'!$B$4:$B$43,MATCH(REPT("0",2-LEN($A240))&amp;$A240,'Job Wheel'!$C$4:$C$43,0),1),"")</f>
        <v/>
      </c>
    </row>
    <row r="241" spans="1:3" x14ac:dyDescent="0.2">
      <c r="A241" t="str">
        <f t="shared" si="3"/>
        <v>F0</v>
      </c>
      <c r="B241">
        <v>240</v>
      </c>
      <c r="C241" t="str">
        <f>IFERROR(INDEX('Job Wheel'!$B$4:$B$43,MATCH(REPT("0",2-LEN($A241))&amp;$A241,'Job Wheel'!$C$4:$C$43,0),1),"")</f>
        <v/>
      </c>
    </row>
    <row r="242" spans="1:3" x14ac:dyDescent="0.2">
      <c r="A242" t="str">
        <f t="shared" si="3"/>
        <v>F1</v>
      </c>
      <c r="B242">
        <v>241</v>
      </c>
      <c r="C242" t="str">
        <f>IFERROR(INDEX('Job Wheel'!$B$4:$B$43,MATCH(REPT("0",2-LEN($A242))&amp;$A242,'Job Wheel'!$C$4:$C$43,0),1),"")</f>
        <v/>
      </c>
    </row>
    <row r="243" spans="1:3" x14ac:dyDescent="0.2">
      <c r="A243" t="str">
        <f t="shared" si="3"/>
        <v>F2</v>
      </c>
      <c r="B243">
        <v>242</v>
      </c>
      <c r="C243" t="str">
        <f>IFERROR(INDEX('Job Wheel'!$B$4:$B$43,MATCH(REPT("0",2-LEN($A243))&amp;$A243,'Job Wheel'!$C$4:$C$43,0),1),"")</f>
        <v/>
      </c>
    </row>
    <row r="244" spans="1:3" x14ac:dyDescent="0.2">
      <c r="A244" t="str">
        <f t="shared" si="3"/>
        <v>F3</v>
      </c>
      <c r="B244">
        <v>243</v>
      </c>
      <c r="C244" t="str">
        <f>IFERROR(INDEX('Job Wheel'!$B$4:$B$43,MATCH(REPT("0",2-LEN($A244))&amp;$A244,'Job Wheel'!$C$4:$C$43,0),1),"")</f>
        <v/>
      </c>
    </row>
    <row r="245" spans="1:3" x14ac:dyDescent="0.2">
      <c r="A245" t="str">
        <f t="shared" si="3"/>
        <v>F4</v>
      </c>
      <c r="B245">
        <v>244</v>
      </c>
      <c r="C245" t="str">
        <f>IFERROR(INDEX('Job Wheel'!$B$4:$B$43,MATCH(REPT("0",2-LEN($A245))&amp;$A245,'Job Wheel'!$C$4:$C$43,0),1),"")</f>
        <v/>
      </c>
    </row>
    <row r="246" spans="1:3" x14ac:dyDescent="0.2">
      <c r="A246" t="str">
        <f t="shared" si="3"/>
        <v>F5</v>
      </c>
      <c r="B246">
        <v>245</v>
      </c>
      <c r="C246" t="str">
        <f>IFERROR(INDEX('Job Wheel'!$B$4:$B$43,MATCH(REPT("0",2-LEN($A246))&amp;$A246,'Job Wheel'!$C$4:$C$43,0),1),"")</f>
        <v/>
      </c>
    </row>
    <row r="247" spans="1:3" x14ac:dyDescent="0.2">
      <c r="A247" t="str">
        <f t="shared" si="3"/>
        <v>F6</v>
      </c>
      <c r="B247">
        <v>246</v>
      </c>
      <c r="C247" t="str">
        <f>IFERROR(INDEX('Job Wheel'!$B$4:$B$43,MATCH(REPT("0",2-LEN($A247))&amp;$A247,'Job Wheel'!$C$4:$C$43,0),1),"")</f>
        <v/>
      </c>
    </row>
    <row r="248" spans="1:3" x14ac:dyDescent="0.2">
      <c r="A248" t="str">
        <f t="shared" si="3"/>
        <v>F7</v>
      </c>
      <c r="B248">
        <v>247</v>
      </c>
      <c r="C248" t="str">
        <f>IFERROR(INDEX('Job Wheel'!$B$4:$B$43,MATCH(REPT("0",2-LEN($A248))&amp;$A248,'Job Wheel'!$C$4:$C$43,0),1),"")</f>
        <v/>
      </c>
    </row>
    <row r="249" spans="1:3" x14ac:dyDescent="0.2">
      <c r="A249" t="str">
        <f t="shared" si="3"/>
        <v>F8</v>
      </c>
      <c r="B249">
        <v>248</v>
      </c>
      <c r="C249" t="str">
        <f>IFERROR(INDEX('Job Wheel'!$B$4:$B$43,MATCH(REPT("0",2-LEN($A249))&amp;$A249,'Job Wheel'!$C$4:$C$43,0),1),"")</f>
        <v/>
      </c>
    </row>
    <row r="250" spans="1:3" x14ac:dyDescent="0.2">
      <c r="A250" t="str">
        <f t="shared" si="3"/>
        <v>F9</v>
      </c>
      <c r="B250">
        <v>249</v>
      </c>
      <c r="C250" t="str">
        <f>IFERROR(INDEX('Job Wheel'!$B$4:$B$43,MATCH(REPT("0",2-LEN($A250))&amp;$A250,'Job Wheel'!$C$4:$C$43,0),1),"")</f>
        <v/>
      </c>
    </row>
    <row r="251" spans="1:3" x14ac:dyDescent="0.2">
      <c r="A251" t="str">
        <f t="shared" si="3"/>
        <v>FA</v>
      </c>
      <c r="B251">
        <v>250</v>
      </c>
      <c r="C251" t="str">
        <f>IFERROR(INDEX('Job Wheel'!$B$4:$B$43,MATCH(REPT("0",2-LEN($A251))&amp;$A251,'Job Wheel'!$C$4:$C$43,0),1),"")</f>
        <v/>
      </c>
    </row>
    <row r="252" spans="1:3" x14ac:dyDescent="0.2">
      <c r="A252" t="str">
        <f t="shared" si="3"/>
        <v>FB</v>
      </c>
      <c r="B252">
        <v>251</v>
      </c>
      <c r="C252" t="str">
        <f>IFERROR(INDEX('Job Wheel'!$B$4:$B$43,MATCH(REPT("0",2-LEN($A252))&amp;$A252,'Job Wheel'!$C$4:$C$43,0),1),"")</f>
        <v/>
      </c>
    </row>
    <row r="253" spans="1:3" x14ac:dyDescent="0.2">
      <c r="A253" t="str">
        <f t="shared" si="3"/>
        <v>FC</v>
      </c>
      <c r="B253">
        <v>252</v>
      </c>
      <c r="C253" t="str">
        <f>IFERROR(INDEX('Job Wheel'!$B$4:$B$43,MATCH(REPT("0",2-LEN($A253))&amp;$A253,'Job Wheel'!$C$4:$C$43,0),1),"")</f>
        <v/>
      </c>
    </row>
    <row r="254" spans="1:3" x14ac:dyDescent="0.2">
      <c r="A254" t="str">
        <f t="shared" si="3"/>
        <v>FD</v>
      </c>
      <c r="B254">
        <v>253</v>
      </c>
      <c r="C254" t="str">
        <f>IFERROR(INDEX('Job Wheel'!$B$4:$B$43,MATCH(REPT("0",2-LEN($A254))&amp;$A254,'Job Wheel'!$C$4:$C$43,0),1),"")</f>
        <v/>
      </c>
    </row>
    <row r="255" spans="1:3" x14ac:dyDescent="0.2">
      <c r="A255" t="str">
        <f t="shared" si="3"/>
        <v>FE</v>
      </c>
      <c r="B255">
        <v>254</v>
      </c>
      <c r="C255" t="str">
        <f>IFERROR(INDEX('Job Wheel'!$B$4:$B$43,MATCH(REPT("0",2-LEN($A255))&amp;$A255,'Job Wheel'!$C$4:$C$43,0),1),"")</f>
        <v/>
      </c>
    </row>
    <row r="256" spans="1:3" x14ac:dyDescent="0.2">
      <c r="A256" t="str">
        <f t="shared" si="3"/>
        <v>FF</v>
      </c>
      <c r="B256">
        <v>255</v>
      </c>
      <c r="C256" t="str">
        <f>IFERROR(INDEX('Job Wheel'!$B$4:$B$43,MATCH(REPT("0",2-LEN($A256))&amp;$A256,'Job Wheel'!$C$4:$C$43,0),1),"")</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Job Wheel</vt:lpstr>
      <vt:lpstr>XML</vt:lpstr>
      <vt:lpstr>Sprites for Specials</vt:lpstr>
      <vt:lpstr>Sheet1</vt:lpstr>
      <vt:lpstr>Hex2Dec</vt:lpstr>
      <vt:lpstr>Battlesprite</vt:lpstr>
      <vt:lpstr>Conditions</vt:lpstr>
      <vt:lpstr>ConditionTypes</vt:lpstr>
      <vt:lpstr>Jobs</vt:lpstr>
      <vt:lpstr>JPReqConditionTypes</vt:lpstr>
      <vt:lpstr>Portraits</vt:lpstr>
      <vt:lpstr>UNIT.BIN</vt:lpstr>
    </vt:vector>
  </TitlesOfParts>
  <Company>Northeast Utilities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embregc</dc:creator>
  <cp:lastModifiedBy>Garry</cp:lastModifiedBy>
  <cp:lastPrinted>2015-04-04T12:45:13Z</cp:lastPrinted>
  <dcterms:created xsi:type="dcterms:W3CDTF">2011-04-12T18:50:29Z</dcterms:created>
  <dcterms:modified xsi:type="dcterms:W3CDTF">2016-04-10T16:43:17Z</dcterms:modified>
</cp:coreProperties>
</file>